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9.xml" ContentType="application/vnd.ms-excel.controlproperties+xml"/>
  <Override PartName="/xl/ctrlProps/ctrlProp10.xml" ContentType="application/vnd.ms-excel.controlproperties+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comments10.xml" ContentType="application/vnd.openxmlformats-officedocument.spreadsheetml.comments+xml"/>
  <Override PartName="/xl/drawings/drawing12.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omments11.xml" ContentType="application/vnd.openxmlformats-officedocument.spreadsheetml.comments+xml"/>
  <Override PartName="/xl/drawings/drawing13.xml" ContentType="application/vnd.openxmlformats-officedocument.drawing+xml"/>
  <Override PartName="/xl/comments12.xml" ContentType="application/vnd.openxmlformats-officedocument.spreadsheetml.comments+xml"/>
  <Override PartName="/xl/charts/chart1.xml" ContentType="application/vnd.openxmlformats-officedocument.drawingml.chart+xml"/>
  <Override PartName="/xl/theme/themeOverride1.xml" ContentType="application/vnd.openxmlformats-officedocument.themeOverride+xml"/>
  <Override PartName="/xl/charts/chart2.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comments13.xml" ContentType="application/vnd.openxmlformats-officedocument.spreadsheetml.comments+xml"/>
  <Override PartName="/xl/drawings/drawing15.xml" ContentType="application/vnd.openxmlformats-officedocument.drawing+xml"/>
  <Override PartName="/xl/comments14.xml" ContentType="application/vnd.openxmlformats-officedocument.spreadsheetml.comments+xml"/>
  <Override PartName="/xl/drawings/drawing1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python.xml" ContentType="application/vnd.ms-excel.pyth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showInkAnnotation="0" codeName="ThisWorkbook" defaultThemeVersion="124226"/>
  <mc:AlternateContent xmlns:mc="http://schemas.openxmlformats.org/markup-compatibility/2006">
    <mc:Choice Requires="x15">
      <x15ac:absPath xmlns:x15ac="http://schemas.microsoft.com/office/spreadsheetml/2010/11/ac" url="\\TMG-fc00.edstokyotocho.onmicrosoft.com\sfs021-001\01_気候変動対策部\b12計画係\10 【重点】 エネルギー環境計画書制度\2026(R8)年度\15_記載例\"/>
    </mc:Choice>
  </mc:AlternateContent>
  <xr:revisionPtr revIDLastSave="0" documentId="13_ncr:1_{832908F6-A995-4026-B928-3ED658D6B6B3}" xr6:coauthVersionLast="47" xr6:coauthVersionMax="47" xr10:uidLastSave="{00000000-0000-0000-0000-000000000000}"/>
  <workbookProtection workbookAlgorithmName="SHA-512" workbookHashValue="AowIldowVujBWHpdXJSyUYooPO6VrcyHKqBL1/Jo2pFAtkbJsestERDlFGIvSDDq7oM3qTcb3q8J1aPtHMqGeQ==" workbookSaltValue="7TkOAUsarHY8OaGo0YwANA==" workbookSpinCount="100000" lockStructure="1"/>
  <bookViews>
    <workbookView xWindow="28692" yWindow="-108" windowWidth="29016" windowHeight="15696" tabRatio="837" xr2:uid="{D9283269-45B4-4DDF-A7AC-1F7FB48DFBF4}"/>
  </bookViews>
  <sheets>
    <sheet name="報_はじめに" sheetId="113" r:id="rId1"/>
    <sheet name="報_提出書" sheetId="114" r:id="rId2"/>
    <sheet name="C1(公表)" sheetId="115" r:id="rId3"/>
    <sheet name="D1" sheetId="64" r:id="rId4"/>
    <sheet name="D2" sheetId="67" r:id="rId5"/>
    <sheet name="D3" sheetId="130" r:id="rId6"/>
    <sheet name="D4" sheetId="131" r:id="rId7"/>
    <sheet name="D5" sheetId="78" r:id="rId8"/>
    <sheet name="C3_2(公表)" sheetId="125" r:id="rId9"/>
    <sheet name="D6" sheetId="112" r:id="rId10"/>
    <sheet name="E2" sheetId="126" r:id="rId11"/>
    <sheet name="E1" sheetId="122" r:id="rId12"/>
    <sheet name="C2(公表)" sheetId="123" r:id="rId13"/>
    <sheet name="C3_1(公表)" sheetId="124" r:id="rId14"/>
    <sheet name="C4(公表)" sheetId="127" r:id="rId15"/>
    <sheet name="C5(公表)" sheetId="128" r:id="rId16"/>
    <sheet name="F1" sheetId="139" r:id="rId17"/>
    <sheet name="F2" sheetId="138" r:id="rId18"/>
    <sheet name="F3" sheetId="140" r:id="rId19"/>
    <sheet name="報告書事業者リスト" sheetId="62" state="hidden" r:id="rId20"/>
  </sheets>
  <definedNames>
    <definedName name="_Fill" localSheetId="8" hidden="1">#REF!</definedName>
    <definedName name="_Fill" hidden="1">#REF!</definedName>
    <definedName name="_xlnm._FilterDatabase" localSheetId="10" hidden="1">'E2'!$A$6:$FN$6</definedName>
    <definedName name="_xlnm._FilterDatabase" localSheetId="19" hidden="1">報告書事業者リスト!$A$3:$N$717</definedName>
    <definedName name="HTML_CodePage" hidden="1">932</definedName>
    <definedName name="HTML_Control" localSheetId="2" hidden="1">{"'第２表'!$W$27:$AA$68"}</definedName>
    <definedName name="HTML_Control" localSheetId="13" hidden="1">{"'第２表'!$W$27:$AA$68"}</definedName>
    <definedName name="HTML_Control" localSheetId="8" hidden="1">{"'第２表'!$W$27:$AA$68"}</definedName>
    <definedName name="HTML_Control" localSheetId="14" hidden="1">{"'第２表'!$W$27:$AA$68"}</definedName>
    <definedName name="HTML_Control" localSheetId="15" hidden="1">{"'第２表'!$W$27:$AA$68"}</definedName>
    <definedName name="HTML_Control" localSheetId="9" hidden="1">{"'第２表'!$W$27:$AA$68"}</definedName>
    <definedName name="HTML_Control" localSheetId="11" hidden="1">{"'第２表'!$W$27:$AA$68"}</definedName>
    <definedName name="HTML_Control" localSheetId="10" hidden="1">{"'第２表'!$W$27:$AA$68"}</definedName>
    <definedName name="HTML_Control" localSheetId="17" hidden="1">{"'第２表'!$W$27:$AA$68"}</definedName>
    <definedName name="HTML_Control" localSheetId="1" hidden="1">{"'第２表'!$W$27:$AA$68"}</definedName>
    <definedName name="HTML_Control" hidden="1">{"'第２表'!$W$27:$AA$68"}</definedName>
    <definedName name="HTML_Description" hidden="1">""</definedName>
    <definedName name="HTML_Email" hidden="1">""</definedName>
    <definedName name="HTML_Header" hidden="1">"第１表印刷用"</definedName>
    <definedName name="HTML_LastUpdate" hidden="1">"平成 11/08/04 (水)"</definedName>
    <definedName name="HTML_LineAfter" hidden="1">FALSE</definedName>
    <definedName name="HTML_LineBefore" hidden="1">FALSE</definedName>
    <definedName name="HTML_Name" hidden="1">""</definedName>
    <definedName name="HTML_OBDlg2" hidden="1">TRUE</definedName>
    <definedName name="HTML_OBDlg3" hidden="1">TRUE</definedName>
    <definedName name="HTML_OBDlg4" hidden="1">TRUE</definedName>
    <definedName name="HTML_OS" hidden="1">0</definedName>
    <definedName name="HTML_PathFile" hidden="1">"N:\速報作業中\MyHTMLg.htm"</definedName>
    <definedName name="HTML_PathTemplate" hidden="1">"N:\速報作業中\MyHTMLg.htm"</definedName>
    <definedName name="HTML_Title" hidden="1">"10FYｿｸﾎｰ"</definedName>
    <definedName name="pps推移" localSheetId="2" hidden="1">{"'第２表'!$W$27:$AA$68"}</definedName>
    <definedName name="pps推移" localSheetId="13" hidden="1">{"'第２表'!$W$27:$AA$68"}</definedName>
    <definedName name="pps推移" localSheetId="8" hidden="1">{"'第２表'!$W$27:$AA$68"}</definedName>
    <definedName name="pps推移" localSheetId="14" hidden="1">{"'第２表'!$W$27:$AA$68"}</definedName>
    <definedName name="pps推移" localSheetId="15" hidden="1">{"'第２表'!$W$27:$AA$68"}</definedName>
    <definedName name="pps推移" localSheetId="9" hidden="1">{"'第２表'!$W$27:$AA$68"}</definedName>
    <definedName name="pps推移" localSheetId="11" hidden="1">{"'第２表'!$W$27:$AA$68"}</definedName>
    <definedName name="pps推移" localSheetId="10" hidden="1">{"'第２表'!$W$27:$AA$68"}</definedName>
    <definedName name="pps推移" localSheetId="17" hidden="1">{"'第２表'!$W$27:$AA$68"}</definedName>
    <definedName name="pps推移" localSheetId="1" hidden="1">{"'第２表'!$W$27:$AA$68"}</definedName>
    <definedName name="pps推移" hidden="1">{"'第２表'!$W$27:$AA$68"}</definedName>
    <definedName name="_xlnm.Print_Area" localSheetId="2">'C1(公表)'!$A$1:$N$25</definedName>
    <definedName name="_xlnm.Print_Area" localSheetId="12">'C2(公表)'!$A$1:$U$45</definedName>
    <definedName name="_xlnm.Print_Area" localSheetId="13">'C3_1(公表)'!$A$1:$N$14</definedName>
    <definedName name="_xlnm.Print_Area" localSheetId="8">'C3_2(公表)'!$B$2:$L$108</definedName>
    <definedName name="_xlnm.Print_Area" localSheetId="14">'C4(公表)'!$A$1:$M$302</definedName>
    <definedName name="_xlnm.Print_Area" localSheetId="15">'C5(公表)'!$B$1:$I$19</definedName>
    <definedName name="_xlnm.Print_Area" localSheetId="3">'D1'!$B$1:$E$12</definedName>
    <definedName name="_xlnm.Print_Area" localSheetId="4">'D2'!$A$2:$EW$30</definedName>
    <definedName name="_xlnm.Print_Area" localSheetId="7">'D5'!#REF!</definedName>
    <definedName name="_xlnm.Print_Area" localSheetId="9">'D6'!$A$1:$AE$27</definedName>
    <definedName name="_xlnm.Print_Area" localSheetId="11">'E1'!$A$1:$O$39</definedName>
    <definedName name="_xlnm.Print_Area" localSheetId="10">'E2'!$A$1:$S$22</definedName>
    <definedName name="_xlnm.Print_Area" localSheetId="16">'F1'!$A$1:$T$93</definedName>
    <definedName name="_xlnm.Print_Area" localSheetId="0">報_はじめに!$A$1:$H$31</definedName>
    <definedName name="_xlnm.Print_Area" localSheetId="1">報_提出書!$A$1:$N$29</definedName>
    <definedName name="_xlnm.Print_Titles" localSheetId="8">'C3_2(公表)'!$3:$3</definedName>
    <definedName name="_xlnm.Print_Titles" localSheetId="14">'C4(公表)'!$6:$8</definedName>
    <definedName name="_xlnm.Print_Titles" localSheetId="4">'D2'!$A:$C</definedName>
    <definedName name="_xlnm.Print_Titles" localSheetId="18">'F3'!$2:$2</definedName>
    <definedName name="記号">#REF!</definedName>
    <definedName name="常時バックアップ">#REF!</definedName>
    <definedName name="別表記号と温室効果ガス">#REF!</definedName>
    <definedName name="別表記号と排出活動">#REF!</definedName>
    <definedName name="別表単位と排出係数">#REF!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08" i="125" l="1"/>
  <c r="M107" i="125"/>
  <c r="M106" i="125"/>
  <c r="M105" i="125"/>
  <c r="M104" i="125"/>
  <c r="M103" i="125"/>
  <c r="M102" i="125"/>
  <c r="M101" i="125"/>
  <c r="M100" i="125"/>
  <c r="M99" i="125"/>
  <c r="M98" i="125"/>
  <c r="M97" i="125"/>
  <c r="M96" i="125"/>
  <c r="M95" i="125"/>
  <c r="M94" i="125"/>
  <c r="M93" i="125"/>
  <c r="M92" i="125"/>
  <c r="M91" i="125"/>
  <c r="M90" i="125"/>
  <c r="M89" i="125"/>
  <c r="M88" i="125"/>
  <c r="M87" i="125"/>
  <c r="M86" i="125"/>
  <c r="M85" i="125"/>
  <c r="M84" i="125"/>
  <c r="M83" i="125"/>
  <c r="M82" i="125"/>
  <c r="M81" i="125"/>
  <c r="M80" i="125"/>
  <c r="M79" i="125"/>
  <c r="M78" i="125"/>
  <c r="M77" i="125"/>
  <c r="M76" i="125"/>
  <c r="M75" i="125"/>
  <c r="M74" i="125"/>
  <c r="M73" i="125"/>
  <c r="M72" i="125"/>
  <c r="M71" i="125"/>
  <c r="M70" i="125"/>
  <c r="M69" i="125"/>
  <c r="M68" i="125"/>
  <c r="M67" i="125"/>
  <c r="M66" i="125"/>
  <c r="M65" i="125"/>
  <c r="M64" i="125"/>
  <c r="M63" i="125"/>
  <c r="M62" i="125"/>
  <c r="M61" i="125"/>
  <c r="M60" i="125"/>
  <c r="M59" i="125"/>
  <c r="M58" i="125"/>
  <c r="M57" i="125"/>
  <c r="M56" i="125"/>
  <c r="M55" i="125"/>
  <c r="M54" i="125"/>
  <c r="M53" i="125"/>
  <c r="M52" i="125"/>
  <c r="M51" i="125"/>
  <c r="M50" i="125"/>
  <c r="M49" i="125"/>
  <c r="M48" i="125"/>
  <c r="M47" i="125"/>
  <c r="M46" i="125"/>
  <c r="M45" i="125"/>
  <c r="M44" i="125"/>
  <c r="M43" i="125"/>
  <c r="M42" i="125"/>
  <c r="M41" i="125"/>
  <c r="M40" i="125"/>
  <c r="M39" i="125"/>
  <c r="M38" i="125"/>
  <c r="M37" i="125"/>
  <c r="M36" i="125"/>
  <c r="M35" i="125"/>
  <c r="M34" i="125"/>
  <c r="M33" i="125"/>
  <c r="M32" i="125"/>
  <c r="M31" i="125"/>
  <c r="M30" i="125"/>
  <c r="M29" i="125"/>
  <c r="M28" i="125"/>
  <c r="M27" i="125"/>
  <c r="M26" i="125"/>
  <c r="M25" i="125"/>
  <c r="M24" i="125"/>
  <c r="M23" i="125"/>
  <c r="M22" i="125"/>
  <c r="M21" i="125"/>
  <c r="M20" i="125"/>
  <c r="M19" i="125"/>
  <c r="M18" i="125"/>
  <c r="M17" i="125"/>
  <c r="M16" i="125"/>
  <c r="M15" i="125"/>
  <c r="M14" i="125"/>
  <c r="M13" i="125"/>
  <c r="R334" i="126"/>
  <c r="Q372" i="126" l="1"/>
  <c r="P372" i="126"/>
  <c r="O372" i="126"/>
  <c r="Q371" i="126"/>
  <c r="P371" i="126"/>
  <c r="O371" i="126"/>
  <c r="Q370" i="126"/>
  <c r="P370" i="126"/>
  <c r="O370" i="126"/>
  <c r="Q369" i="126"/>
  <c r="P369" i="126"/>
  <c r="O369" i="126"/>
  <c r="Q368" i="126"/>
  <c r="P368" i="126"/>
  <c r="O368" i="126"/>
  <c r="Q367" i="126"/>
  <c r="P367" i="126"/>
  <c r="O367" i="126"/>
  <c r="Q366" i="126"/>
  <c r="P366" i="126"/>
  <c r="O366" i="126"/>
  <c r="Q365" i="126"/>
  <c r="P365" i="126"/>
  <c r="O365" i="126"/>
  <c r="Q364" i="126"/>
  <c r="P364" i="126"/>
  <c r="O364" i="126"/>
  <c r="Q363" i="126"/>
  <c r="P363" i="126"/>
  <c r="O363" i="126"/>
  <c r="Q362" i="126"/>
  <c r="P362" i="126"/>
  <c r="O362" i="126"/>
  <c r="Q361" i="126"/>
  <c r="P361" i="126"/>
  <c r="O361" i="126"/>
  <c r="Q360" i="126"/>
  <c r="P360" i="126"/>
  <c r="O360" i="126"/>
  <c r="Q359" i="126"/>
  <c r="P359" i="126"/>
  <c r="O359" i="126"/>
  <c r="Q358" i="126"/>
  <c r="P358" i="126"/>
  <c r="O358" i="126"/>
  <c r="Q357" i="126"/>
  <c r="P357" i="126"/>
  <c r="O357" i="126"/>
  <c r="Q356" i="126"/>
  <c r="P356" i="126"/>
  <c r="O356" i="126"/>
  <c r="Q355" i="126"/>
  <c r="P355" i="126"/>
  <c r="O355" i="126"/>
  <c r="Q354" i="126"/>
  <c r="P354" i="126"/>
  <c r="O354" i="126"/>
  <c r="Q353" i="126"/>
  <c r="P353" i="126"/>
  <c r="O353" i="126"/>
  <c r="Q352" i="126"/>
  <c r="P352" i="126"/>
  <c r="O352" i="126"/>
  <c r="Q351" i="126"/>
  <c r="P351" i="126"/>
  <c r="O351" i="126"/>
  <c r="Q350" i="126"/>
  <c r="P350" i="126"/>
  <c r="O350" i="126"/>
  <c r="Q349" i="126"/>
  <c r="P349" i="126"/>
  <c r="O349" i="126"/>
  <c r="Q348" i="126"/>
  <c r="P348" i="126"/>
  <c r="O348" i="126"/>
  <c r="Q347" i="126"/>
  <c r="P347" i="126"/>
  <c r="O347" i="126"/>
  <c r="Q346" i="126"/>
  <c r="P346" i="126"/>
  <c r="O346" i="126"/>
  <c r="Q345" i="126"/>
  <c r="P345" i="126"/>
  <c r="O345" i="126"/>
  <c r="Q344" i="126"/>
  <c r="P344" i="126"/>
  <c r="O344" i="126"/>
  <c r="Q343" i="126"/>
  <c r="P343" i="126"/>
  <c r="O343" i="126"/>
  <c r="Q342" i="126"/>
  <c r="P342" i="126"/>
  <c r="O342" i="126"/>
  <c r="Q341" i="126"/>
  <c r="P341" i="126"/>
  <c r="O341" i="126"/>
  <c r="Q340" i="126"/>
  <c r="P340" i="126"/>
  <c r="O340" i="126"/>
  <c r="Q339" i="126"/>
  <c r="P339" i="126"/>
  <c r="O339" i="126"/>
  <c r="Q338" i="126"/>
  <c r="P338" i="126"/>
  <c r="O338" i="126"/>
  <c r="Q337" i="126"/>
  <c r="P337" i="126"/>
  <c r="O337" i="126"/>
  <c r="Q336" i="126"/>
  <c r="P336" i="126"/>
  <c r="O336" i="126"/>
  <c r="Q335" i="126"/>
  <c r="P335" i="126"/>
  <c r="O335" i="126"/>
  <c r="Q334" i="126"/>
  <c r="P334" i="126"/>
  <c r="O334" i="126"/>
  <c r="Q333" i="126"/>
  <c r="P333" i="126"/>
  <c r="O333" i="126"/>
  <c r="Q332" i="126"/>
  <c r="P332" i="126"/>
  <c r="O332" i="126"/>
  <c r="Q331" i="126"/>
  <c r="P331" i="126"/>
  <c r="O331" i="126"/>
  <c r="Q330" i="126"/>
  <c r="P330" i="126"/>
  <c r="O330" i="126"/>
  <c r="Q329" i="126"/>
  <c r="P329" i="126"/>
  <c r="O329" i="126"/>
  <c r="Q328" i="126"/>
  <c r="P328" i="126"/>
  <c r="O328" i="126"/>
  <c r="Q327" i="126"/>
  <c r="P327" i="126"/>
  <c r="O327" i="126"/>
  <c r="Q326" i="126"/>
  <c r="P326" i="126"/>
  <c r="O326" i="126"/>
  <c r="Q325" i="126"/>
  <c r="P325" i="126"/>
  <c r="O325" i="126"/>
  <c r="Q324" i="126"/>
  <c r="P324" i="126"/>
  <c r="O324" i="126"/>
  <c r="Q323" i="126"/>
  <c r="P323" i="126"/>
  <c r="O323" i="126"/>
  <c r="Q322" i="126"/>
  <c r="P322" i="126"/>
  <c r="O322" i="126"/>
  <c r="Q321" i="126"/>
  <c r="P321" i="126"/>
  <c r="O321" i="126"/>
  <c r="Q320" i="126"/>
  <c r="P320" i="126"/>
  <c r="O320" i="126"/>
  <c r="Q319" i="126"/>
  <c r="P319" i="126"/>
  <c r="O319" i="126"/>
  <c r="Q318" i="126"/>
  <c r="P318" i="126"/>
  <c r="O318" i="126"/>
  <c r="Q317" i="126"/>
  <c r="P317" i="126"/>
  <c r="O317" i="126"/>
  <c r="Q316" i="126"/>
  <c r="P316" i="126"/>
  <c r="O316" i="126"/>
  <c r="Q315" i="126"/>
  <c r="P315" i="126"/>
  <c r="O315" i="126"/>
  <c r="Q314" i="126"/>
  <c r="P314" i="126"/>
  <c r="O314" i="126"/>
  <c r="Q313" i="126"/>
  <c r="P313" i="126"/>
  <c r="O313" i="126"/>
  <c r="Q312" i="126"/>
  <c r="P312" i="126"/>
  <c r="O312" i="126"/>
  <c r="Q311" i="126"/>
  <c r="P311" i="126"/>
  <c r="O311" i="126"/>
  <c r="Q310" i="126"/>
  <c r="P310" i="126"/>
  <c r="O310" i="126"/>
  <c r="Q309" i="126"/>
  <c r="P309" i="126"/>
  <c r="O309" i="126"/>
  <c r="Q308" i="126"/>
  <c r="P308" i="126"/>
  <c r="O308" i="126"/>
  <c r="Q307" i="126"/>
  <c r="P307" i="126"/>
  <c r="O307" i="126"/>
  <c r="Q306" i="126"/>
  <c r="P306" i="126"/>
  <c r="O306" i="126"/>
  <c r="Q305" i="126"/>
  <c r="P305" i="126"/>
  <c r="O305" i="126"/>
  <c r="Q304" i="126"/>
  <c r="P304" i="126"/>
  <c r="O304" i="126"/>
  <c r="Q303" i="126"/>
  <c r="P303" i="126"/>
  <c r="O303" i="126"/>
  <c r="Q302" i="126"/>
  <c r="P302" i="126"/>
  <c r="O302" i="126"/>
  <c r="Q301" i="126"/>
  <c r="P301" i="126"/>
  <c r="O301" i="126"/>
  <c r="Q300" i="126"/>
  <c r="P300" i="126"/>
  <c r="O300" i="126"/>
  <c r="Q299" i="126"/>
  <c r="P299" i="126"/>
  <c r="O299" i="126"/>
  <c r="Q298" i="126"/>
  <c r="P298" i="126"/>
  <c r="O298" i="126"/>
  <c r="Q297" i="126"/>
  <c r="P297" i="126"/>
  <c r="O297" i="126"/>
  <c r="Q296" i="126"/>
  <c r="P296" i="126"/>
  <c r="O296" i="126"/>
  <c r="Q295" i="126"/>
  <c r="P295" i="126"/>
  <c r="O295" i="126"/>
  <c r="Q294" i="126"/>
  <c r="P294" i="126"/>
  <c r="O294" i="126"/>
  <c r="Q293" i="126"/>
  <c r="P293" i="126"/>
  <c r="O293" i="126"/>
  <c r="Q292" i="126"/>
  <c r="P292" i="126"/>
  <c r="O292" i="126"/>
  <c r="Q291" i="126"/>
  <c r="P291" i="126"/>
  <c r="O291" i="126"/>
  <c r="Q290" i="126"/>
  <c r="P290" i="126"/>
  <c r="O290" i="126"/>
  <c r="Q289" i="126"/>
  <c r="P289" i="126"/>
  <c r="O289" i="126"/>
  <c r="Q288" i="126"/>
  <c r="P288" i="126"/>
  <c r="O288" i="126"/>
  <c r="Q287" i="126"/>
  <c r="P287" i="126"/>
  <c r="O287" i="126"/>
  <c r="Q286" i="126"/>
  <c r="P286" i="126"/>
  <c r="O286" i="126"/>
  <c r="Q285" i="126"/>
  <c r="P285" i="126"/>
  <c r="O285" i="126"/>
  <c r="Q284" i="126"/>
  <c r="P284" i="126"/>
  <c r="O284" i="126"/>
  <c r="Q283" i="126"/>
  <c r="P283" i="126"/>
  <c r="O283" i="126"/>
  <c r="Q282" i="126"/>
  <c r="P282" i="126"/>
  <c r="O282" i="126"/>
  <c r="Q281" i="126"/>
  <c r="P281" i="126"/>
  <c r="O281" i="126"/>
  <c r="Q280" i="126"/>
  <c r="P280" i="126"/>
  <c r="O280" i="126"/>
  <c r="Q279" i="126"/>
  <c r="P279" i="126"/>
  <c r="O279" i="126"/>
  <c r="Q278" i="126"/>
  <c r="P278" i="126"/>
  <c r="O278" i="126"/>
  <c r="Q277" i="126"/>
  <c r="P277" i="126"/>
  <c r="O277" i="126"/>
  <c r="Q276" i="126"/>
  <c r="P276" i="126"/>
  <c r="O276" i="126"/>
  <c r="Q275" i="126"/>
  <c r="P275" i="126"/>
  <c r="O275" i="126"/>
  <c r="Q274" i="126"/>
  <c r="P274" i="126"/>
  <c r="O274" i="126"/>
  <c r="Q273" i="126"/>
  <c r="P273" i="126"/>
  <c r="O273" i="126"/>
  <c r="Q272" i="126"/>
  <c r="P272" i="126"/>
  <c r="O272" i="126"/>
  <c r="Q271" i="126"/>
  <c r="P271" i="126"/>
  <c r="O271" i="126"/>
  <c r="Q270" i="126"/>
  <c r="P270" i="126"/>
  <c r="O270" i="126"/>
  <c r="Q269" i="126"/>
  <c r="P269" i="126"/>
  <c r="O269" i="126"/>
  <c r="Q268" i="126"/>
  <c r="P268" i="126"/>
  <c r="O268" i="126"/>
  <c r="Q267" i="126"/>
  <c r="P267" i="126"/>
  <c r="O267" i="126"/>
  <c r="Q266" i="126"/>
  <c r="P266" i="126"/>
  <c r="O266" i="126"/>
  <c r="Q265" i="126"/>
  <c r="P265" i="126"/>
  <c r="O265" i="126"/>
  <c r="Q264" i="126"/>
  <c r="P264" i="126"/>
  <c r="O264" i="126"/>
  <c r="Q263" i="126"/>
  <c r="P263" i="126"/>
  <c r="O263" i="126"/>
  <c r="Q262" i="126"/>
  <c r="P262" i="126"/>
  <c r="O262" i="126"/>
  <c r="Q261" i="126"/>
  <c r="P261" i="126"/>
  <c r="O261" i="126"/>
  <c r="Q260" i="126"/>
  <c r="P260" i="126"/>
  <c r="O260" i="126"/>
  <c r="Q259" i="126"/>
  <c r="P259" i="126"/>
  <c r="O259" i="126"/>
  <c r="Q258" i="126"/>
  <c r="P258" i="126"/>
  <c r="O258" i="126"/>
  <c r="Q257" i="126"/>
  <c r="P257" i="126"/>
  <c r="O257" i="126"/>
  <c r="Q256" i="126"/>
  <c r="P256" i="126"/>
  <c r="O256" i="126"/>
  <c r="Q255" i="126"/>
  <c r="P255" i="126"/>
  <c r="O255" i="126"/>
  <c r="Q254" i="126"/>
  <c r="P254" i="126"/>
  <c r="O254" i="126"/>
  <c r="Q253" i="126"/>
  <c r="P253" i="126"/>
  <c r="O253" i="126"/>
  <c r="Q252" i="126"/>
  <c r="P252" i="126"/>
  <c r="O252" i="126"/>
  <c r="Q251" i="126"/>
  <c r="P251" i="126"/>
  <c r="O251" i="126"/>
  <c r="Q250" i="126"/>
  <c r="P250" i="126"/>
  <c r="O250" i="126"/>
  <c r="Q249" i="126"/>
  <c r="P249" i="126"/>
  <c r="O249" i="126"/>
  <c r="Q248" i="126"/>
  <c r="P248" i="126"/>
  <c r="O248" i="126"/>
  <c r="Q247" i="126"/>
  <c r="P247" i="126"/>
  <c r="O247" i="126"/>
  <c r="Q246" i="126"/>
  <c r="P246" i="126"/>
  <c r="O246" i="126"/>
  <c r="Q245" i="126"/>
  <c r="P245" i="126"/>
  <c r="O245" i="126"/>
  <c r="Q244" i="126"/>
  <c r="P244" i="126"/>
  <c r="O244" i="126"/>
  <c r="Q243" i="126"/>
  <c r="P243" i="126"/>
  <c r="O243" i="126"/>
  <c r="Q242" i="126"/>
  <c r="P242" i="126"/>
  <c r="O242" i="126"/>
  <c r="Q241" i="126"/>
  <c r="P241" i="126"/>
  <c r="O241" i="126"/>
  <c r="Q240" i="126"/>
  <c r="P240" i="126"/>
  <c r="O240" i="126"/>
  <c r="Q239" i="126"/>
  <c r="P239" i="126"/>
  <c r="O239" i="126"/>
  <c r="Q238" i="126"/>
  <c r="P238" i="126"/>
  <c r="O238" i="126"/>
  <c r="Q237" i="126"/>
  <c r="P237" i="126"/>
  <c r="O237" i="126"/>
  <c r="Q236" i="126"/>
  <c r="P236" i="126"/>
  <c r="O236" i="126"/>
  <c r="Q235" i="126"/>
  <c r="P235" i="126"/>
  <c r="O235" i="126"/>
  <c r="Q234" i="126"/>
  <c r="P234" i="126"/>
  <c r="O234" i="126"/>
  <c r="Q233" i="126"/>
  <c r="P233" i="126"/>
  <c r="O233" i="126"/>
  <c r="Q232" i="126"/>
  <c r="P232" i="126"/>
  <c r="O232" i="126"/>
  <c r="Q231" i="126"/>
  <c r="P231" i="126"/>
  <c r="O231" i="126"/>
  <c r="Q230" i="126"/>
  <c r="P230" i="126"/>
  <c r="O230" i="126"/>
  <c r="Q229" i="126"/>
  <c r="P229" i="126"/>
  <c r="O229" i="126"/>
  <c r="Q228" i="126"/>
  <c r="P228" i="126"/>
  <c r="O228" i="126"/>
  <c r="Q227" i="126"/>
  <c r="P227" i="126"/>
  <c r="O227" i="126"/>
  <c r="Q226" i="126"/>
  <c r="P226" i="126"/>
  <c r="O226" i="126"/>
  <c r="Q225" i="126"/>
  <c r="P225" i="126"/>
  <c r="O225" i="126"/>
  <c r="Q224" i="126"/>
  <c r="P224" i="126"/>
  <c r="O224" i="126"/>
  <c r="Q223" i="126"/>
  <c r="P223" i="126"/>
  <c r="O223" i="126"/>
  <c r="Q222" i="126"/>
  <c r="P222" i="126"/>
  <c r="O222" i="126"/>
  <c r="Q221" i="126"/>
  <c r="P221" i="126"/>
  <c r="O221" i="126"/>
  <c r="Q220" i="126"/>
  <c r="P220" i="126"/>
  <c r="O220" i="126"/>
  <c r="Q219" i="126"/>
  <c r="P219" i="126"/>
  <c r="O219" i="126"/>
  <c r="Q218" i="126"/>
  <c r="P218" i="126"/>
  <c r="O218" i="126"/>
  <c r="Q217" i="126"/>
  <c r="P217" i="126"/>
  <c r="O217" i="126"/>
  <c r="Q216" i="126"/>
  <c r="P216" i="126"/>
  <c r="O216" i="126"/>
  <c r="Q215" i="126"/>
  <c r="P215" i="126"/>
  <c r="O215" i="126"/>
  <c r="Q214" i="126"/>
  <c r="P214" i="126"/>
  <c r="O214" i="126"/>
  <c r="Q213" i="126"/>
  <c r="P213" i="126"/>
  <c r="O213" i="126"/>
  <c r="Q212" i="126"/>
  <c r="P212" i="126"/>
  <c r="O212" i="126"/>
  <c r="Q211" i="126"/>
  <c r="P211" i="126"/>
  <c r="O211" i="126"/>
  <c r="Q210" i="126"/>
  <c r="P210" i="126"/>
  <c r="O210" i="126"/>
  <c r="Q209" i="126"/>
  <c r="P209" i="126"/>
  <c r="O209" i="126"/>
  <c r="Q208" i="126"/>
  <c r="P208" i="126"/>
  <c r="O208" i="126"/>
  <c r="Q207" i="126"/>
  <c r="P207" i="126"/>
  <c r="O207" i="126"/>
  <c r="Q206" i="126"/>
  <c r="P206" i="126"/>
  <c r="O206" i="126"/>
  <c r="Q205" i="126"/>
  <c r="P205" i="126"/>
  <c r="O205" i="126"/>
  <c r="Q204" i="126"/>
  <c r="P204" i="126"/>
  <c r="O204" i="126"/>
  <c r="Q203" i="126"/>
  <c r="P203" i="126"/>
  <c r="O203" i="126"/>
  <c r="Q202" i="126"/>
  <c r="P202" i="126"/>
  <c r="O202" i="126"/>
  <c r="Q201" i="126"/>
  <c r="P201" i="126"/>
  <c r="O201" i="126"/>
  <c r="Q200" i="126"/>
  <c r="P200" i="126"/>
  <c r="O200" i="126"/>
  <c r="Q199" i="126"/>
  <c r="P199" i="126"/>
  <c r="O199" i="126"/>
  <c r="Q198" i="126"/>
  <c r="P198" i="126"/>
  <c r="O198" i="126"/>
  <c r="Q197" i="126"/>
  <c r="P197" i="126"/>
  <c r="O197" i="126"/>
  <c r="Q196" i="126"/>
  <c r="P196" i="126"/>
  <c r="O196" i="126"/>
  <c r="Q195" i="126"/>
  <c r="P195" i="126"/>
  <c r="O195" i="126"/>
  <c r="Q194" i="126"/>
  <c r="P194" i="126"/>
  <c r="O194" i="126"/>
  <c r="Q193" i="126"/>
  <c r="P193" i="126"/>
  <c r="O193" i="126"/>
  <c r="Q192" i="126"/>
  <c r="P192" i="126"/>
  <c r="O192" i="126"/>
  <c r="Q191" i="126"/>
  <c r="P191" i="126"/>
  <c r="O191" i="126"/>
  <c r="Q190" i="126"/>
  <c r="P190" i="126"/>
  <c r="O190" i="126"/>
  <c r="Q189" i="126"/>
  <c r="P189" i="126"/>
  <c r="O189" i="126"/>
  <c r="Q188" i="126"/>
  <c r="P188" i="126"/>
  <c r="O188" i="126"/>
  <c r="Q187" i="126"/>
  <c r="P187" i="126"/>
  <c r="O187" i="126"/>
  <c r="Q186" i="126"/>
  <c r="P186" i="126"/>
  <c r="O186" i="126"/>
  <c r="Q185" i="126"/>
  <c r="P185" i="126"/>
  <c r="O185" i="126"/>
  <c r="Q184" i="126"/>
  <c r="P184" i="126"/>
  <c r="O184" i="126"/>
  <c r="Q183" i="126"/>
  <c r="P183" i="126"/>
  <c r="O183" i="126"/>
  <c r="Q182" i="126"/>
  <c r="P182" i="126"/>
  <c r="O182" i="126"/>
  <c r="Q181" i="126"/>
  <c r="P181" i="126"/>
  <c r="O181" i="126"/>
  <c r="Q180" i="126"/>
  <c r="P180" i="126"/>
  <c r="O180" i="126"/>
  <c r="Q179" i="126"/>
  <c r="P179" i="126"/>
  <c r="O179" i="126"/>
  <c r="Q178" i="126"/>
  <c r="P178" i="126"/>
  <c r="O178" i="126"/>
  <c r="Q177" i="126"/>
  <c r="P177" i="126"/>
  <c r="O177" i="126"/>
  <c r="Q176" i="126"/>
  <c r="P176" i="126"/>
  <c r="O176" i="126"/>
  <c r="Q175" i="126"/>
  <c r="P175" i="126"/>
  <c r="O175" i="126"/>
  <c r="Q174" i="126"/>
  <c r="P174" i="126"/>
  <c r="O174" i="126"/>
  <c r="Q173" i="126"/>
  <c r="P173" i="126"/>
  <c r="O173" i="126"/>
  <c r="Q172" i="126"/>
  <c r="P172" i="126"/>
  <c r="O172" i="126"/>
  <c r="Q171" i="126"/>
  <c r="P171" i="126"/>
  <c r="O171" i="126"/>
  <c r="Q170" i="126"/>
  <c r="P170" i="126"/>
  <c r="O170" i="126"/>
  <c r="Q169" i="126"/>
  <c r="P169" i="126"/>
  <c r="O169" i="126"/>
  <c r="Q168" i="126"/>
  <c r="P168" i="126"/>
  <c r="O168" i="126"/>
  <c r="Q167" i="126"/>
  <c r="P167" i="126"/>
  <c r="O167" i="126"/>
  <c r="Q166" i="126"/>
  <c r="P166" i="126"/>
  <c r="O166" i="126"/>
  <c r="Q165" i="126"/>
  <c r="P165" i="126"/>
  <c r="O165" i="126"/>
  <c r="Q164" i="126"/>
  <c r="P164" i="126"/>
  <c r="O164" i="126"/>
  <c r="Q163" i="126"/>
  <c r="P163" i="126"/>
  <c r="O163" i="126"/>
  <c r="Q162" i="126"/>
  <c r="P162" i="126"/>
  <c r="O162" i="126"/>
  <c r="Q161" i="126"/>
  <c r="P161" i="126"/>
  <c r="O161" i="126"/>
  <c r="Q160" i="126"/>
  <c r="P160" i="126"/>
  <c r="O160" i="126"/>
  <c r="Q159" i="126"/>
  <c r="P159" i="126"/>
  <c r="O159" i="126"/>
  <c r="Q158" i="126"/>
  <c r="P158" i="126"/>
  <c r="O158" i="126"/>
  <c r="Q157" i="126"/>
  <c r="P157" i="126"/>
  <c r="O157" i="126"/>
  <c r="Q156" i="126"/>
  <c r="P156" i="126"/>
  <c r="O156" i="126"/>
  <c r="Q155" i="126"/>
  <c r="P155" i="126"/>
  <c r="O155" i="126"/>
  <c r="Q154" i="126"/>
  <c r="P154" i="126"/>
  <c r="O154" i="126"/>
  <c r="Q153" i="126"/>
  <c r="P153" i="126"/>
  <c r="O153" i="126"/>
  <c r="Q152" i="126"/>
  <c r="P152" i="126"/>
  <c r="O152" i="126"/>
  <c r="Q151" i="126"/>
  <c r="P151" i="126"/>
  <c r="O151" i="126"/>
  <c r="Q150" i="126"/>
  <c r="P150" i="126"/>
  <c r="O150" i="126"/>
  <c r="Q149" i="126"/>
  <c r="P149" i="126"/>
  <c r="O149" i="126"/>
  <c r="Q148" i="126"/>
  <c r="P148" i="126"/>
  <c r="O148" i="126"/>
  <c r="Q147" i="126"/>
  <c r="P147" i="126"/>
  <c r="O147" i="126"/>
  <c r="Q146" i="126"/>
  <c r="P146" i="126"/>
  <c r="O146" i="126"/>
  <c r="Q145" i="126"/>
  <c r="P145" i="126"/>
  <c r="O145" i="126"/>
  <c r="Q144" i="126"/>
  <c r="P144" i="126"/>
  <c r="O144" i="126"/>
  <c r="Q143" i="126"/>
  <c r="P143" i="126"/>
  <c r="O143" i="126"/>
  <c r="Q142" i="126"/>
  <c r="P142" i="126"/>
  <c r="O142" i="126"/>
  <c r="Q141" i="126"/>
  <c r="P141" i="126"/>
  <c r="O141" i="126"/>
  <c r="Q140" i="126"/>
  <c r="P140" i="126"/>
  <c r="O140" i="126"/>
  <c r="Q139" i="126"/>
  <c r="P139" i="126"/>
  <c r="O139" i="126"/>
  <c r="Q138" i="126"/>
  <c r="P138" i="126"/>
  <c r="O138" i="126"/>
  <c r="Q137" i="126"/>
  <c r="P137" i="126"/>
  <c r="O137" i="126"/>
  <c r="Q136" i="126"/>
  <c r="P136" i="126"/>
  <c r="O136" i="126"/>
  <c r="Q135" i="126"/>
  <c r="P135" i="126"/>
  <c r="O135" i="126"/>
  <c r="Q134" i="126"/>
  <c r="P134" i="126"/>
  <c r="O134" i="126"/>
  <c r="Q133" i="126"/>
  <c r="P133" i="126"/>
  <c r="O133" i="126"/>
  <c r="Q132" i="126"/>
  <c r="P132" i="126"/>
  <c r="O132" i="126"/>
  <c r="Q131" i="126"/>
  <c r="P131" i="126"/>
  <c r="O131" i="126"/>
  <c r="Q130" i="126"/>
  <c r="P130" i="126"/>
  <c r="O130" i="126"/>
  <c r="Q129" i="126"/>
  <c r="P129" i="126"/>
  <c r="O129" i="126"/>
  <c r="Q128" i="126"/>
  <c r="P128" i="126"/>
  <c r="O128" i="126"/>
  <c r="Q127" i="126"/>
  <c r="P127" i="126"/>
  <c r="O127" i="126"/>
  <c r="Q126" i="126"/>
  <c r="P126" i="126"/>
  <c r="O126" i="126"/>
  <c r="Q125" i="126"/>
  <c r="P125" i="126"/>
  <c r="O125" i="126"/>
  <c r="Q124" i="126"/>
  <c r="P124" i="126"/>
  <c r="O124" i="126"/>
  <c r="Q123" i="126"/>
  <c r="P123" i="126"/>
  <c r="O123" i="126"/>
  <c r="Q122" i="126"/>
  <c r="P122" i="126"/>
  <c r="O122" i="126"/>
  <c r="Q121" i="126"/>
  <c r="P121" i="126"/>
  <c r="O121" i="126"/>
  <c r="Q120" i="126"/>
  <c r="P120" i="126"/>
  <c r="O120" i="126"/>
  <c r="Q119" i="126"/>
  <c r="P119" i="126"/>
  <c r="O119" i="126"/>
  <c r="Q118" i="126"/>
  <c r="P118" i="126"/>
  <c r="O118" i="126"/>
  <c r="Q117" i="126"/>
  <c r="P117" i="126"/>
  <c r="O117" i="126"/>
  <c r="Q116" i="126"/>
  <c r="P116" i="126"/>
  <c r="O116" i="126"/>
  <c r="Q115" i="126"/>
  <c r="P115" i="126"/>
  <c r="O115" i="126"/>
  <c r="Q114" i="126"/>
  <c r="P114" i="126"/>
  <c r="O114" i="126"/>
  <c r="Q113" i="126"/>
  <c r="P113" i="126"/>
  <c r="O113" i="126"/>
  <c r="Q112" i="126"/>
  <c r="P112" i="126"/>
  <c r="O112" i="126"/>
  <c r="Q111" i="126"/>
  <c r="P111" i="126"/>
  <c r="O111" i="126"/>
  <c r="Q110" i="126"/>
  <c r="P110" i="126"/>
  <c r="O110" i="126"/>
  <c r="Q109" i="126"/>
  <c r="P109" i="126"/>
  <c r="O109" i="126"/>
  <c r="Q108" i="126"/>
  <c r="P108" i="126"/>
  <c r="O108" i="126"/>
  <c r="Q107" i="126"/>
  <c r="P107" i="126"/>
  <c r="O107" i="126"/>
  <c r="Q106" i="126"/>
  <c r="P106" i="126"/>
  <c r="O106" i="126"/>
  <c r="Q105" i="126"/>
  <c r="P105" i="126"/>
  <c r="O105" i="126"/>
  <c r="Q104" i="126"/>
  <c r="P104" i="126"/>
  <c r="O104" i="126"/>
  <c r="Q103" i="126"/>
  <c r="P103" i="126"/>
  <c r="O103" i="126"/>
  <c r="Q102" i="126"/>
  <c r="P102" i="126"/>
  <c r="O102" i="126"/>
  <c r="Q101" i="126"/>
  <c r="P101" i="126"/>
  <c r="O101" i="126"/>
  <c r="Q100" i="126"/>
  <c r="P100" i="126"/>
  <c r="O100" i="126"/>
  <c r="Q99" i="126"/>
  <c r="P99" i="126"/>
  <c r="O99" i="126"/>
  <c r="Q98" i="126"/>
  <c r="P98" i="126"/>
  <c r="O98" i="126"/>
  <c r="Q97" i="126"/>
  <c r="P97" i="126"/>
  <c r="O97" i="126"/>
  <c r="Q96" i="126"/>
  <c r="P96" i="126"/>
  <c r="O96" i="126"/>
  <c r="Q95" i="126"/>
  <c r="P95" i="126"/>
  <c r="O95" i="126"/>
  <c r="Q94" i="126"/>
  <c r="P94" i="126"/>
  <c r="O94" i="126"/>
  <c r="Q93" i="126"/>
  <c r="P93" i="126"/>
  <c r="O93" i="126"/>
  <c r="Q92" i="126"/>
  <c r="P92" i="126"/>
  <c r="O92" i="126"/>
  <c r="Q91" i="126"/>
  <c r="P91" i="126"/>
  <c r="O91" i="126"/>
  <c r="Q90" i="126"/>
  <c r="P90" i="126"/>
  <c r="O90" i="126"/>
  <c r="Q89" i="126"/>
  <c r="P89" i="126"/>
  <c r="O89" i="126"/>
  <c r="Q88" i="126"/>
  <c r="P88" i="126"/>
  <c r="O88" i="126"/>
  <c r="Q87" i="126"/>
  <c r="P87" i="126"/>
  <c r="O87" i="126"/>
  <c r="Q86" i="126"/>
  <c r="P86" i="126"/>
  <c r="O86" i="126"/>
  <c r="Q85" i="126"/>
  <c r="P85" i="126"/>
  <c r="O85" i="126"/>
  <c r="Q84" i="126"/>
  <c r="P84" i="126"/>
  <c r="O84" i="126"/>
  <c r="Q83" i="126"/>
  <c r="P83" i="126"/>
  <c r="O83" i="126"/>
  <c r="Q82" i="126"/>
  <c r="P82" i="126"/>
  <c r="O82" i="126"/>
  <c r="Q81" i="126"/>
  <c r="P81" i="126"/>
  <c r="O81" i="126"/>
  <c r="Q80" i="126"/>
  <c r="P80" i="126"/>
  <c r="O80" i="126"/>
  <c r="Q79" i="126"/>
  <c r="P79" i="126"/>
  <c r="O79" i="126"/>
  <c r="Q78" i="126"/>
  <c r="P78" i="126"/>
  <c r="O78" i="126"/>
  <c r="Q77" i="126"/>
  <c r="P77" i="126"/>
  <c r="O77" i="126"/>
  <c r="Q76" i="126"/>
  <c r="P76" i="126"/>
  <c r="O76" i="126"/>
  <c r="Q75" i="126"/>
  <c r="P75" i="126"/>
  <c r="O75" i="126"/>
  <c r="Q74" i="126"/>
  <c r="P74" i="126"/>
  <c r="O74" i="126"/>
  <c r="Q73" i="126"/>
  <c r="P73" i="126"/>
  <c r="O73" i="126"/>
  <c r="Q72" i="126"/>
  <c r="P72" i="126"/>
  <c r="O72" i="126"/>
  <c r="Q71" i="126"/>
  <c r="P71" i="126"/>
  <c r="O71" i="126"/>
  <c r="Q70" i="126"/>
  <c r="P70" i="126"/>
  <c r="O70" i="126"/>
  <c r="Q69" i="126"/>
  <c r="P69" i="126"/>
  <c r="O69" i="126"/>
  <c r="Q68" i="126"/>
  <c r="P68" i="126"/>
  <c r="O68" i="126"/>
  <c r="Q67" i="126"/>
  <c r="P67" i="126"/>
  <c r="O67" i="126"/>
  <c r="Q66" i="126"/>
  <c r="P66" i="126"/>
  <c r="O66" i="126"/>
  <c r="Q65" i="126"/>
  <c r="P65" i="126"/>
  <c r="O65" i="126"/>
  <c r="Q64" i="126"/>
  <c r="P64" i="126"/>
  <c r="O64" i="126"/>
  <c r="Q63" i="126"/>
  <c r="P63" i="126"/>
  <c r="O63" i="126"/>
  <c r="Q62" i="126"/>
  <c r="P62" i="126"/>
  <c r="O62" i="126"/>
  <c r="Q61" i="126"/>
  <c r="P61" i="126"/>
  <c r="O61" i="126"/>
  <c r="Q60" i="126"/>
  <c r="P60" i="126"/>
  <c r="O60" i="126"/>
  <c r="Q59" i="126"/>
  <c r="P59" i="126"/>
  <c r="O59" i="126"/>
  <c r="Q58" i="126"/>
  <c r="P58" i="126"/>
  <c r="O58" i="126"/>
  <c r="Q57" i="126"/>
  <c r="P57" i="126"/>
  <c r="O57" i="126"/>
  <c r="Q56" i="126"/>
  <c r="P56" i="126"/>
  <c r="O56" i="126"/>
  <c r="Q55" i="126"/>
  <c r="P55" i="126"/>
  <c r="O55" i="126"/>
  <c r="Q54" i="126"/>
  <c r="P54" i="126"/>
  <c r="O54" i="126"/>
  <c r="Q53" i="126"/>
  <c r="P53" i="126"/>
  <c r="O53" i="126"/>
  <c r="Q52" i="126"/>
  <c r="P52" i="126"/>
  <c r="O52" i="126"/>
  <c r="Q51" i="126"/>
  <c r="P51" i="126"/>
  <c r="O51" i="126"/>
  <c r="Q50" i="126"/>
  <c r="P50" i="126"/>
  <c r="O50" i="126"/>
  <c r="Q49" i="126"/>
  <c r="P49" i="126"/>
  <c r="O49" i="126"/>
  <c r="Q48" i="126"/>
  <c r="P48" i="126"/>
  <c r="O48" i="126"/>
  <c r="Q47" i="126"/>
  <c r="P47" i="126"/>
  <c r="O47" i="126"/>
  <c r="Q46" i="126"/>
  <c r="P46" i="126"/>
  <c r="O46" i="126"/>
  <c r="Q45" i="126"/>
  <c r="P45" i="126"/>
  <c r="O45" i="126"/>
  <c r="Q44" i="126"/>
  <c r="P44" i="126"/>
  <c r="O44" i="126"/>
  <c r="Q43" i="126"/>
  <c r="P43" i="126"/>
  <c r="O43" i="126"/>
  <c r="Q42" i="126"/>
  <c r="P42" i="126"/>
  <c r="O42" i="126"/>
  <c r="Q41" i="126"/>
  <c r="P41" i="126"/>
  <c r="O41" i="126"/>
  <c r="Q40" i="126"/>
  <c r="P40" i="126"/>
  <c r="O40" i="126"/>
  <c r="Q39" i="126"/>
  <c r="P39" i="126"/>
  <c r="O39" i="126"/>
  <c r="Q38" i="126"/>
  <c r="P38" i="126"/>
  <c r="O38" i="126"/>
  <c r="Q37" i="126"/>
  <c r="P37" i="126"/>
  <c r="O37" i="126"/>
  <c r="Q36" i="126"/>
  <c r="P36" i="126"/>
  <c r="O36" i="126"/>
  <c r="Q35" i="126"/>
  <c r="P35" i="126"/>
  <c r="O35" i="126"/>
  <c r="Q34" i="126"/>
  <c r="P34" i="126"/>
  <c r="O34" i="126"/>
  <c r="Q33" i="126"/>
  <c r="P33" i="126"/>
  <c r="O33" i="126"/>
  <c r="Q32" i="126"/>
  <c r="P32" i="126"/>
  <c r="O32" i="126"/>
  <c r="Q31" i="126"/>
  <c r="P31" i="126"/>
  <c r="O31" i="126"/>
  <c r="Q30" i="126"/>
  <c r="P30" i="126"/>
  <c r="O30" i="126"/>
  <c r="Q29" i="126"/>
  <c r="P29" i="126"/>
  <c r="O29" i="126"/>
  <c r="Q28" i="126"/>
  <c r="P28" i="126"/>
  <c r="O28" i="126"/>
  <c r="Q27" i="126"/>
  <c r="P27" i="126"/>
  <c r="O27" i="126"/>
  <c r="Q26" i="126"/>
  <c r="P26" i="126"/>
  <c r="O26" i="126"/>
  <c r="Q25" i="126"/>
  <c r="P25" i="126"/>
  <c r="O25" i="126"/>
  <c r="Q24" i="126"/>
  <c r="P24" i="126"/>
  <c r="O24" i="126"/>
  <c r="Q23" i="126"/>
  <c r="P23" i="126"/>
  <c r="O23" i="126"/>
  <c r="O9" i="126"/>
  <c r="AC42" i="112"/>
  <c r="AB42" i="112"/>
  <c r="AA42" i="112"/>
  <c r="Z42" i="112"/>
  <c r="X42" i="112"/>
  <c r="W42" i="112"/>
  <c r="V42" i="112"/>
  <c r="U42" i="112"/>
  <c r="S42" i="112"/>
  <c r="R42" i="112"/>
  <c r="Q42" i="112"/>
  <c r="P42" i="112"/>
  <c r="N42" i="112"/>
  <c r="M42" i="112"/>
  <c r="L42" i="112"/>
  <c r="K42" i="112"/>
  <c r="I42" i="112"/>
  <c r="H42" i="112"/>
  <c r="F42" i="112"/>
  <c r="E42" i="112"/>
  <c r="N5" i="125"/>
  <c r="M5" i="125" s="1"/>
  <c r="N6" i="125"/>
  <c r="M6" i="125" s="1"/>
  <c r="N7" i="125"/>
  <c r="M7" i="125" s="1"/>
  <c r="N8" i="125"/>
  <c r="M8" i="125" s="1"/>
  <c r="N9" i="125"/>
  <c r="M9" i="125" s="1"/>
  <c r="N10" i="125"/>
  <c r="M10" i="125" s="1"/>
  <c r="N11" i="125"/>
  <c r="M11" i="125" s="1"/>
  <c r="N12" i="125"/>
  <c r="M12" i="125" s="1"/>
  <c r="N13" i="125"/>
  <c r="N14" i="125"/>
  <c r="N15" i="125"/>
  <c r="N16" i="125"/>
  <c r="N17" i="125"/>
  <c r="N18" i="125"/>
  <c r="N19" i="125"/>
  <c r="N20" i="125"/>
  <c r="N21" i="125"/>
  <c r="N22" i="125"/>
  <c r="N23" i="125"/>
  <c r="N24" i="125"/>
  <c r="N25" i="125"/>
  <c r="N26" i="125"/>
  <c r="N27" i="125"/>
  <c r="N28" i="125"/>
  <c r="N29" i="125"/>
  <c r="N30" i="125"/>
  <c r="N31" i="125"/>
  <c r="N32" i="125"/>
  <c r="N33" i="125"/>
  <c r="N34" i="125"/>
  <c r="N35" i="125"/>
  <c r="N36" i="125"/>
  <c r="N37" i="125"/>
  <c r="N38" i="125"/>
  <c r="N39" i="125"/>
  <c r="N40" i="125"/>
  <c r="N41" i="125"/>
  <c r="N42" i="125"/>
  <c r="N43" i="125"/>
  <c r="N44" i="125"/>
  <c r="N45" i="125"/>
  <c r="N46" i="125"/>
  <c r="N47" i="125"/>
  <c r="N48" i="125"/>
  <c r="N49" i="125"/>
  <c r="N50" i="125"/>
  <c r="N51" i="125"/>
  <c r="N52" i="125"/>
  <c r="N53" i="125"/>
  <c r="N54" i="125"/>
  <c r="N55" i="125"/>
  <c r="N56" i="125"/>
  <c r="N57" i="125"/>
  <c r="N58" i="125"/>
  <c r="N59" i="125"/>
  <c r="N60" i="125"/>
  <c r="N61" i="125"/>
  <c r="N62" i="125"/>
  <c r="N63" i="125"/>
  <c r="N64" i="125"/>
  <c r="N65" i="125"/>
  <c r="N66" i="125"/>
  <c r="N67" i="125"/>
  <c r="N68" i="125"/>
  <c r="N69" i="125"/>
  <c r="N70" i="125"/>
  <c r="N71" i="125"/>
  <c r="N72" i="125"/>
  <c r="N73" i="125"/>
  <c r="N74" i="125"/>
  <c r="N75" i="125"/>
  <c r="N76" i="125"/>
  <c r="N77" i="125"/>
  <c r="N78" i="125"/>
  <c r="N79" i="125"/>
  <c r="N80" i="125"/>
  <c r="N81" i="125"/>
  <c r="N82" i="125"/>
  <c r="N83" i="125"/>
  <c r="N84" i="125"/>
  <c r="N85" i="125"/>
  <c r="N86" i="125"/>
  <c r="N87" i="125"/>
  <c r="N88" i="125"/>
  <c r="N89" i="125"/>
  <c r="N90" i="125"/>
  <c r="N91" i="125"/>
  <c r="N92" i="125"/>
  <c r="N93" i="125"/>
  <c r="N94" i="125"/>
  <c r="N95" i="125"/>
  <c r="N96" i="125"/>
  <c r="N97" i="125"/>
  <c r="N98" i="125"/>
  <c r="N99" i="125"/>
  <c r="N100" i="125"/>
  <c r="N101" i="125"/>
  <c r="N102" i="125"/>
  <c r="N103" i="125"/>
  <c r="N104" i="125"/>
  <c r="N105" i="125"/>
  <c r="N106" i="125"/>
  <c r="N107" i="125"/>
  <c r="N108" i="125"/>
  <c r="N4" i="125"/>
  <c r="M4" i="125" s="1"/>
  <c r="AC82" i="112"/>
  <c r="AB82" i="112"/>
  <c r="AA82" i="112"/>
  <c r="Z82" i="112"/>
  <c r="Y82" i="112"/>
  <c r="X82" i="112"/>
  <c r="W82" i="112"/>
  <c r="V82" i="112"/>
  <c r="U82" i="112"/>
  <c r="T82" i="112"/>
  <c r="S82" i="112"/>
  <c r="R82" i="112"/>
  <c r="Q82" i="112"/>
  <c r="P82" i="112"/>
  <c r="O82" i="112"/>
  <c r="N82" i="112"/>
  <c r="M82" i="112"/>
  <c r="L82" i="112"/>
  <c r="K82" i="112"/>
  <c r="J82" i="112"/>
  <c r="I82" i="112"/>
  <c r="H82" i="112"/>
  <c r="G82" i="112"/>
  <c r="F82" i="112"/>
  <c r="E82" i="112"/>
  <c r="AC81" i="112"/>
  <c r="AB81" i="112"/>
  <c r="AA81" i="112"/>
  <c r="Z81" i="112"/>
  <c r="Y81" i="112"/>
  <c r="X81" i="112"/>
  <c r="W81" i="112"/>
  <c r="V81" i="112"/>
  <c r="U81" i="112"/>
  <c r="T81" i="112"/>
  <c r="S81" i="112"/>
  <c r="R81" i="112"/>
  <c r="Q81" i="112"/>
  <c r="P81" i="112"/>
  <c r="O81" i="112"/>
  <c r="N81" i="112"/>
  <c r="M81" i="112"/>
  <c r="L81" i="112"/>
  <c r="K81" i="112"/>
  <c r="J81" i="112"/>
  <c r="I81" i="112"/>
  <c r="H81" i="112"/>
  <c r="G81" i="112"/>
  <c r="F81" i="112"/>
  <c r="E81" i="112"/>
  <c r="R371" i="126"/>
  <c r="S371" i="126" s="1"/>
  <c r="R370" i="126"/>
  <c r="S370" i="126" s="1"/>
  <c r="R369" i="126"/>
  <c r="S369" i="126" s="1"/>
  <c r="R368" i="126"/>
  <c r="S368" i="126" s="1"/>
  <c r="R367" i="126"/>
  <c r="S367" i="126" s="1"/>
  <c r="R366" i="126"/>
  <c r="S366" i="126" s="1"/>
  <c r="R365" i="126"/>
  <c r="S365" i="126" s="1"/>
  <c r="R364" i="126"/>
  <c r="S364" i="126" s="1"/>
  <c r="R363" i="126"/>
  <c r="S363" i="126" s="1"/>
  <c r="R362" i="126"/>
  <c r="S362" i="126" s="1"/>
  <c r="R361" i="126"/>
  <c r="S361" i="126" s="1"/>
  <c r="R360" i="126"/>
  <c r="S360" i="126" s="1"/>
  <c r="R357" i="126"/>
  <c r="S357" i="126" s="1"/>
  <c r="R356" i="126"/>
  <c r="S356" i="126" s="1"/>
  <c r="R355" i="126"/>
  <c r="S355" i="126" s="1"/>
  <c r="R354" i="126"/>
  <c r="S354" i="126" s="1"/>
  <c r="R353" i="126"/>
  <c r="S353" i="126" s="1"/>
  <c r="R352" i="126"/>
  <c r="S352" i="126" s="1"/>
  <c r="R351" i="126"/>
  <c r="S351" i="126" s="1"/>
  <c r="R350" i="126"/>
  <c r="S350" i="126" s="1"/>
  <c r="R349" i="126"/>
  <c r="S349" i="126" s="1"/>
  <c r="R348" i="126"/>
  <c r="S348" i="126" s="1"/>
  <c r="R347" i="126"/>
  <c r="S347" i="126" s="1"/>
  <c r="R346" i="126"/>
  <c r="S346" i="126" s="1"/>
  <c r="R343" i="126"/>
  <c r="S343" i="126" s="1"/>
  <c r="R342" i="126"/>
  <c r="S342" i="126" s="1"/>
  <c r="R341" i="126"/>
  <c r="S341" i="126" s="1"/>
  <c r="R340" i="126"/>
  <c r="S340" i="126" s="1"/>
  <c r="R339" i="126"/>
  <c r="S339" i="126" s="1"/>
  <c r="R338" i="126"/>
  <c r="S338" i="126" s="1"/>
  <c r="R337" i="126"/>
  <c r="S337" i="126" s="1"/>
  <c r="R336" i="126"/>
  <c r="S336" i="126" s="1"/>
  <c r="R335" i="126"/>
  <c r="S335" i="126" s="1"/>
  <c r="S334" i="126"/>
  <c r="R333" i="126"/>
  <c r="S333" i="126" s="1"/>
  <c r="R332" i="126"/>
  <c r="S332" i="126" s="1"/>
  <c r="R329" i="126"/>
  <c r="S329" i="126" s="1"/>
  <c r="R328" i="126"/>
  <c r="S328" i="126" s="1"/>
  <c r="R327" i="126"/>
  <c r="S327" i="126" s="1"/>
  <c r="R326" i="126"/>
  <c r="S326" i="126" s="1"/>
  <c r="R325" i="126"/>
  <c r="S325" i="126" s="1"/>
  <c r="R324" i="126"/>
  <c r="S324" i="126" s="1"/>
  <c r="R323" i="126"/>
  <c r="S323" i="126" s="1"/>
  <c r="R322" i="126"/>
  <c r="S322" i="126" s="1"/>
  <c r="R321" i="126"/>
  <c r="S321" i="126" s="1"/>
  <c r="R320" i="126"/>
  <c r="S320" i="126" s="1"/>
  <c r="R319" i="126"/>
  <c r="S319" i="126" s="1"/>
  <c r="R318" i="126"/>
  <c r="S318" i="126" s="1"/>
  <c r="R315" i="126"/>
  <c r="S315" i="126" s="1"/>
  <c r="R314" i="126"/>
  <c r="S314" i="126" s="1"/>
  <c r="R313" i="126"/>
  <c r="S313" i="126" s="1"/>
  <c r="R312" i="126"/>
  <c r="S312" i="126" s="1"/>
  <c r="R311" i="126"/>
  <c r="S311" i="126" s="1"/>
  <c r="R310" i="126"/>
  <c r="S310" i="126" s="1"/>
  <c r="R309" i="126"/>
  <c r="S309" i="126" s="1"/>
  <c r="R308" i="126"/>
  <c r="S308" i="126" s="1"/>
  <c r="R307" i="126"/>
  <c r="S307" i="126" s="1"/>
  <c r="R306" i="126"/>
  <c r="S306" i="126" s="1"/>
  <c r="R305" i="126"/>
  <c r="S305" i="126" s="1"/>
  <c r="R304" i="126"/>
  <c r="S304" i="126" s="1"/>
  <c r="R301" i="126"/>
  <c r="S301" i="126" s="1"/>
  <c r="R300" i="126"/>
  <c r="S300" i="126" s="1"/>
  <c r="R299" i="126"/>
  <c r="S299" i="126" s="1"/>
  <c r="R298" i="126"/>
  <c r="S298" i="126" s="1"/>
  <c r="R297" i="126"/>
  <c r="S297" i="126" s="1"/>
  <c r="R296" i="126"/>
  <c r="S296" i="126" s="1"/>
  <c r="R295" i="126"/>
  <c r="S295" i="126" s="1"/>
  <c r="R294" i="126"/>
  <c r="S294" i="126" s="1"/>
  <c r="R293" i="126"/>
  <c r="S293" i="126" s="1"/>
  <c r="R292" i="126"/>
  <c r="S292" i="126" s="1"/>
  <c r="R291" i="126"/>
  <c r="S291" i="126" s="1"/>
  <c r="R290" i="126"/>
  <c r="S290" i="126" s="1"/>
  <c r="R287" i="126"/>
  <c r="S287" i="126" s="1"/>
  <c r="R286" i="126"/>
  <c r="S286" i="126" s="1"/>
  <c r="R285" i="126"/>
  <c r="S285" i="126" s="1"/>
  <c r="R284" i="126"/>
  <c r="S284" i="126" s="1"/>
  <c r="R283" i="126"/>
  <c r="S283" i="126" s="1"/>
  <c r="R282" i="126"/>
  <c r="S282" i="126" s="1"/>
  <c r="R281" i="126"/>
  <c r="S281" i="126" s="1"/>
  <c r="R280" i="126"/>
  <c r="S280" i="126" s="1"/>
  <c r="R279" i="126"/>
  <c r="S279" i="126" s="1"/>
  <c r="R278" i="126"/>
  <c r="S278" i="126" s="1"/>
  <c r="R277" i="126"/>
  <c r="S277" i="126" s="1"/>
  <c r="R276" i="126"/>
  <c r="S276" i="126" s="1"/>
  <c r="R273" i="126"/>
  <c r="S273" i="126" s="1"/>
  <c r="R272" i="126"/>
  <c r="S272" i="126" s="1"/>
  <c r="R271" i="126"/>
  <c r="S271" i="126" s="1"/>
  <c r="R270" i="126"/>
  <c r="S270" i="126" s="1"/>
  <c r="R269" i="126"/>
  <c r="S269" i="126" s="1"/>
  <c r="R268" i="126"/>
  <c r="S268" i="126" s="1"/>
  <c r="R267" i="126"/>
  <c r="S267" i="126" s="1"/>
  <c r="R266" i="126"/>
  <c r="S266" i="126" s="1"/>
  <c r="R265" i="126"/>
  <c r="S265" i="126" s="1"/>
  <c r="R264" i="126"/>
  <c r="S264" i="126" s="1"/>
  <c r="R263" i="126"/>
  <c r="S263" i="126" s="1"/>
  <c r="R262" i="126"/>
  <c r="S262" i="126" s="1"/>
  <c r="R259" i="126"/>
  <c r="S259" i="126" s="1"/>
  <c r="R258" i="126"/>
  <c r="S258" i="126" s="1"/>
  <c r="R257" i="126"/>
  <c r="S257" i="126" s="1"/>
  <c r="R256" i="126"/>
  <c r="S256" i="126" s="1"/>
  <c r="R255" i="126"/>
  <c r="S255" i="126" s="1"/>
  <c r="R254" i="126"/>
  <c r="S254" i="126" s="1"/>
  <c r="R253" i="126"/>
  <c r="S253" i="126" s="1"/>
  <c r="R252" i="126"/>
  <c r="S252" i="126" s="1"/>
  <c r="R251" i="126"/>
  <c r="S251" i="126" s="1"/>
  <c r="R250" i="126"/>
  <c r="S250" i="126" s="1"/>
  <c r="R249" i="126"/>
  <c r="S249" i="126" s="1"/>
  <c r="R248" i="126"/>
  <c r="S248" i="126" s="1"/>
  <c r="R245" i="126"/>
  <c r="S245" i="126" s="1"/>
  <c r="R244" i="126"/>
  <c r="S244" i="126" s="1"/>
  <c r="R243" i="126"/>
  <c r="S243" i="126" s="1"/>
  <c r="R242" i="126"/>
  <c r="S242" i="126" s="1"/>
  <c r="R241" i="126"/>
  <c r="S241" i="126" s="1"/>
  <c r="R240" i="126"/>
  <c r="S240" i="126" s="1"/>
  <c r="R239" i="126"/>
  <c r="S239" i="126" s="1"/>
  <c r="R238" i="126"/>
  <c r="S238" i="126" s="1"/>
  <c r="R237" i="126"/>
  <c r="S237" i="126" s="1"/>
  <c r="R236" i="126"/>
  <c r="S236" i="126" s="1"/>
  <c r="R235" i="126"/>
  <c r="S235" i="126" s="1"/>
  <c r="R234" i="126"/>
  <c r="S234" i="126" s="1"/>
  <c r="R231" i="126"/>
  <c r="S231" i="126" s="1"/>
  <c r="R230" i="126"/>
  <c r="S230" i="126" s="1"/>
  <c r="R229" i="126"/>
  <c r="S229" i="126" s="1"/>
  <c r="R228" i="126"/>
  <c r="S228" i="126" s="1"/>
  <c r="R227" i="126"/>
  <c r="S227" i="126" s="1"/>
  <c r="R226" i="126"/>
  <c r="S226" i="126" s="1"/>
  <c r="R225" i="126"/>
  <c r="S225" i="126" s="1"/>
  <c r="R224" i="126"/>
  <c r="S224" i="126" s="1"/>
  <c r="R223" i="126"/>
  <c r="S223" i="126" s="1"/>
  <c r="R222" i="126"/>
  <c r="S222" i="126" s="1"/>
  <c r="R221" i="126"/>
  <c r="S221" i="126" s="1"/>
  <c r="R220" i="126"/>
  <c r="S220" i="126" s="1"/>
  <c r="R217" i="126"/>
  <c r="S217" i="126" s="1"/>
  <c r="R216" i="126"/>
  <c r="S216" i="126" s="1"/>
  <c r="R215" i="126"/>
  <c r="S215" i="126" s="1"/>
  <c r="R214" i="126"/>
  <c r="S214" i="126" s="1"/>
  <c r="R213" i="126"/>
  <c r="S213" i="126" s="1"/>
  <c r="R212" i="126"/>
  <c r="S212" i="126" s="1"/>
  <c r="R211" i="126"/>
  <c r="S211" i="126" s="1"/>
  <c r="R210" i="126"/>
  <c r="S210" i="126" s="1"/>
  <c r="R209" i="126"/>
  <c r="S209" i="126" s="1"/>
  <c r="R208" i="126"/>
  <c r="S208" i="126" s="1"/>
  <c r="R207" i="126"/>
  <c r="S207" i="126" s="1"/>
  <c r="R206" i="126"/>
  <c r="S206" i="126" s="1"/>
  <c r="R203" i="126"/>
  <c r="S203" i="126" s="1"/>
  <c r="R202" i="126"/>
  <c r="S202" i="126" s="1"/>
  <c r="R201" i="126"/>
  <c r="S201" i="126" s="1"/>
  <c r="R200" i="126"/>
  <c r="S200" i="126" s="1"/>
  <c r="R199" i="126"/>
  <c r="S199" i="126" s="1"/>
  <c r="R198" i="126"/>
  <c r="S198" i="126" s="1"/>
  <c r="R197" i="126"/>
  <c r="S197" i="126" s="1"/>
  <c r="R196" i="126"/>
  <c r="S196" i="126" s="1"/>
  <c r="R195" i="126"/>
  <c r="S195" i="126" s="1"/>
  <c r="R194" i="126"/>
  <c r="S194" i="126" s="1"/>
  <c r="R193" i="126"/>
  <c r="S193" i="126" s="1"/>
  <c r="R192" i="126"/>
  <c r="S192" i="126" s="1"/>
  <c r="R189" i="126"/>
  <c r="S189" i="126" s="1"/>
  <c r="R188" i="126"/>
  <c r="S188" i="126" s="1"/>
  <c r="R187" i="126"/>
  <c r="S187" i="126" s="1"/>
  <c r="R186" i="126"/>
  <c r="S186" i="126" s="1"/>
  <c r="R185" i="126"/>
  <c r="S185" i="126" s="1"/>
  <c r="R184" i="126"/>
  <c r="S184" i="126" s="1"/>
  <c r="R183" i="126"/>
  <c r="S183" i="126" s="1"/>
  <c r="R182" i="126"/>
  <c r="S182" i="126" s="1"/>
  <c r="R181" i="126"/>
  <c r="S181" i="126" s="1"/>
  <c r="R180" i="126"/>
  <c r="S180" i="126" s="1"/>
  <c r="R179" i="126"/>
  <c r="S179" i="126" s="1"/>
  <c r="R178" i="126"/>
  <c r="S178" i="126" s="1"/>
  <c r="R175" i="126"/>
  <c r="S175" i="126" s="1"/>
  <c r="R174" i="126"/>
  <c r="S174" i="126" s="1"/>
  <c r="R173" i="126"/>
  <c r="S173" i="126" s="1"/>
  <c r="R172" i="126"/>
  <c r="S172" i="126" s="1"/>
  <c r="R171" i="126"/>
  <c r="S171" i="126" s="1"/>
  <c r="R170" i="126"/>
  <c r="S170" i="126" s="1"/>
  <c r="R169" i="126"/>
  <c r="S169" i="126" s="1"/>
  <c r="R168" i="126"/>
  <c r="S168" i="126" s="1"/>
  <c r="R167" i="126"/>
  <c r="S167" i="126" s="1"/>
  <c r="R166" i="126"/>
  <c r="S166" i="126" s="1"/>
  <c r="R165" i="126"/>
  <c r="S165" i="126" s="1"/>
  <c r="R164" i="126"/>
  <c r="S164" i="126" s="1"/>
  <c r="R161" i="126"/>
  <c r="S161" i="126" s="1"/>
  <c r="R160" i="126"/>
  <c r="S160" i="126" s="1"/>
  <c r="R159" i="126"/>
  <c r="S159" i="126" s="1"/>
  <c r="R158" i="126"/>
  <c r="S158" i="126" s="1"/>
  <c r="R157" i="126"/>
  <c r="S157" i="126" s="1"/>
  <c r="R156" i="126"/>
  <c r="S156" i="126" s="1"/>
  <c r="R155" i="126"/>
  <c r="S155" i="126" s="1"/>
  <c r="R154" i="126"/>
  <c r="S154" i="126" s="1"/>
  <c r="R153" i="126"/>
  <c r="S153" i="126" s="1"/>
  <c r="R152" i="126"/>
  <c r="S152" i="126" s="1"/>
  <c r="R151" i="126"/>
  <c r="S151" i="126" s="1"/>
  <c r="R150" i="126"/>
  <c r="S150" i="126" s="1"/>
  <c r="R147" i="126"/>
  <c r="S147" i="126" s="1"/>
  <c r="R146" i="126"/>
  <c r="S146" i="126" s="1"/>
  <c r="R145" i="126"/>
  <c r="S145" i="126" s="1"/>
  <c r="R144" i="126"/>
  <c r="S144" i="126" s="1"/>
  <c r="R143" i="126"/>
  <c r="S143" i="126" s="1"/>
  <c r="R142" i="126"/>
  <c r="S142" i="126" s="1"/>
  <c r="R141" i="126"/>
  <c r="S141" i="126" s="1"/>
  <c r="R140" i="126"/>
  <c r="S140" i="126" s="1"/>
  <c r="R139" i="126"/>
  <c r="S139" i="126" s="1"/>
  <c r="R138" i="126"/>
  <c r="S138" i="126" s="1"/>
  <c r="R137" i="126"/>
  <c r="S137" i="126" s="1"/>
  <c r="R136" i="126"/>
  <c r="S136" i="126" s="1"/>
  <c r="R133" i="126"/>
  <c r="S133" i="126" s="1"/>
  <c r="R132" i="126"/>
  <c r="S132" i="126" s="1"/>
  <c r="R131" i="126"/>
  <c r="S131" i="126" s="1"/>
  <c r="R130" i="126"/>
  <c r="S130" i="126" s="1"/>
  <c r="R129" i="126"/>
  <c r="S129" i="126" s="1"/>
  <c r="R128" i="126"/>
  <c r="S128" i="126" s="1"/>
  <c r="R127" i="126"/>
  <c r="S127" i="126" s="1"/>
  <c r="R126" i="126"/>
  <c r="S126" i="126" s="1"/>
  <c r="R125" i="126"/>
  <c r="S125" i="126" s="1"/>
  <c r="R124" i="126"/>
  <c r="S124" i="126" s="1"/>
  <c r="R123" i="126"/>
  <c r="S123" i="126" s="1"/>
  <c r="R122" i="126"/>
  <c r="S122" i="126" s="1"/>
  <c r="R119" i="126"/>
  <c r="S119" i="126" s="1"/>
  <c r="R118" i="126"/>
  <c r="S118" i="126" s="1"/>
  <c r="R117" i="126"/>
  <c r="S117" i="126" s="1"/>
  <c r="R116" i="126"/>
  <c r="S116" i="126" s="1"/>
  <c r="R115" i="126"/>
  <c r="S115" i="126" s="1"/>
  <c r="R114" i="126"/>
  <c r="S114" i="126" s="1"/>
  <c r="R113" i="126"/>
  <c r="S113" i="126" s="1"/>
  <c r="R112" i="126"/>
  <c r="S112" i="126" s="1"/>
  <c r="R111" i="126"/>
  <c r="S111" i="126" s="1"/>
  <c r="R110" i="126"/>
  <c r="S110" i="126" s="1"/>
  <c r="R109" i="126"/>
  <c r="S109" i="126" s="1"/>
  <c r="R108" i="126"/>
  <c r="S108" i="126" s="1"/>
  <c r="R105" i="126"/>
  <c r="S105" i="126" s="1"/>
  <c r="R104" i="126"/>
  <c r="S104" i="126" s="1"/>
  <c r="R103" i="126"/>
  <c r="S103" i="126" s="1"/>
  <c r="R102" i="126"/>
  <c r="S102" i="126" s="1"/>
  <c r="R101" i="126"/>
  <c r="S101" i="126" s="1"/>
  <c r="R100" i="126"/>
  <c r="S100" i="126" s="1"/>
  <c r="R99" i="126"/>
  <c r="S99" i="126" s="1"/>
  <c r="R98" i="126"/>
  <c r="S98" i="126" s="1"/>
  <c r="R97" i="126"/>
  <c r="S97" i="126" s="1"/>
  <c r="R96" i="126"/>
  <c r="S96" i="126" s="1"/>
  <c r="R95" i="126"/>
  <c r="S95" i="126" s="1"/>
  <c r="R94" i="126"/>
  <c r="S94" i="126" s="1"/>
  <c r="R91" i="126"/>
  <c r="S91" i="126" s="1"/>
  <c r="R90" i="126"/>
  <c r="S90" i="126" s="1"/>
  <c r="R89" i="126"/>
  <c r="S89" i="126" s="1"/>
  <c r="R88" i="126"/>
  <c r="S88" i="126" s="1"/>
  <c r="R87" i="126"/>
  <c r="S87" i="126" s="1"/>
  <c r="R86" i="126"/>
  <c r="S86" i="126" s="1"/>
  <c r="R85" i="126"/>
  <c r="S85" i="126" s="1"/>
  <c r="R84" i="126"/>
  <c r="S84" i="126" s="1"/>
  <c r="R83" i="126"/>
  <c r="S83" i="126" s="1"/>
  <c r="R82" i="126"/>
  <c r="S82" i="126" s="1"/>
  <c r="R81" i="126"/>
  <c r="S81" i="126" s="1"/>
  <c r="R80" i="126"/>
  <c r="S80" i="126" s="1"/>
  <c r="R77" i="126"/>
  <c r="S77" i="126" s="1"/>
  <c r="R76" i="126"/>
  <c r="S76" i="126" s="1"/>
  <c r="R75" i="126"/>
  <c r="S75" i="126" s="1"/>
  <c r="R74" i="126"/>
  <c r="S74" i="126" s="1"/>
  <c r="R73" i="126"/>
  <c r="S73" i="126" s="1"/>
  <c r="R72" i="126"/>
  <c r="S72" i="126" s="1"/>
  <c r="R71" i="126"/>
  <c r="S71" i="126" s="1"/>
  <c r="R70" i="126"/>
  <c r="S70" i="126" s="1"/>
  <c r="R69" i="126"/>
  <c r="S69" i="126" s="1"/>
  <c r="R68" i="126"/>
  <c r="S68" i="126" s="1"/>
  <c r="R67" i="126"/>
  <c r="S67" i="126" s="1"/>
  <c r="R66" i="126"/>
  <c r="S66" i="126" s="1"/>
  <c r="R63" i="126"/>
  <c r="S63" i="126" s="1"/>
  <c r="R62" i="126"/>
  <c r="S62" i="126" s="1"/>
  <c r="R61" i="126"/>
  <c r="S61" i="126" s="1"/>
  <c r="R60" i="126"/>
  <c r="S60" i="126" s="1"/>
  <c r="R59" i="126"/>
  <c r="S59" i="126" s="1"/>
  <c r="R58" i="126"/>
  <c r="S58" i="126" s="1"/>
  <c r="R57" i="126"/>
  <c r="S57" i="126" s="1"/>
  <c r="R56" i="126"/>
  <c r="S56" i="126" s="1"/>
  <c r="R55" i="126"/>
  <c r="S55" i="126" s="1"/>
  <c r="R54" i="126"/>
  <c r="S54" i="126" s="1"/>
  <c r="R53" i="126"/>
  <c r="S53" i="126" s="1"/>
  <c r="R52" i="126"/>
  <c r="S52" i="126" s="1"/>
  <c r="R49" i="126"/>
  <c r="S49" i="126" s="1"/>
  <c r="R48" i="126"/>
  <c r="S48" i="126" s="1"/>
  <c r="R47" i="126"/>
  <c r="S47" i="126" s="1"/>
  <c r="R46" i="126"/>
  <c r="S46" i="126" s="1"/>
  <c r="R45" i="126"/>
  <c r="S45" i="126" s="1"/>
  <c r="R44" i="126"/>
  <c r="S44" i="126" s="1"/>
  <c r="R43" i="126"/>
  <c r="S43" i="126" s="1"/>
  <c r="R42" i="126"/>
  <c r="S42" i="126" s="1"/>
  <c r="R41" i="126"/>
  <c r="S41" i="126" s="1"/>
  <c r="R40" i="126"/>
  <c r="S40" i="126" s="1"/>
  <c r="R39" i="126"/>
  <c r="S39" i="126" s="1"/>
  <c r="R38" i="126"/>
  <c r="S38" i="126" s="1"/>
  <c r="R35" i="126"/>
  <c r="S35" i="126" s="1"/>
  <c r="R34" i="126"/>
  <c r="S34" i="126" s="1"/>
  <c r="R33" i="126"/>
  <c r="S33" i="126" s="1"/>
  <c r="R32" i="126"/>
  <c r="S32" i="126" s="1"/>
  <c r="R31" i="126"/>
  <c r="S31" i="126" s="1"/>
  <c r="R30" i="126"/>
  <c r="S30" i="126" s="1"/>
  <c r="R29" i="126"/>
  <c r="S29" i="126" s="1"/>
  <c r="R28" i="126"/>
  <c r="S28" i="126" s="1"/>
  <c r="R27" i="126"/>
  <c r="S27" i="126" s="1"/>
  <c r="R26" i="126"/>
  <c r="S26" i="126" s="1"/>
  <c r="R25" i="126"/>
  <c r="S25" i="126" s="1"/>
  <c r="R24" i="126"/>
  <c r="S24" i="126" s="1"/>
  <c r="R21" i="126"/>
  <c r="R20" i="126"/>
  <c r="R19" i="126"/>
  <c r="R18" i="126"/>
  <c r="R17" i="126"/>
  <c r="R16" i="126"/>
  <c r="R15" i="126"/>
  <c r="R14" i="126"/>
  <c r="R13" i="126"/>
  <c r="R12" i="126"/>
  <c r="AH379" i="126"/>
  <c r="AI396" i="126"/>
  <c r="AI395" i="126"/>
  <c r="AI394" i="126"/>
  <c r="AI393" i="126"/>
  <c r="AI392" i="126"/>
  <c r="AI391" i="126"/>
  <c r="AI390" i="126"/>
  <c r="AI389" i="126"/>
  <c r="AI388" i="126"/>
  <c r="AI387" i="126"/>
  <c r="AI386" i="126"/>
  <c r="AI385" i="126"/>
  <c r="AI384" i="126"/>
  <c r="AI383" i="126"/>
  <c r="AI382" i="126"/>
  <c r="AI381" i="126"/>
  <c r="AI380" i="126"/>
  <c r="AI379" i="126"/>
  <c r="AI378" i="126"/>
  <c r="AI377" i="126"/>
  <c r="AH378" i="126"/>
  <c r="S21" i="126" l="1"/>
  <c r="S20" i="126"/>
  <c r="S19" i="126"/>
  <c r="S18" i="126"/>
  <c r="S17" i="126"/>
  <c r="S16" i="126"/>
  <c r="S15" i="126"/>
  <c r="S14" i="126"/>
  <c r="S13" i="126"/>
  <c r="M371" i="126"/>
  <c r="M370" i="126"/>
  <c r="M369" i="126"/>
  <c r="M368" i="126"/>
  <c r="M367" i="126"/>
  <c r="M366" i="126"/>
  <c r="M365" i="126"/>
  <c r="M364" i="126"/>
  <c r="M363" i="126"/>
  <c r="M362" i="126"/>
  <c r="M361" i="126"/>
  <c r="M360" i="126"/>
  <c r="M357" i="126"/>
  <c r="M356" i="126"/>
  <c r="M355" i="126"/>
  <c r="M354" i="126"/>
  <c r="M353" i="126"/>
  <c r="M352" i="126"/>
  <c r="M351" i="126"/>
  <c r="M350" i="126"/>
  <c r="M349" i="126"/>
  <c r="M348" i="126"/>
  <c r="M347" i="126"/>
  <c r="M346" i="126"/>
  <c r="M343" i="126"/>
  <c r="M342" i="126"/>
  <c r="M341" i="126"/>
  <c r="M340" i="126"/>
  <c r="M339" i="126"/>
  <c r="M338" i="126"/>
  <c r="M337" i="126"/>
  <c r="M336" i="126"/>
  <c r="M335" i="126"/>
  <c r="M334" i="126"/>
  <c r="M333" i="126"/>
  <c r="M332" i="126"/>
  <c r="M329" i="126"/>
  <c r="M328" i="126"/>
  <c r="M327" i="126"/>
  <c r="M326" i="126"/>
  <c r="M325" i="126"/>
  <c r="M324" i="126"/>
  <c r="M323" i="126"/>
  <c r="M322" i="126"/>
  <c r="M321" i="126"/>
  <c r="M320" i="126"/>
  <c r="M319" i="126"/>
  <c r="M318" i="126"/>
  <c r="M315" i="126"/>
  <c r="M314" i="126"/>
  <c r="M313" i="126"/>
  <c r="M312" i="126"/>
  <c r="M311" i="126"/>
  <c r="M310" i="126"/>
  <c r="M309" i="126"/>
  <c r="M308" i="126"/>
  <c r="M307" i="126"/>
  <c r="M306" i="126"/>
  <c r="M305" i="126"/>
  <c r="M304" i="126"/>
  <c r="M301" i="126"/>
  <c r="M300" i="126"/>
  <c r="M299" i="126"/>
  <c r="M298" i="126"/>
  <c r="M297" i="126"/>
  <c r="M296" i="126"/>
  <c r="M295" i="126"/>
  <c r="M294" i="126"/>
  <c r="M293" i="126"/>
  <c r="M292" i="126"/>
  <c r="M291" i="126"/>
  <c r="M290" i="126"/>
  <c r="M287" i="126"/>
  <c r="M286" i="126"/>
  <c r="M285" i="126"/>
  <c r="M284" i="126"/>
  <c r="M283" i="126"/>
  <c r="M282" i="126"/>
  <c r="M281" i="126"/>
  <c r="M280" i="126"/>
  <c r="M279" i="126"/>
  <c r="M278" i="126"/>
  <c r="M277" i="126"/>
  <c r="M276" i="126"/>
  <c r="M273" i="126"/>
  <c r="M272" i="126"/>
  <c r="M271" i="126"/>
  <c r="M270" i="126"/>
  <c r="M269" i="126"/>
  <c r="M268" i="126"/>
  <c r="M267" i="126"/>
  <c r="M266" i="126"/>
  <c r="M265" i="126"/>
  <c r="M264" i="126"/>
  <c r="M263" i="126"/>
  <c r="M262" i="126"/>
  <c r="M259" i="126"/>
  <c r="M258" i="126"/>
  <c r="M257" i="126"/>
  <c r="M256" i="126"/>
  <c r="M255" i="126"/>
  <c r="M254" i="126"/>
  <c r="M253" i="126"/>
  <c r="M252" i="126"/>
  <c r="M251" i="126"/>
  <c r="M250" i="126"/>
  <c r="M249" i="126"/>
  <c r="M248" i="126"/>
  <c r="M245" i="126"/>
  <c r="M244" i="126"/>
  <c r="M243" i="126"/>
  <c r="M242" i="126"/>
  <c r="M241" i="126"/>
  <c r="M240" i="126"/>
  <c r="M239" i="126"/>
  <c r="M238" i="126"/>
  <c r="M237" i="126"/>
  <c r="M236" i="126"/>
  <c r="M235" i="126"/>
  <c r="M234" i="126"/>
  <c r="M231" i="126"/>
  <c r="M230" i="126"/>
  <c r="M229" i="126"/>
  <c r="M228" i="126"/>
  <c r="M227" i="126"/>
  <c r="M226" i="126"/>
  <c r="M225" i="126"/>
  <c r="M224" i="126"/>
  <c r="M223" i="126"/>
  <c r="M222" i="126"/>
  <c r="M221" i="126"/>
  <c r="M220" i="126"/>
  <c r="M217" i="126"/>
  <c r="M216" i="126"/>
  <c r="M215" i="126"/>
  <c r="M214" i="126"/>
  <c r="M213" i="126"/>
  <c r="M212" i="126"/>
  <c r="M211" i="126"/>
  <c r="M210" i="126"/>
  <c r="M209" i="126"/>
  <c r="M208" i="126"/>
  <c r="M207" i="126"/>
  <c r="M206" i="126"/>
  <c r="M203" i="126"/>
  <c r="M202" i="126"/>
  <c r="M201" i="126"/>
  <c r="M200" i="126"/>
  <c r="M199" i="126"/>
  <c r="M198" i="126"/>
  <c r="M197" i="126"/>
  <c r="M196" i="126"/>
  <c r="M195" i="126"/>
  <c r="M194" i="126"/>
  <c r="M193" i="126"/>
  <c r="M192" i="126"/>
  <c r="M189" i="126"/>
  <c r="M188" i="126"/>
  <c r="M187" i="126"/>
  <c r="M186" i="126"/>
  <c r="M185" i="126"/>
  <c r="M184" i="126"/>
  <c r="M183" i="126"/>
  <c r="M182" i="126"/>
  <c r="M181" i="126"/>
  <c r="M180" i="126"/>
  <c r="M179" i="126"/>
  <c r="M178" i="126"/>
  <c r="M175" i="126"/>
  <c r="M174" i="126"/>
  <c r="M173" i="126"/>
  <c r="M172" i="126"/>
  <c r="M171" i="126"/>
  <c r="M170" i="126"/>
  <c r="M169" i="126"/>
  <c r="M168" i="126"/>
  <c r="M167" i="126"/>
  <c r="M166" i="126"/>
  <c r="M165" i="126"/>
  <c r="M164" i="126"/>
  <c r="M161" i="126"/>
  <c r="M160" i="126"/>
  <c r="M159" i="126"/>
  <c r="M158" i="126"/>
  <c r="M157" i="126"/>
  <c r="M156" i="126"/>
  <c r="M155" i="126"/>
  <c r="M154" i="126"/>
  <c r="M153" i="126"/>
  <c r="M152" i="126"/>
  <c r="M151" i="126"/>
  <c r="M150" i="126"/>
  <c r="M147" i="126"/>
  <c r="M146" i="126"/>
  <c r="M145" i="126"/>
  <c r="M144" i="126"/>
  <c r="M143" i="126"/>
  <c r="M142" i="126"/>
  <c r="M141" i="126"/>
  <c r="M140" i="126"/>
  <c r="M139" i="126"/>
  <c r="M138" i="126"/>
  <c r="M137" i="126"/>
  <c r="M136" i="126"/>
  <c r="M133" i="126"/>
  <c r="M132" i="126"/>
  <c r="M131" i="126"/>
  <c r="M130" i="126"/>
  <c r="M129" i="126"/>
  <c r="M128" i="126"/>
  <c r="M127" i="126"/>
  <c r="M126" i="126"/>
  <c r="M125" i="126"/>
  <c r="M124" i="126"/>
  <c r="M123" i="126"/>
  <c r="M122" i="126"/>
  <c r="M119" i="126"/>
  <c r="M118" i="126"/>
  <c r="M117" i="126"/>
  <c r="M116" i="126"/>
  <c r="M115" i="126"/>
  <c r="M114" i="126"/>
  <c r="M113" i="126"/>
  <c r="M112" i="126"/>
  <c r="M111" i="126"/>
  <c r="M110" i="126"/>
  <c r="M109" i="126"/>
  <c r="M108" i="126"/>
  <c r="M105" i="126"/>
  <c r="M104" i="126"/>
  <c r="M103" i="126"/>
  <c r="M102" i="126"/>
  <c r="M101" i="126"/>
  <c r="M100" i="126"/>
  <c r="M99" i="126"/>
  <c r="M98" i="126"/>
  <c r="M97" i="126"/>
  <c r="M96" i="126"/>
  <c r="M95" i="126"/>
  <c r="M94" i="126"/>
  <c r="M91" i="126"/>
  <c r="M90" i="126"/>
  <c r="M89" i="126"/>
  <c r="M88" i="126"/>
  <c r="M87" i="126"/>
  <c r="M86" i="126"/>
  <c r="M85" i="126"/>
  <c r="M84" i="126"/>
  <c r="M83" i="126"/>
  <c r="M82" i="126"/>
  <c r="M81" i="126"/>
  <c r="M80" i="126"/>
  <c r="M77" i="126"/>
  <c r="M76" i="126"/>
  <c r="M75" i="126"/>
  <c r="M74" i="126"/>
  <c r="M73" i="126"/>
  <c r="M72" i="126"/>
  <c r="M71" i="126"/>
  <c r="M70" i="126"/>
  <c r="M69" i="126"/>
  <c r="M68" i="126"/>
  <c r="M67" i="126"/>
  <c r="M66" i="126"/>
  <c r="M63" i="126"/>
  <c r="M62" i="126"/>
  <c r="M61" i="126"/>
  <c r="M60" i="126"/>
  <c r="M59" i="126"/>
  <c r="M58" i="126"/>
  <c r="M57" i="126"/>
  <c r="M56" i="126"/>
  <c r="M55" i="126"/>
  <c r="M54" i="126"/>
  <c r="M53" i="126"/>
  <c r="M52" i="126"/>
  <c r="M49" i="126"/>
  <c r="M48" i="126"/>
  <c r="M47" i="126"/>
  <c r="M46" i="126"/>
  <c r="M45" i="126"/>
  <c r="M44" i="126"/>
  <c r="M43" i="126"/>
  <c r="M42" i="126"/>
  <c r="M41" i="126"/>
  <c r="M40" i="126"/>
  <c r="M39" i="126"/>
  <c r="M38" i="126"/>
  <c r="M35" i="126"/>
  <c r="M34" i="126"/>
  <c r="M33" i="126"/>
  <c r="M32" i="126"/>
  <c r="M31" i="126"/>
  <c r="M30" i="126"/>
  <c r="M29" i="126"/>
  <c r="M28" i="126"/>
  <c r="M27" i="126"/>
  <c r="M21" i="126"/>
  <c r="M20" i="126"/>
  <c r="M19" i="126"/>
  <c r="K371" i="126"/>
  <c r="K370" i="126"/>
  <c r="K369" i="126"/>
  <c r="K368" i="126"/>
  <c r="K367" i="126"/>
  <c r="K366" i="126"/>
  <c r="K365" i="126"/>
  <c r="K364" i="126"/>
  <c r="K363" i="126"/>
  <c r="K362" i="126"/>
  <c r="K361" i="126"/>
  <c r="K360" i="126"/>
  <c r="K357" i="126"/>
  <c r="K356" i="126"/>
  <c r="K355" i="126"/>
  <c r="K354" i="126"/>
  <c r="K353" i="126"/>
  <c r="K352" i="126"/>
  <c r="K351" i="126"/>
  <c r="K350" i="126"/>
  <c r="K349" i="126"/>
  <c r="K348" i="126"/>
  <c r="K347" i="126"/>
  <c r="K346" i="126"/>
  <c r="K343" i="126"/>
  <c r="K342" i="126"/>
  <c r="K341" i="126"/>
  <c r="K340" i="126"/>
  <c r="K339" i="126"/>
  <c r="K338" i="126"/>
  <c r="K337" i="126"/>
  <c r="K336" i="126"/>
  <c r="K335" i="126"/>
  <c r="K334" i="126"/>
  <c r="K333" i="126"/>
  <c r="K332" i="126"/>
  <c r="K329" i="126"/>
  <c r="K328" i="126"/>
  <c r="K327" i="126"/>
  <c r="K326" i="126"/>
  <c r="K325" i="126"/>
  <c r="K324" i="126"/>
  <c r="K323" i="126"/>
  <c r="K322" i="126"/>
  <c r="K321" i="126"/>
  <c r="K320" i="126"/>
  <c r="K319" i="126"/>
  <c r="K318" i="126"/>
  <c r="K315" i="126"/>
  <c r="K314" i="126"/>
  <c r="K313" i="126"/>
  <c r="K312" i="126"/>
  <c r="K311" i="126"/>
  <c r="K310" i="126"/>
  <c r="K309" i="126"/>
  <c r="K308" i="126"/>
  <c r="K307" i="126"/>
  <c r="K306" i="126"/>
  <c r="K305" i="126"/>
  <c r="K304" i="126"/>
  <c r="K301" i="126"/>
  <c r="K300" i="126"/>
  <c r="K299" i="126"/>
  <c r="K298" i="126"/>
  <c r="K297" i="126"/>
  <c r="K296" i="126"/>
  <c r="K295" i="126"/>
  <c r="K294" i="126"/>
  <c r="K293" i="126"/>
  <c r="K292" i="126"/>
  <c r="K291" i="126"/>
  <c r="K290" i="126"/>
  <c r="K287" i="126"/>
  <c r="K286" i="126"/>
  <c r="K285" i="126"/>
  <c r="K284" i="126"/>
  <c r="K283" i="126"/>
  <c r="K282" i="126"/>
  <c r="K281" i="126"/>
  <c r="K280" i="126"/>
  <c r="K279" i="126"/>
  <c r="K278" i="126"/>
  <c r="K277" i="126"/>
  <c r="K276" i="126"/>
  <c r="K273" i="126"/>
  <c r="K272" i="126"/>
  <c r="K271" i="126"/>
  <c r="K270" i="126"/>
  <c r="K269" i="126"/>
  <c r="K268" i="126"/>
  <c r="K267" i="126"/>
  <c r="K266" i="126"/>
  <c r="K265" i="126"/>
  <c r="K264" i="126"/>
  <c r="K263" i="126"/>
  <c r="K262" i="126"/>
  <c r="K259" i="126"/>
  <c r="K258" i="126"/>
  <c r="K257" i="126"/>
  <c r="K256" i="126"/>
  <c r="K255" i="126"/>
  <c r="K254" i="126"/>
  <c r="K253" i="126"/>
  <c r="K252" i="126"/>
  <c r="K251" i="126"/>
  <c r="K250" i="126"/>
  <c r="K249" i="126"/>
  <c r="K248" i="126"/>
  <c r="K245" i="126"/>
  <c r="K244" i="126"/>
  <c r="K243" i="126"/>
  <c r="K242" i="126"/>
  <c r="K241" i="126"/>
  <c r="K240" i="126"/>
  <c r="K239" i="126"/>
  <c r="K238" i="126"/>
  <c r="K237" i="126"/>
  <c r="K236" i="126"/>
  <c r="K235" i="126"/>
  <c r="K234" i="126"/>
  <c r="K231" i="126"/>
  <c r="K230" i="126"/>
  <c r="K229" i="126"/>
  <c r="K228" i="126"/>
  <c r="K227" i="126"/>
  <c r="K226" i="126"/>
  <c r="K225" i="126"/>
  <c r="K224" i="126"/>
  <c r="K223" i="126"/>
  <c r="K222" i="126"/>
  <c r="K221" i="126"/>
  <c r="K220" i="126"/>
  <c r="K217" i="126"/>
  <c r="K216" i="126"/>
  <c r="K215" i="126"/>
  <c r="K214" i="126"/>
  <c r="K213" i="126"/>
  <c r="K212" i="126"/>
  <c r="K211" i="126"/>
  <c r="K210" i="126"/>
  <c r="K209" i="126"/>
  <c r="K208" i="126"/>
  <c r="K207" i="126"/>
  <c r="K206" i="126"/>
  <c r="K203" i="126"/>
  <c r="K202" i="126"/>
  <c r="K201" i="126"/>
  <c r="K200" i="126"/>
  <c r="K199" i="126"/>
  <c r="K198" i="126"/>
  <c r="K197" i="126"/>
  <c r="K196" i="126"/>
  <c r="K195" i="126"/>
  <c r="K194" i="126"/>
  <c r="K193" i="126"/>
  <c r="K192" i="126"/>
  <c r="K189" i="126"/>
  <c r="K188" i="126"/>
  <c r="K187" i="126"/>
  <c r="K186" i="126"/>
  <c r="K185" i="126"/>
  <c r="K184" i="126"/>
  <c r="K183" i="126"/>
  <c r="K182" i="126"/>
  <c r="K181" i="126"/>
  <c r="K180" i="126"/>
  <c r="K179" i="126"/>
  <c r="K178" i="126"/>
  <c r="K175" i="126"/>
  <c r="K174" i="126"/>
  <c r="K173" i="126"/>
  <c r="K172" i="126"/>
  <c r="K171" i="126"/>
  <c r="K170" i="126"/>
  <c r="K169" i="126"/>
  <c r="K168" i="126"/>
  <c r="K167" i="126"/>
  <c r="K166" i="126"/>
  <c r="K165" i="126"/>
  <c r="K164" i="126"/>
  <c r="K161" i="126"/>
  <c r="K160" i="126"/>
  <c r="K159" i="126"/>
  <c r="K158" i="126"/>
  <c r="K157" i="126"/>
  <c r="K156" i="126"/>
  <c r="K155" i="126"/>
  <c r="K154" i="126"/>
  <c r="K153" i="126"/>
  <c r="K152" i="126"/>
  <c r="K151" i="126"/>
  <c r="K150" i="126"/>
  <c r="K147" i="126"/>
  <c r="K146" i="126"/>
  <c r="K145" i="126"/>
  <c r="K144" i="126"/>
  <c r="K143" i="126"/>
  <c r="K142" i="126"/>
  <c r="K141" i="126"/>
  <c r="K140" i="126"/>
  <c r="K139" i="126"/>
  <c r="K138" i="126"/>
  <c r="K137" i="126"/>
  <c r="K136" i="126"/>
  <c r="K133" i="126"/>
  <c r="K132" i="126"/>
  <c r="K131" i="126"/>
  <c r="K130" i="126"/>
  <c r="K129" i="126"/>
  <c r="K128" i="126"/>
  <c r="K127" i="126"/>
  <c r="K126" i="126"/>
  <c r="K125" i="126"/>
  <c r="K124" i="126"/>
  <c r="K123" i="126"/>
  <c r="K122" i="126"/>
  <c r="K119" i="126"/>
  <c r="K118" i="126"/>
  <c r="K117" i="126"/>
  <c r="K116" i="126"/>
  <c r="K115" i="126"/>
  <c r="K114" i="126"/>
  <c r="K113" i="126"/>
  <c r="K112" i="126"/>
  <c r="K111" i="126"/>
  <c r="K110" i="126"/>
  <c r="K109" i="126"/>
  <c r="K108" i="126"/>
  <c r="K105" i="126"/>
  <c r="K104" i="126"/>
  <c r="K103" i="126"/>
  <c r="K102" i="126"/>
  <c r="K101" i="126"/>
  <c r="K100" i="126"/>
  <c r="K99" i="126"/>
  <c r="K98" i="126"/>
  <c r="K97" i="126"/>
  <c r="K96" i="126"/>
  <c r="K95" i="126"/>
  <c r="K94" i="126"/>
  <c r="K91" i="126"/>
  <c r="K90" i="126"/>
  <c r="K89" i="126"/>
  <c r="K88" i="126"/>
  <c r="K87" i="126"/>
  <c r="K86" i="126"/>
  <c r="K85" i="126"/>
  <c r="K84" i="126"/>
  <c r="K83" i="126"/>
  <c r="K82" i="126"/>
  <c r="K81" i="126"/>
  <c r="K80" i="126"/>
  <c r="K77" i="126"/>
  <c r="K76" i="126"/>
  <c r="K75" i="126"/>
  <c r="K74" i="126"/>
  <c r="K73" i="126"/>
  <c r="K72" i="126"/>
  <c r="K71" i="126"/>
  <c r="K70" i="126"/>
  <c r="K69" i="126"/>
  <c r="K68" i="126"/>
  <c r="K67" i="126"/>
  <c r="K66" i="126"/>
  <c r="K63" i="126"/>
  <c r="K62" i="126"/>
  <c r="K61" i="126"/>
  <c r="K60" i="126"/>
  <c r="K59" i="126"/>
  <c r="K58" i="126"/>
  <c r="K57" i="126"/>
  <c r="K56" i="126"/>
  <c r="K55" i="126"/>
  <c r="K54" i="126"/>
  <c r="K53" i="126"/>
  <c r="K52" i="126"/>
  <c r="K49" i="126"/>
  <c r="K48" i="126"/>
  <c r="K47" i="126"/>
  <c r="K46" i="126"/>
  <c r="K45" i="126"/>
  <c r="K44" i="126"/>
  <c r="K43" i="126"/>
  <c r="K42" i="126"/>
  <c r="K41" i="126"/>
  <c r="K40" i="126"/>
  <c r="K39" i="126"/>
  <c r="K38" i="126"/>
  <c r="K35" i="126"/>
  <c r="K34" i="126"/>
  <c r="K33" i="126"/>
  <c r="K32" i="126"/>
  <c r="K31" i="126"/>
  <c r="K30" i="126"/>
  <c r="K29" i="126"/>
  <c r="K28" i="126"/>
  <c r="K27" i="126"/>
  <c r="K21" i="126"/>
  <c r="K20" i="126"/>
  <c r="K19" i="126"/>
  <c r="T96" i="139"/>
  <c r="S91" i="139"/>
  <c r="R91" i="139"/>
  <c r="Q91" i="139"/>
  <c r="P91" i="139"/>
  <c r="O91" i="139"/>
  <c r="M91" i="139"/>
  <c r="L91" i="139"/>
  <c r="J91" i="139"/>
  <c r="I91" i="139"/>
  <c r="H91" i="139"/>
  <c r="F91" i="139"/>
  <c r="E91" i="139"/>
  <c r="D91" i="139"/>
  <c r="N90" i="139"/>
  <c r="K90" i="139"/>
  <c r="G90" i="139"/>
  <c r="C90" i="139"/>
  <c r="T90" i="139" s="1"/>
  <c r="N89" i="139"/>
  <c r="K89" i="139"/>
  <c r="G89" i="139"/>
  <c r="C89" i="139"/>
  <c r="T89" i="139" s="1"/>
  <c r="N88" i="139"/>
  <c r="K88" i="139"/>
  <c r="G88" i="139"/>
  <c r="C88" i="139"/>
  <c r="T88" i="139" s="1"/>
  <c r="N87" i="139"/>
  <c r="K87" i="139"/>
  <c r="G87" i="139"/>
  <c r="C87" i="139"/>
  <c r="T87" i="139" s="1"/>
  <c r="N86" i="139"/>
  <c r="K86" i="139"/>
  <c r="G86" i="139"/>
  <c r="C86" i="139"/>
  <c r="T86" i="139" s="1"/>
  <c r="N85" i="139"/>
  <c r="K85" i="139"/>
  <c r="G85" i="139"/>
  <c r="C85" i="139"/>
  <c r="T85" i="139" s="1"/>
  <c r="N84" i="139"/>
  <c r="K84" i="139"/>
  <c r="G84" i="139"/>
  <c r="C84" i="139"/>
  <c r="T84" i="139" s="1"/>
  <c r="N83" i="139"/>
  <c r="K83" i="139"/>
  <c r="G83" i="139"/>
  <c r="C83" i="139"/>
  <c r="T83" i="139" s="1"/>
  <c r="N82" i="139"/>
  <c r="K82" i="139"/>
  <c r="G82" i="139"/>
  <c r="C82" i="139"/>
  <c r="T82" i="139" s="1"/>
  <c r="N81" i="139"/>
  <c r="K81" i="139"/>
  <c r="G81" i="139"/>
  <c r="C81" i="139"/>
  <c r="T81" i="139" s="1"/>
  <c r="N80" i="139"/>
  <c r="K80" i="139"/>
  <c r="G80" i="139"/>
  <c r="C80" i="139"/>
  <c r="T80" i="139" s="1"/>
  <c r="N79" i="139"/>
  <c r="K79" i="139"/>
  <c r="G79" i="139"/>
  <c r="C79" i="139"/>
  <c r="T79" i="139" s="1"/>
  <c r="N78" i="139"/>
  <c r="K78" i="139"/>
  <c r="G78" i="139"/>
  <c r="C78" i="139"/>
  <c r="T78" i="139" s="1"/>
  <c r="N77" i="139"/>
  <c r="K77" i="139"/>
  <c r="G77" i="139"/>
  <c r="C77" i="139"/>
  <c r="T77" i="139" s="1"/>
  <c r="N76" i="139"/>
  <c r="K76" i="139"/>
  <c r="G76" i="139"/>
  <c r="C76" i="139"/>
  <c r="T76" i="139" s="1"/>
  <c r="N75" i="139"/>
  <c r="K75" i="139" s="1"/>
  <c r="G75" i="139"/>
  <c r="C75" i="139"/>
  <c r="T75" i="139" s="1"/>
  <c r="N74" i="139"/>
  <c r="K74" i="139"/>
  <c r="G74" i="139"/>
  <c r="C74" i="139"/>
  <c r="T74" i="139" s="1"/>
  <c r="N73" i="139"/>
  <c r="K73" i="139"/>
  <c r="G73" i="139"/>
  <c r="C73" i="139"/>
  <c r="T73" i="139" s="1"/>
  <c r="N72" i="139"/>
  <c r="K72" i="139"/>
  <c r="G72" i="139"/>
  <c r="C72" i="139"/>
  <c r="T72" i="139" s="1"/>
  <c r="N71" i="139"/>
  <c r="K71" i="139"/>
  <c r="G71" i="139"/>
  <c r="C71" i="139"/>
  <c r="T71" i="139" s="1"/>
  <c r="N70" i="139"/>
  <c r="K70" i="139"/>
  <c r="G70" i="139"/>
  <c r="C70" i="139"/>
  <c r="T70" i="139" s="1"/>
  <c r="N69" i="139"/>
  <c r="K69" i="139"/>
  <c r="G69" i="139"/>
  <c r="C69" i="139"/>
  <c r="T69" i="139" s="1"/>
  <c r="N68" i="139"/>
  <c r="K68" i="139"/>
  <c r="G68" i="139"/>
  <c r="C68" i="139"/>
  <c r="T68" i="139" s="1"/>
  <c r="N67" i="139"/>
  <c r="K67" i="139"/>
  <c r="G67" i="139"/>
  <c r="C67" i="139"/>
  <c r="T67" i="139" s="1"/>
  <c r="N66" i="139"/>
  <c r="K66" i="139"/>
  <c r="G66" i="139"/>
  <c r="C66" i="139"/>
  <c r="T66" i="139" s="1"/>
  <c r="N65" i="139"/>
  <c r="K65" i="139"/>
  <c r="G65" i="139"/>
  <c r="C65" i="139"/>
  <c r="T65" i="139" s="1"/>
  <c r="N64" i="139"/>
  <c r="K64" i="139"/>
  <c r="G64" i="139"/>
  <c r="C64" i="139"/>
  <c r="T64" i="139" s="1"/>
  <c r="N63" i="139"/>
  <c r="K63" i="139"/>
  <c r="G63" i="139"/>
  <c r="C63" i="139"/>
  <c r="N62" i="139"/>
  <c r="K62" i="139"/>
  <c r="G62" i="139"/>
  <c r="C62" i="139"/>
  <c r="T62" i="139" s="1"/>
  <c r="N61" i="139"/>
  <c r="K61" i="139"/>
  <c r="G61" i="139"/>
  <c r="C61" i="139"/>
  <c r="T61" i="139" s="1"/>
  <c r="N60" i="139"/>
  <c r="K60" i="139"/>
  <c r="G60" i="139"/>
  <c r="C60" i="139"/>
  <c r="T60" i="139" s="1"/>
  <c r="N59" i="139"/>
  <c r="K59" i="139"/>
  <c r="G59" i="139"/>
  <c r="C59" i="139"/>
  <c r="T59" i="139" s="1"/>
  <c r="N58" i="139"/>
  <c r="K58" i="139"/>
  <c r="G58" i="139"/>
  <c r="C58" i="139"/>
  <c r="T58" i="139" s="1"/>
  <c r="N57" i="139"/>
  <c r="K57" i="139"/>
  <c r="G57" i="139"/>
  <c r="C57" i="139"/>
  <c r="T57" i="139" s="1"/>
  <c r="N56" i="139"/>
  <c r="K56" i="139"/>
  <c r="G56" i="139"/>
  <c r="C56" i="139"/>
  <c r="N55" i="139"/>
  <c r="K55" i="139"/>
  <c r="G55" i="139"/>
  <c r="C55" i="139"/>
  <c r="T55" i="139" s="1"/>
  <c r="N54" i="139"/>
  <c r="K54" i="139"/>
  <c r="G54" i="139"/>
  <c r="C54" i="139"/>
  <c r="T54" i="139" s="1"/>
  <c r="N53" i="139"/>
  <c r="K53" i="139"/>
  <c r="G53" i="139"/>
  <c r="C53" i="139"/>
  <c r="T53" i="139" s="1"/>
  <c r="N52" i="139"/>
  <c r="N91" i="139" s="1"/>
  <c r="K52" i="139"/>
  <c r="G52" i="139"/>
  <c r="G91" i="139" s="1"/>
  <c r="C52" i="139"/>
  <c r="S45" i="139"/>
  <c r="S93" i="139" s="1"/>
  <c r="R45" i="139"/>
  <c r="R93" i="139" s="1"/>
  <c r="Q45" i="139"/>
  <c r="Q93" i="139" s="1"/>
  <c r="P45" i="139"/>
  <c r="P93" i="139" s="1"/>
  <c r="O45" i="139"/>
  <c r="O93" i="139" s="1"/>
  <c r="M45" i="139"/>
  <c r="M93" i="139" s="1"/>
  <c r="L45" i="139"/>
  <c r="L93" i="139" s="1"/>
  <c r="J45" i="139"/>
  <c r="J93" i="139" s="1"/>
  <c r="I45" i="139"/>
  <c r="I93" i="139" s="1"/>
  <c r="H45" i="139"/>
  <c r="H93" i="139" s="1"/>
  <c r="F45" i="139"/>
  <c r="F93" i="139" s="1"/>
  <c r="E45" i="139"/>
  <c r="E93" i="139" s="1"/>
  <c r="D45" i="139"/>
  <c r="D93" i="139" s="1"/>
  <c r="N44" i="139"/>
  <c r="K44" i="139"/>
  <c r="G44" i="139"/>
  <c r="C44" i="139"/>
  <c r="T44" i="139" s="1"/>
  <c r="N43" i="139"/>
  <c r="K43" i="139" s="1"/>
  <c r="G43" i="139"/>
  <c r="C43" i="139"/>
  <c r="T43" i="139" s="1"/>
  <c r="N42" i="139"/>
  <c r="K42" i="139"/>
  <c r="G42" i="139"/>
  <c r="C42" i="139"/>
  <c r="T42" i="139" s="1"/>
  <c r="N41" i="139"/>
  <c r="K41" i="139"/>
  <c r="G41" i="139"/>
  <c r="C41" i="139"/>
  <c r="T41" i="139" s="1"/>
  <c r="N40" i="139"/>
  <c r="K40" i="139"/>
  <c r="G40" i="139"/>
  <c r="C40" i="139"/>
  <c r="T40" i="139" s="1"/>
  <c r="N39" i="139"/>
  <c r="K39" i="139"/>
  <c r="G39" i="139"/>
  <c r="C39" i="139"/>
  <c r="T39" i="139" s="1"/>
  <c r="N38" i="139"/>
  <c r="K38" i="139"/>
  <c r="G38" i="139"/>
  <c r="C38" i="139"/>
  <c r="T38" i="139" s="1"/>
  <c r="N37" i="139"/>
  <c r="G37" i="139"/>
  <c r="C37" i="139"/>
  <c r="N36" i="139"/>
  <c r="K36" i="139" s="1"/>
  <c r="T36" i="139" s="1"/>
  <c r="G36" i="139"/>
  <c r="C36" i="139"/>
  <c r="N35" i="139"/>
  <c r="K35" i="139"/>
  <c r="G35" i="139"/>
  <c r="C35" i="139"/>
  <c r="T35" i="139" s="1"/>
  <c r="N34" i="139"/>
  <c r="K34" i="139"/>
  <c r="G34" i="139"/>
  <c r="C34" i="139"/>
  <c r="T34" i="139" s="1"/>
  <c r="N33" i="139"/>
  <c r="K33" i="139" s="1"/>
  <c r="G33" i="139"/>
  <c r="C33" i="139"/>
  <c r="N32" i="139"/>
  <c r="K32" i="139"/>
  <c r="G32" i="139"/>
  <c r="C32" i="139"/>
  <c r="T32" i="139" s="1"/>
  <c r="N31" i="139"/>
  <c r="K31" i="139"/>
  <c r="G31" i="139"/>
  <c r="C31" i="139"/>
  <c r="T31" i="139" s="1"/>
  <c r="N30" i="139"/>
  <c r="K30" i="139" s="1"/>
  <c r="G30" i="139"/>
  <c r="C30" i="139"/>
  <c r="N29" i="139"/>
  <c r="K29" i="139"/>
  <c r="G29" i="139"/>
  <c r="G45" i="139" s="1"/>
  <c r="G93" i="139" s="1"/>
  <c r="C29" i="139"/>
  <c r="N28" i="139"/>
  <c r="G28" i="139"/>
  <c r="C28" i="139"/>
  <c r="N27" i="139"/>
  <c r="K27" i="139"/>
  <c r="G27" i="139"/>
  <c r="C27" i="139"/>
  <c r="T27" i="139" s="1"/>
  <c r="N26" i="139"/>
  <c r="K26" i="139"/>
  <c r="G26" i="139"/>
  <c r="C26" i="139"/>
  <c r="T26" i="139" s="1"/>
  <c r="N25" i="139"/>
  <c r="K25" i="139"/>
  <c r="G25" i="139"/>
  <c r="C25" i="139"/>
  <c r="N24" i="139"/>
  <c r="K24" i="139"/>
  <c r="G24" i="139"/>
  <c r="C24" i="139"/>
  <c r="T24" i="139" s="1"/>
  <c r="N23" i="139"/>
  <c r="K23" i="139"/>
  <c r="G23" i="139"/>
  <c r="C23" i="139"/>
  <c r="T23" i="139" s="1"/>
  <c r="N22" i="139"/>
  <c r="K22" i="139"/>
  <c r="G22" i="139"/>
  <c r="C22" i="139"/>
  <c r="T22" i="139" s="1"/>
  <c r="Q62" i="67"/>
  <c r="R62" i="67"/>
  <c r="S62" i="67"/>
  <c r="T62" i="67"/>
  <c r="U62" i="67"/>
  <c r="V62" i="67"/>
  <c r="W62" i="67"/>
  <c r="X62" i="67"/>
  <c r="Y62" i="67"/>
  <c r="Z62" i="67"/>
  <c r="AA62" i="67"/>
  <c r="AB62" i="67"/>
  <c r="AC62" i="67"/>
  <c r="AD62" i="67"/>
  <c r="AE62" i="67"/>
  <c r="AF62" i="67"/>
  <c r="AG62" i="67"/>
  <c r="AH62" i="67"/>
  <c r="AI62" i="67"/>
  <c r="AJ62" i="67"/>
  <c r="AK62" i="67"/>
  <c r="AL62" i="67"/>
  <c r="AM62" i="67"/>
  <c r="AN62" i="67"/>
  <c r="AO62" i="67"/>
  <c r="AP62" i="67"/>
  <c r="AQ62" i="67"/>
  <c r="AR62" i="67"/>
  <c r="AS62" i="67"/>
  <c r="AT62" i="67"/>
  <c r="AU62" i="67"/>
  <c r="AV62" i="67"/>
  <c r="AW62" i="67"/>
  <c r="AX62" i="67"/>
  <c r="AY62" i="67"/>
  <c r="AZ62" i="67"/>
  <c r="BA62" i="67"/>
  <c r="BB62" i="67"/>
  <c r="BC62" i="67"/>
  <c r="BD62" i="67"/>
  <c r="BE62" i="67"/>
  <c r="BF62" i="67"/>
  <c r="BG62" i="67"/>
  <c r="BH62" i="67"/>
  <c r="BI62" i="67"/>
  <c r="BJ62" i="67"/>
  <c r="BK62" i="67"/>
  <c r="BL62" i="67"/>
  <c r="BM62" i="67"/>
  <c r="BN62" i="67"/>
  <c r="BO62" i="67"/>
  <c r="BP62" i="67"/>
  <c r="BQ62" i="67"/>
  <c r="BR62" i="67"/>
  <c r="BS62" i="67"/>
  <c r="BT62" i="67"/>
  <c r="BU62" i="67"/>
  <c r="BV62" i="67"/>
  <c r="BW62" i="67"/>
  <c r="BX62" i="67"/>
  <c r="BY62" i="67"/>
  <c r="BZ62" i="67"/>
  <c r="CA62" i="67"/>
  <c r="CB62" i="67"/>
  <c r="CC62" i="67"/>
  <c r="CD62" i="67"/>
  <c r="CE62" i="67"/>
  <c r="CF62" i="67"/>
  <c r="CG62" i="67"/>
  <c r="CH62" i="67"/>
  <c r="CI62" i="67"/>
  <c r="CJ62" i="67"/>
  <c r="CK62" i="67"/>
  <c r="CL62" i="67"/>
  <c r="CM62" i="67"/>
  <c r="CN62" i="67"/>
  <c r="CO62" i="67"/>
  <c r="CP62" i="67"/>
  <c r="CQ62" i="67"/>
  <c r="CR62" i="67"/>
  <c r="CS62" i="67"/>
  <c r="CT62" i="67"/>
  <c r="CU62" i="67"/>
  <c r="CV62" i="67"/>
  <c r="CW62" i="67"/>
  <c r="CX62" i="67"/>
  <c r="CY62" i="67"/>
  <c r="CZ62" i="67"/>
  <c r="DA62" i="67"/>
  <c r="DB62" i="67"/>
  <c r="DC62" i="67"/>
  <c r="DD62" i="67"/>
  <c r="DE62" i="67"/>
  <c r="DF62" i="67"/>
  <c r="DG62" i="67"/>
  <c r="DH62" i="67"/>
  <c r="DI62" i="67"/>
  <c r="DJ62" i="67"/>
  <c r="DK62" i="67"/>
  <c r="DL62" i="67"/>
  <c r="DM62" i="67"/>
  <c r="DN62" i="67"/>
  <c r="DO62" i="67"/>
  <c r="DP62" i="67"/>
  <c r="DQ62" i="67"/>
  <c r="DR62" i="67"/>
  <c r="DS62" i="67"/>
  <c r="DT62" i="67"/>
  <c r="DU62" i="67"/>
  <c r="DV62" i="67"/>
  <c r="DW62" i="67"/>
  <c r="DX62" i="67"/>
  <c r="DY62" i="67"/>
  <c r="DZ62" i="67"/>
  <c r="EA62" i="67"/>
  <c r="EB62" i="67"/>
  <c r="EC62" i="67"/>
  <c r="ED62" i="67"/>
  <c r="EE62" i="67"/>
  <c r="EF62" i="67"/>
  <c r="EG62" i="67"/>
  <c r="EH62" i="67"/>
  <c r="EI62" i="67"/>
  <c r="EJ62" i="67"/>
  <c r="EK62" i="67"/>
  <c r="EL62" i="67"/>
  <c r="EM62" i="67"/>
  <c r="EN62" i="67"/>
  <c r="EO62" i="67"/>
  <c r="EP62" i="67"/>
  <c r="EQ62" i="67"/>
  <c r="ER62" i="67"/>
  <c r="ES62" i="67"/>
  <c r="ET62" i="67"/>
  <c r="EU62" i="67"/>
  <c r="EV62" i="67"/>
  <c r="EW62" i="67"/>
  <c r="EW128" i="67"/>
  <c r="EV128" i="67"/>
  <c r="EU128" i="67"/>
  <c r="ET128" i="67"/>
  <c r="ES128" i="67"/>
  <c r="ER128" i="67"/>
  <c r="EQ128" i="67"/>
  <c r="EP128" i="67"/>
  <c r="EO128" i="67"/>
  <c r="EN128" i="67"/>
  <c r="EM128" i="67"/>
  <c r="EL128" i="67"/>
  <c r="EK128" i="67"/>
  <c r="EJ128" i="67"/>
  <c r="EI128" i="67"/>
  <c r="EH128" i="67"/>
  <c r="EG128" i="67"/>
  <c r="EF128" i="67"/>
  <c r="EE128" i="67"/>
  <c r="ED128" i="67"/>
  <c r="EC128" i="67"/>
  <c r="EB128" i="67"/>
  <c r="EA128" i="67"/>
  <c r="DZ128" i="67"/>
  <c r="DY128" i="67"/>
  <c r="DX128" i="67"/>
  <c r="DW128" i="67"/>
  <c r="DV128" i="67"/>
  <c r="DU128" i="67"/>
  <c r="DT128" i="67"/>
  <c r="DS128" i="67"/>
  <c r="DR128" i="67"/>
  <c r="DQ128" i="67"/>
  <c r="DP128" i="67"/>
  <c r="DO128" i="67"/>
  <c r="DN128" i="67"/>
  <c r="DM128" i="67"/>
  <c r="DL128" i="67"/>
  <c r="DK128" i="67"/>
  <c r="DJ128" i="67"/>
  <c r="DI128" i="67"/>
  <c r="DH128" i="67"/>
  <c r="DG128" i="67"/>
  <c r="DF128" i="67"/>
  <c r="DE128" i="67"/>
  <c r="DD128" i="67"/>
  <c r="DC128" i="67"/>
  <c r="DB128" i="67"/>
  <c r="DA128" i="67"/>
  <c r="CZ128" i="67"/>
  <c r="CY128" i="67"/>
  <c r="CX128" i="67"/>
  <c r="CW128" i="67"/>
  <c r="CV128" i="67"/>
  <c r="CU128" i="67"/>
  <c r="CT128" i="67"/>
  <c r="CS128" i="67"/>
  <c r="CR128" i="67"/>
  <c r="CQ128" i="67"/>
  <c r="CP128" i="67"/>
  <c r="CO128" i="67"/>
  <c r="CN128" i="67"/>
  <c r="CM128" i="67"/>
  <c r="CL128" i="67"/>
  <c r="CK128" i="67"/>
  <c r="CJ128" i="67"/>
  <c r="CI128" i="67"/>
  <c r="CH128" i="67"/>
  <c r="CG128" i="67"/>
  <c r="CF128" i="67"/>
  <c r="CE128" i="67"/>
  <c r="CD128" i="67"/>
  <c r="CC128" i="67"/>
  <c r="CB128" i="67"/>
  <c r="CA128" i="67"/>
  <c r="BZ128" i="67"/>
  <c r="BY128" i="67"/>
  <c r="BX128" i="67"/>
  <c r="BW128" i="67"/>
  <c r="BV128" i="67"/>
  <c r="BU128" i="67"/>
  <c r="BT128" i="67"/>
  <c r="BS128" i="67"/>
  <c r="BR128" i="67"/>
  <c r="BQ128" i="67"/>
  <c r="BP128" i="67"/>
  <c r="BO128" i="67"/>
  <c r="BN128" i="67"/>
  <c r="BM128" i="67"/>
  <c r="BL128" i="67"/>
  <c r="BK128" i="67"/>
  <c r="BJ128" i="67"/>
  <c r="BI128" i="67"/>
  <c r="BH128" i="67"/>
  <c r="BG128" i="67"/>
  <c r="BF128" i="67"/>
  <c r="BE128" i="67"/>
  <c r="BD128" i="67"/>
  <c r="BC128" i="67"/>
  <c r="BB128" i="67"/>
  <c r="BA128" i="67"/>
  <c r="AZ128" i="67"/>
  <c r="AY128" i="67"/>
  <c r="AX128" i="67"/>
  <c r="AW128" i="67"/>
  <c r="AV128" i="67"/>
  <c r="AU128" i="67"/>
  <c r="AT128" i="67"/>
  <c r="AS128" i="67"/>
  <c r="AR128" i="67"/>
  <c r="AQ128" i="67"/>
  <c r="AP128" i="67"/>
  <c r="AO128" i="67"/>
  <c r="AN128" i="67"/>
  <c r="AM128" i="67"/>
  <c r="AL128" i="67"/>
  <c r="AK128" i="67"/>
  <c r="AJ128" i="67"/>
  <c r="AI128" i="67"/>
  <c r="AH128" i="67"/>
  <c r="AG128" i="67"/>
  <c r="AF128" i="67"/>
  <c r="AE128" i="67"/>
  <c r="AD128" i="67"/>
  <c r="AC128" i="67"/>
  <c r="AB128" i="67"/>
  <c r="AA128" i="67"/>
  <c r="Z128" i="67"/>
  <c r="Y128" i="67"/>
  <c r="X128" i="67"/>
  <c r="W128" i="67"/>
  <c r="V128" i="67"/>
  <c r="U128" i="67"/>
  <c r="T128" i="67"/>
  <c r="S128" i="67"/>
  <c r="R128" i="67"/>
  <c r="Q128" i="67"/>
  <c r="EW127" i="67"/>
  <c r="EV127" i="67"/>
  <c r="EU127" i="67"/>
  <c r="ET127" i="67"/>
  <c r="ES127" i="67"/>
  <c r="ER127" i="67"/>
  <c r="EQ127" i="67"/>
  <c r="EP127" i="67"/>
  <c r="EO127" i="67"/>
  <c r="EN127" i="67"/>
  <c r="EM127" i="67"/>
  <c r="EL127" i="67"/>
  <c r="EK127" i="67"/>
  <c r="EJ127" i="67"/>
  <c r="EI127" i="67"/>
  <c r="EH127" i="67"/>
  <c r="EG127" i="67"/>
  <c r="EF127" i="67"/>
  <c r="EE127" i="67"/>
  <c r="ED127" i="67"/>
  <c r="EC127" i="67"/>
  <c r="EB127" i="67"/>
  <c r="EA127" i="67"/>
  <c r="DZ127" i="67"/>
  <c r="DY127" i="67"/>
  <c r="DX127" i="67"/>
  <c r="DW127" i="67"/>
  <c r="DV127" i="67"/>
  <c r="DU127" i="67"/>
  <c r="DT127" i="67"/>
  <c r="DS127" i="67"/>
  <c r="DR127" i="67"/>
  <c r="DQ127" i="67"/>
  <c r="DP127" i="67"/>
  <c r="DO127" i="67"/>
  <c r="DN127" i="67"/>
  <c r="DM127" i="67"/>
  <c r="DL127" i="67"/>
  <c r="DK127" i="67"/>
  <c r="DJ127" i="67"/>
  <c r="DI127" i="67"/>
  <c r="DH127" i="67"/>
  <c r="DG127" i="67"/>
  <c r="DF127" i="67"/>
  <c r="DE127" i="67"/>
  <c r="DD127" i="67"/>
  <c r="DC127" i="67"/>
  <c r="DB127" i="67"/>
  <c r="DA127" i="67"/>
  <c r="CZ127" i="67"/>
  <c r="CY127" i="67"/>
  <c r="CX127" i="67"/>
  <c r="CW127" i="67"/>
  <c r="CV127" i="67"/>
  <c r="CU127" i="67"/>
  <c r="CT127" i="67"/>
  <c r="CS127" i="67"/>
  <c r="CR127" i="67"/>
  <c r="CQ127" i="67"/>
  <c r="CP127" i="67"/>
  <c r="CO127" i="67"/>
  <c r="CN127" i="67"/>
  <c r="CM127" i="67"/>
  <c r="CL127" i="67"/>
  <c r="CK127" i="67"/>
  <c r="CJ127" i="67"/>
  <c r="CI127" i="67"/>
  <c r="CH127" i="67"/>
  <c r="CG127" i="67"/>
  <c r="CF127" i="67"/>
  <c r="CE127" i="67"/>
  <c r="CD127" i="67"/>
  <c r="CC127" i="67"/>
  <c r="CB127" i="67"/>
  <c r="CA127" i="67"/>
  <c r="BZ127" i="67"/>
  <c r="BY127" i="67"/>
  <c r="BX127" i="67"/>
  <c r="BW127" i="67"/>
  <c r="BV127" i="67"/>
  <c r="BU127" i="67"/>
  <c r="BT127" i="67"/>
  <c r="BS127" i="67"/>
  <c r="BR127" i="67"/>
  <c r="BQ127" i="67"/>
  <c r="BP127" i="67"/>
  <c r="BO127" i="67"/>
  <c r="BN127" i="67"/>
  <c r="BM127" i="67"/>
  <c r="BL127" i="67"/>
  <c r="BK127" i="67"/>
  <c r="BK129" i="67" s="1"/>
  <c r="BK130" i="67" s="1"/>
  <c r="BK30" i="67" s="1"/>
  <c r="BJ127" i="67"/>
  <c r="BI127" i="67"/>
  <c r="BH127" i="67"/>
  <c r="BG127" i="67"/>
  <c r="BF127" i="67"/>
  <c r="BE127" i="67"/>
  <c r="BD127" i="67"/>
  <c r="BC127" i="67"/>
  <c r="BB127" i="67"/>
  <c r="BA127" i="67"/>
  <c r="AZ127" i="67"/>
  <c r="AZ129" i="67" s="1"/>
  <c r="AZ130" i="67" s="1"/>
  <c r="AZ30" i="67" s="1"/>
  <c r="AY127" i="67"/>
  <c r="AX127" i="67"/>
  <c r="AW127" i="67"/>
  <c r="AV127" i="67"/>
  <c r="AU127" i="67"/>
  <c r="AT127" i="67"/>
  <c r="AS127" i="67"/>
  <c r="AR127" i="67"/>
  <c r="AQ127" i="67"/>
  <c r="AP127" i="67"/>
  <c r="AO127" i="67"/>
  <c r="AN127" i="67"/>
  <c r="AM127" i="67"/>
  <c r="AM129" i="67" s="1"/>
  <c r="AM130" i="67" s="1"/>
  <c r="AM30" i="67" s="1"/>
  <c r="AL127" i="67"/>
  <c r="AK127" i="67"/>
  <c r="AJ127" i="67"/>
  <c r="AI127" i="67"/>
  <c r="AH127" i="67"/>
  <c r="AG127" i="67"/>
  <c r="AF127" i="67"/>
  <c r="AE127" i="67"/>
  <c r="AD127" i="67"/>
  <c r="AC127" i="67"/>
  <c r="AB127" i="67"/>
  <c r="AB129" i="67" s="1"/>
  <c r="AB130" i="67" s="1"/>
  <c r="AB30" i="67" s="1"/>
  <c r="AA127" i="67"/>
  <c r="Z127" i="67"/>
  <c r="Y127" i="67"/>
  <c r="X127" i="67"/>
  <c r="W127" i="67"/>
  <c r="V127" i="67"/>
  <c r="U127" i="67"/>
  <c r="T127" i="67"/>
  <c r="S127" i="67"/>
  <c r="R127" i="67"/>
  <c r="Q127" i="67"/>
  <c r="EW126" i="67"/>
  <c r="EV126" i="67"/>
  <c r="EU126" i="67"/>
  <c r="EU129" i="67" s="1"/>
  <c r="EU130" i="67" s="1"/>
  <c r="EU30" i="67" s="1"/>
  <c r="ET126" i="67"/>
  <c r="ES126" i="67"/>
  <c r="ER126" i="67"/>
  <c r="EQ126" i="67"/>
  <c r="EP126" i="67"/>
  <c r="EO126" i="67"/>
  <c r="EN126" i="67"/>
  <c r="EM126" i="67"/>
  <c r="EL126" i="67"/>
  <c r="EK126" i="67"/>
  <c r="EJ126" i="67"/>
  <c r="EI126" i="67"/>
  <c r="EH126" i="67"/>
  <c r="EG126" i="67"/>
  <c r="EF126" i="67"/>
  <c r="EE126" i="67"/>
  <c r="EE129" i="67" s="1"/>
  <c r="EE130" i="67" s="1"/>
  <c r="EE30" i="67" s="1"/>
  <c r="ED126" i="67"/>
  <c r="EC126" i="67"/>
  <c r="EB126" i="67"/>
  <c r="EA126" i="67"/>
  <c r="DZ126" i="67"/>
  <c r="DY126" i="67"/>
  <c r="DX126" i="67"/>
  <c r="DW126" i="67"/>
  <c r="DW129" i="67" s="1"/>
  <c r="DW130" i="67" s="1"/>
  <c r="DW30" i="67" s="1"/>
  <c r="DV126" i="67"/>
  <c r="DU126" i="67"/>
  <c r="DT126" i="67"/>
  <c r="DS126" i="67"/>
  <c r="DR126" i="67"/>
  <c r="DQ126" i="67"/>
  <c r="DP126" i="67"/>
  <c r="DO126" i="67"/>
  <c r="DN126" i="67"/>
  <c r="DM126" i="67"/>
  <c r="DL126" i="67"/>
  <c r="DK126" i="67"/>
  <c r="DJ126" i="67"/>
  <c r="DI126" i="67"/>
  <c r="DH126" i="67"/>
  <c r="DG126" i="67"/>
  <c r="DG129" i="67" s="1"/>
  <c r="DG130" i="67" s="1"/>
  <c r="DG30" i="67" s="1"/>
  <c r="DF126" i="67"/>
  <c r="DE126" i="67"/>
  <c r="DD126" i="67"/>
  <c r="DC126" i="67"/>
  <c r="DB126" i="67"/>
  <c r="DA126" i="67"/>
  <c r="CZ126" i="67"/>
  <c r="CY126" i="67"/>
  <c r="CY129" i="67" s="1"/>
  <c r="CY130" i="67" s="1"/>
  <c r="CY30" i="67" s="1"/>
  <c r="CX126" i="67"/>
  <c r="CW126" i="67"/>
  <c r="CV126" i="67"/>
  <c r="CU126" i="67"/>
  <c r="CT126" i="67"/>
  <c r="CS126" i="67"/>
  <c r="CR126" i="67"/>
  <c r="CQ126" i="67"/>
  <c r="CP126" i="67"/>
  <c r="CO126" i="67"/>
  <c r="CN126" i="67"/>
  <c r="CM126" i="67"/>
  <c r="CL126" i="67"/>
  <c r="CK126" i="67"/>
  <c r="CJ126" i="67"/>
  <c r="CI126" i="67"/>
  <c r="CI129" i="67" s="1"/>
  <c r="CI130" i="67" s="1"/>
  <c r="CI30" i="67" s="1"/>
  <c r="CH126" i="67"/>
  <c r="CG126" i="67"/>
  <c r="CF126" i="67"/>
  <c r="CE126" i="67"/>
  <c r="CD126" i="67"/>
  <c r="CC126" i="67"/>
  <c r="CB126" i="67"/>
  <c r="CA126" i="67"/>
  <c r="CA129" i="67" s="1"/>
  <c r="CA130" i="67" s="1"/>
  <c r="CA30" i="67" s="1"/>
  <c r="BZ126" i="67"/>
  <c r="BY126" i="67"/>
  <c r="BX126" i="67"/>
  <c r="BW126" i="67"/>
  <c r="BV126" i="67"/>
  <c r="BU126" i="67"/>
  <c r="BT126" i="67"/>
  <c r="BS126" i="67"/>
  <c r="BR126" i="67"/>
  <c r="BQ126" i="67"/>
  <c r="BP126" i="67"/>
  <c r="BO126" i="67"/>
  <c r="BN126" i="67"/>
  <c r="BM126" i="67"/>
  <c r="BL126" i="67"/>
  <c r="BK126" i="67"/>
  <c r="BJ126" i="67"/>
  <c r="BI126" i="67"/>
  <c r="BH126" i="67"/>
  <c r="BG126" i="67"/>
  <c r="BF126" i="67"/>
  <c r="BE126" i="67"/>
  <c r="BD126" i="67"/>
  <c r="BC126" i="67"/>
  <c r="BB126" i="67"/>
  <c r="BA126" i="67"/>
  <c r="AZ126" i="67"/>
  <c r="AY126" i="67"/>
  <c r="AX126" i="67"/>
  <c r="AW126" i="67"/>
  <c r="AV126" i="67"/>
  <c r="AU126" i="67"/>
  <c r="AT126" i="67"/>
  <c r="AS126" i="67"/>
  <c r="AR126" i="67"/>
  <c r="AQ126" i="67"/>
  <c r="AP126" i="67"/>
  <c r="AO126" i="67"/>
  <c r="AN126" i="67"/>
  <c r="AM126" i="67"/>
  <c r="AL126" i="67"/>
  <c r="AK126" i="67"/>
  <c r="AJ126" i="67"/>
  <c r="AI126" i="67"/>
  <c r="AH126" i="67"/>
  <c r="AG126" i="67"/>
  <c r="AF126" i="67"/>
  <c r="AE126" i="67"/>
  <c r="AD126" i="67"/>
  <c r="AC126" i="67"/>
  <c r="AB126" i="67"/>
  <c r="AA126" i="67"/>
  <c r="Z126" i="67"/>
  <c r="Y126" i="67"/>
  <c r="X126" i="67"/>
  <c r="W126" i="67"/>
  <c r="V126" i="67"/>
  <c r="U126" i="67"/>
  <c r="T126" i="67"/>
  <c r="S126" i="67"/>
  <c r="R126" i="67"/>
  <c r="Q126" i="67"/>
  <c r="EW125" i="67"/>
  <c r="EV125" i="67"/>
  <c r="EU125" i="67"/>
  <c r="ET125" i="67"/>
  <c r="ES125" i="67"/>
  <c r="ER125" i="67"/>
  <c r="EQ125" i="67"/>
  <c r="EP125" i="67"/>
  <c r="EO125" i="67"/>
  <c r="EN125" i="67"/>
  <c r="EM125" i="67"/>
  <c r="EL125" i="67"/>
  <c r="EK125" i="67"/>
  <c r="EJ125" i="67"/>
  <c r="EI125" i="67"/>
  <c r="EH125" i="67"/>
  <c r="EG125" i="67"/>
  <c r="EF125" i="67"/>
  <c r="EE125" i="67"/>
  <c r="ED125" i="67"/>
  <c r="EC125" i="67"/>
  <c r="EB125" i="67"/>
  <c r="EA125" i="67"/>
  <c r="DZ125" i="67"/>
  <c r="DY125" i="67"/>
  <c r="DX125" i="67"/>
  <c r="DW125" i="67"/>
  <c r="DV125" i="67"/>
  <c r="DU125" i="67"/>
  <c r="DT125" i="67"/>
  <c r="DS125" i="67"/>
  <c r="DR125" i="67"/>
  <c r="DQ125" i="67"/>
  <c r="DP125" i="67"/>
  <c r="DO125" i="67"/>
  <c r="DN125" i="67"/>
  <c r="DM125" i="67"/>
  <c r="DL125" i="67"/>
  <c r="DK125" i="67"/>
  <c r="DJ125" i="67"/>
  <c r="DI125" i="67"/>
  <c r="DH125" i="67"/>
  <c r="DG125" i="67"/>
  <c r="DF125" i="67"/>
  <c r="DE125" i="67"/>
  <c r="DD125" i="67"/>
  <c r="DC125" i="67"/>
  <c r="DB125" i="67"/>
  <c r="DA125" i="67"/>
  <c r="CZ125" i="67"/>
  <c r="CY125" i="67"/>
  <c r="CX125" i="67"/>
  <c r="CW125" i="67"/>
  <c r="CV125" i="67"/>
  <c r="CU125" i="67"/>
  <c r="CT125" i="67"/>
  <c r="CS125" i="67"/>
  <c r="CR125" i="67"/>
  <c r="CQ125" i="67"/>
  <c r="CP125" i="67"/>
  <c r="CO125" i="67"/>
  <c r="CN125" i="67"/>
  <c r="CM125" i="67"/>
  <c r="CL125" i="67"/>
  <c r="CK125" i="67"/>
  <c r="CJ125" i="67"/>
  <c r="CI125" i="67"/>
  <c r="CH125" i="67"/>
  <c r="CG125" i="67"/>
  <c r="CF125" i="67"/>
  <c r="CE125" i="67"/>
  <c r="CD125" i="67"/>
  <c r="CC125" i="67"/>
  <c r="CB125" i="67"/>
  <c r="CA125" i="67"/>
  <c r="BZ125" i="67"/>
  <c r="BY125" i="67"/>
  <c r="BX125" i="67"/>
  <c r="BW125" i="67"/>
  <c r="BV125" i="67"/>
  <c r="BU125" i="67"/>
  <c r="BT125" i="67"/>
  <c r="BS125" i="67"/>
  <c r="BR125" i="67"/>
  <c r="BQ125" i="67"/>
  <c r="BP125" i="67"/>
  <c r="BO125" i="67"/>
  <c r="BN125" i="67"/>
  <c r="BM125" i="67"/>
  <c r="BL125" i="67"/>
  <c r="BK125" i="67"/>
  <c r="BJ125" i="67"/>
  <c r="BI125" i="67"/>
  <c r="BH125" i="67"/>
  <c r="BG125" i="67"/>
  <c r="BF125" i="67"/>
  <c r="BF129" i="67" s="1"/>
  <c r="BF130" i="67" s="1"/>
  <c r="BF30" i="67" s="1"/>
  <c r="BE125" i="67"/>
  <c r="BD125" i="67"/>
  <c r="BC125" i="67"/>
  <c r="BB125" i="67"/>
  <c r="BA125" i="67"/>
  <c r="AZ125" i="67"/>
  <c r="AY125" i="67"/>
  <c r="AX125" i="67"/>
  <c r="AW125" i="67"/>
  <c r="AV125" i="67"/>
  <c r="AV129" i="67" s="1"/>
  <c r="AV130" i="67" s="1"/>
  <c r="AV30" i="67" s="1"/>
  <c r="AU125" i="67"/>
  <c r="AT125" i="67"/>
  <c r="AS125" i="67"/>
  <c r="AR125" i="67"/>
  <c r="AQ125" i="67"/>
  <c r="AP125" i="67"/>
  <c r="AO125" i="67"/>
  <c r="AN125" i="67"/>
  <c r="AM125" i="67"/>
  <c r="AL125" i="67"/>
  <c r="AK125" i="67"/>
  <c r="AJ125" i="67"/>
  <c r="AI125" i="67"/>
  <c r="AH125" i="67"/>
  <c r="AH129" i="67" s="1"/>
  <c r="AH130" i="67" s="1"/>
  <c r="AH30" i="67" s="1"/>
  <c r="AG125" i="67"/>
  <c r="AF125" i="67"/>
  <c r="AE125" i="67"/>
  <c r="AD125" i="67"/>
  <c r="AC125" i="67"/>
  <c r="AB125" i="67"/>
  <c r="AA125" i="67"/>
  <c r="Z125" i="67"/>
  <c r="Y125" i="67"/>
  <c r="X125" i="67"/>
  <c r="X129" i="67" s="1"/>
  <c r="X130" i="67" s="1"/>
  <c r="X30" i="67" s="1"/>
  <c r="W125" i="67"/>
  <c r="V125" i="67"/>
  <c r="U125" i="67"/>
  <c r="T125" i="67"/>
  <c r="S125" i="67"/>
  <c r="R125" i="67"/>
  <c r="Q125" i="67"/>
  <c r="P125" i="67"/>
  <c r="O125" i="67"/>
  <c r="N125" i="67"/>
  <c r="M125" i="67"/>
  <c r="L125" i="67"/>
  <c r="K125" i="67"/>
  <c r="J125" i="67"/>
  <c r="I125" i="67"/>
  <c r="H125" i="67"/>
  <c r="G125" i="67"/>
  <c r="F125" i="67"/>
  <c r="E125" i="67"/>
  <c r="EW124" i="67"/>
  <c r="EV124" i="67"/>
  <c r="EU124" i="67"/>
  <c r="ET124" i="67"/>
  <c r="ES124" i="67"/>
  <c r="ER124" i="67"/>
  <c r="EQ124" i="67"/>
  <c r="EQ129" i="67" s="1"/>
  <c r="EQ130" i="67" s="1"/>
  <c r="EQ30" i="67" s="1"/>
  <c r="EP124" i="67"/>
  <c r="EO124" i="67"/>
  <c r="EN124" i="67"/>
  <c r="EM124" i="67"/>
  <c r="EL124" i="67"/>
  <c r="EK124" i="67"/>
  <c r="EJ124" i="67"/>
  <c r="EI124" i="67"/>
  <c r="EI129" i="67" s="1"/>
  <c r="EI130" i="67" s="1"/>
  <c r="EI30" i="67" s="1"/>
  <c r="EH124" i="67"/>
  <c r="EH129" i="67" s="1"/>
  <c r="EH130" i="67" s="1"/>
  <c r="EH30" i="67" s="1"/>
  <c r="EG124" i="67"/>
  <c r="EG129" i="67" s="1"/>
  <c r="EG130" i="67" s="1"/>
  <c r="EG30" i="67" s="1"/>
  <c r="EF124" i="67"/>
  <c r="EE124" i="67"/>
  <c r="ED124" i="67"/>
  <c r="ED129" i="67" s="1"/>
  <c r="ED130" i="67" s="1"/>
  <c r="ED30" i="67" s="1"/>
  <c r="EC124" i="67"/>
  <c r="EC129" i="67" s="1"/>
  <c r="EC130" i="67" s="1"/>
  <c r="EC30" i="67" s="1"/>
  <c r="EB124" i="67"/>
  <c r="EA124" i="67"/>
  <c r="EA129" i="67" s="1"/>
  <c r="EA130" i="67" s="1"/>
  <c r="EA30" i="67" s="1"/>
  <c r="DZ124" i="67"/>
  <c r="DY124" i="67"/>
  <c r="DX124" i="67"/>
  <c r="DW124" i="67"/>
  <c r="DV124" i="67"/>
  <c r="DU124" i="67"/>
  <c r="DT124" i="67"/>
  <c r="DS124" i="67"/>
  <c r="DS129" i="67" s="1"/>
  <c r="DS130" i="67" s="1"/>
  <c r="DS30" i="67" s="1"/>
  <c r="DR124" i="67"/>
  <c r="DQ124" i="67"/>
  <c r="DP124" i="67"/>
  <c r="DO124" i="67"/>
  <c r="DN124" i="67"/>
  <c r="DM124" i="67"/>
  <c r="DL124" i="67"/>
  <c r="DK124" i="67"/>
  <c r="DK129" i="67" s="1"/>
  <c r="DK130" i="67" s="1"/>
  <c r="DK30" i="67" s="1"/>
  <c r="DJ124" i="67"/>
  <c r="DJ129" i="67" s="1"/>
  <c r="DJ130" i="67" s="1"/>
  <c r="DJ30" i="67" s="1"/>
  <c r="DI124" i="67"/>
  <c r="DI129" i="67" s="1"/>
  <c r="DI130" i="67" s="1"/>
  <c r="DI30" i="67" s="1"/>
  <c r="DH124" i="67"/>
  <c r="DG124" i="67"/>
  <c r="DF124" i="67"/>
  <c r="DF129" i="67" s="1"/>
  <c r="DF130" i="67" s="1"/>
  <c r="DF30" i="67" s="1"/>
  <c r="DE124" i="67"/>
  <c r="DE129" i="67" s="1"/>
  <c r="DE130" i="67" s="1"/>
  <c r="DE30" i="67" s="1"/>
  <c r="DD124" i="67"/>
  <c r="DC124" i="67"/>
  <c r="DC129" i="67" s="1"/>
  <c r="DC130" i="67" s="1"/>
  <c r="DC30" i="67" s="1"/>
  <c r="DB124" i="67"/>
  <c r="DA124" i="67"/>
  <c r="CZ124" i="67"/>
  <c r="CY124" i="67"/>
  <c r="CX124" i="67"/>
  <c r="CW124" i="67"/>
  <c r="CV124" i="67"/>
  <c r="CU124" i="67"/>
  <c r="CU129" i="67" s="1"/>
  <c r="CU130" i="67" s="1"/>
  <c r="CU30" i="67" s="1"/>
  <c r="CT124" i="67"/>
  <c r="CS124" i="67"/>
  <c r="CR124" i="67"/>
  <c r="CQ124" i="67"/>
  <c r="CP124" i="67"/>
  <c r="CO124" i="67"/>
  <c r="CN124" i="67"/>
  <c r="CM124" i="67"/>
  <c r="CM129" i="67" s="1"/>
  <c r="CM130" i="67" s="1"/>
  <c r="CM30" i="67" s="1"/>
  <c r="CL124" i="67"/>
  <c r="CL129" i="67" s="1"/>
  <c r="CL130" i="67" s="1"/>
  <c r="CL30" i="67" s="1"/>
  <c r="CK124" i="67"/>
  <c r="CK129" i="67" s="1"/>
  <c r="CK130" i="67" s="1"/>
  <c r="CK30" i="67" s="1"/>
  <c r="CJ124" i="67"/>
  <c r="CI124" i="67"/>
  <c r="CH124" i="67"/>
  <c r="CH129" i="67" s="1"/>
  <c r="CH130" i="67" s="1"/>
  <c r="CH30" i="67" s="1"/>
  <c r="CG124" i="67"/>
  <c r="CG129" i="67" s="1"/>
  <c r="CG130" i="67" s="1"/>
  <c r="CG30" i="67" s="1"/>
  <c r="CF124" i="67"/>
  <c r="CE124" i="67"/>
  <c r="CE129" i="67" s="1"/>
  <c r="CE130" i="67" s="1"/>
  <c r="CE30" i="67" s="1"/>
  <c r="CD124" i="67"/>
  <c r="CC124" i="67"/>
  <c r="CB124" i="67"/>
  <c r="CA124" i="67"/>
  <c r="BZ124" i="67"/>
  <c r="BY124" i="67"/>
  <c r="BX124" i="67"/>
  <c r="BW124" i="67"/>
  <c r="BW129" i="67" s="1"/>
  <c r="BW130" i="67" s="1"/>
  <c r="BW30" i="67" s="1"/>
  <c r="BV124" i="67"/>
  <c r="BU124" i="67"/>
  <c r="BT124" i="67"/>
  <c r="BS124" i="67"/>
  <c r="BR124" i="67"/>
  <c r="BQ124" i="67"/>
  <c r="BP124" i="67"/>
  <c r="BO124" i="67"/>
  <c r="BO129" i="67" s="1"/>
  <c r="BO130" i="67" s="1"/>
  <c r="BO30" i="67" s="1"/>
  <c r="BN124" i="67"/>
  <c r="BN129" i="67" s="1"/>
  <c r="BN130" i="67" s="1"/>
  <c r="BN30" i="67" s="1"/>
  <c r="BM124" i="67"/>
  <c r="BM129" i="67" s="1"/>
  <c r="BM130" i="67" s="1"/>
  <c r="BM30" i="67" s="1"/>
  <c r="BL124" i="67"/>
  <c r="BK124" i="67"/>
  <c r="BJ124" i="67"/>
  <c r="BJ129" i="67" s="1"/>
  <c r="BJ130" i="67" s="1"/>
  <c r="BJ30" i="67" s="1"/>
  <c r="BI124" i="67"/>
  <c r="BI129" i="67" s="1"/>
  <c r="BI130" i="67" s="1"/>
  <c r="BI30" i="67" s="1"/>
  <c r="BH124" i="67"/>
  <c r="BG124" i="67"/>
  <c r="BG129" i="67" s="1"/>
  <c r="BG130" i="67" s="1"/>
  <c r="BG30" i="67" s="1"/>
  <c r="BF124" i="67"/>
  <c r="BE124" i="67"/>
  <c r="BD124" i="67"/>
  <c r="BC124" i="67"/>
  <c r="BB124" i="67"/>
  <c r="BA124" i="67"/>
  <c r="AZ124" i="67"/>
  <c r="AY124" i="67"/>
  <c r="AY129" i="67" s="1"/>
  <c r="AY130" i="67" s="1"/>
  <c r="AY30" i="67" s="1"/>
  <c r="AX124" i="67"/>
  <c r="AW124" i="67"/>
  <c r="AV124" i="67"/>
  <c r="AU124" i="67"/>
  <c r="AT124" i="67"/>
  <c r="AS124" i="67"/>
  <c r="AR124" i="67"/>
  <c r="AQ124" i="67"/>
  <c r="AQ129" i="67" s="1"/>
  <c r="AQ130" i="67" s="1"/>
  <c r="AQ30" i="67" s="1"/>
  <c r="AP124" i="67"/>
  <c r="AP129" i="67" s="1"/>
  <c r="AP130" i="67" s="1"/>
  <c r="AP30" i="67" s="1"/>
  <c r="AO124" i="67"/>
  <c r="AO129" i="67" s="1"/>
  <c r="AO130" i="67" s="1"/>
  <c r="AO30" i="67" s="1"/>
  <c r="AN124" i="67"/>
  <c r="AM124" i="67"/>
  <c r="AL124" i="67"/>
  <c r="AL129" i="67" s="1"/>
  <c r="AL130" i="67" s="1"/>
  <c r="AL30" i="67" s="1"/>
  <c r="AK124" i="67"/>
  <c r="AK129" i="67" s="1"/>
  <c r="AK130" i="67" s="1"/>
  <c r="AK30" i="67" s="1"/>
  <c r="AJ124" i="67"/>
  <c r="AI124" i="67"/>
  <c r="AI129" i="67" s="1"/>
  <c r="AI130" i="67" s="1"/>
  <c r="AI30" i="67" s="1"/>
  <c r="AH124" i="67"/>
  <c r="AG124" i="67"/>
  <c r="AF124" i="67"/>
  <c r="AE124" i="67"/>
  <c r="AD124" i="67"/>
  <c r="AC124" i="67"/>
  <c r="AB124" i="67"/>
  <c r="AA124" i="67"/>
  <c r="AA129" i="67" s="1"/>
  <c r="AA130" i="67" s="1"/>
  <c r="AA30" i="67" s="1"/>
  <c r="Z124" i="67"/>
  <c r="Y124" i="67"/>
  <c r="X124" i="67"/>
  <c r="W124" i="67"/>
  <c r="V124" i="67"/>
  <c r="U124" i="67"/>
  <c r="T124" i="67"/>
  <c r="S124" i="67"/>
  <c r="S129" i="67" s="1"/>
  <c r="S130" i="67" s="1"/>
  <c r="S30" i="67" s="1"/>
  <c r="R124" i="67"/>
  <c r="R129" i="67" s="1"/>
  <c r="R130" i="67" s="1"/>
  <c r="R30" i="67" s="1"/>
  <c r="Q124" i="67"/>
  <c r="Q129" i="67" s="1"/>
  <c r="Q130" i="67" s="1"/>
  <c r="Q30" i="67" s="1"/>
  <c r="EW123" i="67"/>
  <c r="EV123" i="67"/>
  <c r="EU123" i="67"/>
  <c r="ET123" i="67"/>
  <c r="ES123" i="67"/>
  <c r="ER123" i="67"/>
  <c r="EQ123" i="67"/>
  <c r="EP123" i="67"/>
  <c r="EO123" i="67"/>
  <c r="EN123" i="67"/>
  <c r="EM123" i="67"/>
  <c r="EL123" i="67"/>
  <c r="EK123" i="67"/>
  <c r="EJ123" i="67"/>
  <c r="EI123" i="67"/>
  <c r="EH123" i="67"/>
  <c r="EG123" i="67"/>
  <c r="EF123" i="67"/>
  <c r="EE123" i="67"/>
  <c r="ED123" i="67"/>
  <c r="EC123" i="67"/>
  <c r="EB123" i="67"/>
  <c r="EA123" i="67"/>
  <c r="DZ123" i="67"/>
  <c r="DY123" i="67"/>
  <c r="DX123" i="67"/>
  <c r="DW123" i="67"/>
  <c r="DV123" i="67"/>
  <c r="DU123" i="67"/>
  <c r="DT123" i="67"/>
  <c r="DS123" i="67"/>
  <c r="DR123" i="67"/>
  <c r="DQ123" i="67"/>
  <c r="DP123" i="67"/>
  <c r="DO123" i="67"/>
  <c r="DN123" i="67"/>
  <c r="DM123" i="67"/>
  <c r="DL123" i="67"/>
  <c r="DK123" i="67"/>
  <c r="DJ123" i="67"/>
  <c r="DI123" i="67"/>
  <c r="DH123" i="67"/>
  <c r="DG123" i="67"/>
  <c r="DF123" i="67"/>
  <c r="DE123" i="67"/>
  <c r="DD123" i="67"/>
  <c r="DC123" i="67"/>
  <c r="DB123" i="67"/>
  <c r="DA123" i="67"/>
  <c r="CZ123" i="67"/>
  <c r="CY123" i="67"/>
  <c r="CX123" i="67"/>
  <c r="CW123" i="67"/>
  <c r="CV123" i="67"/>
  <c r="CU123" i="67"/>
  <c r="CT123" i="67"/>
  <c r="CS123" i="67"/>
  <c r="CR123" i="67"/>
  <c r="CQ123" i="67"/>
  <c r="CP123" i="67"/>
  <c r="CO123" i="67"/>
  <c r="CN123" i="67"/>
  <c r="CM123" i="67"/>
  <c r="CL123" i="67"/>
  <c r="CK123" i="67"/>
  <c r="CJ123" i="67"/>
  <c r="CI123" i="67"/>
  <c r="CH123" i="67"/>
  <c r="CG123" i="67"/>
  <c r="CF123" i="67"/>
  <c r="CE123" i="67"/>
  <c r="CD123" i="67"/>
  <c r="CC123" i="67"/>
  <c r="CB123" i="67"/>
  <c r="CA123" i="67"/>
  <c r="BZ123" i="67"/>
  <c r="BY123" i="67"/>
  <c r="BX123" i="67"/>
  <c r="BW123" i="67"/>
  <c r="BV123" i="67"/>
  <c r="BU123" i="67"/>
  <c r="BT123" i="67"/>
  <c r="BS123" i="67"/>
  <c r="BR123" i="67"/>
  <c r="BQ123" i="67"/>
  <c r="BP123" i="67"/>
  <c r="BO123" i="67"/>
  <c r="BN123" i="67"/>
  <c r="BM123" i="67"/>
  <c r="BL123" i="67"/>
  <c r="BK123" i="67"/>
  <c r="BJ123" i="67"/>
  <c r="BI123" i="67"/>
  <c r="BH123" i="67"/>
  <c r="BG123" i="67"/>
  <c r="BF123" i="67"/>
  <c r="BE123" i="67"/>
  <c r="BD123" i="67"/>
  <c r="BC123" i="67"/>
  <c r="BB123" i="67"/>
  <c r="BA123" i="67"/>
  <c r="AZ123" i="67"/>
  <c r="AY123" i="67"/>
  <c r="AX123" i="67"/>
  <c r="AW123" i="67"/>
  <c r="AV123" i="67"/>
  <c r="AU123" i="67"/>
  <c r="AT123" i="67"/>
  <c r="AS123" i="67"/>
  <c r="AR123" i="67"/>
  <c r="AQ123" i="67"/>
  <c r="AP123" i="67"/>
  <c r="AO123" i="67"/>
  <c r="AN123" i="67"/>
  <c r="AM123" i="67"/>
  <c r="AL123" i="67"/>
  <c r="AK123" i="67"/>
  <c r="AJ123" i="67"/>
  <c r="AI123" i="67"/>
  <c r="AH123" i="67"/>
  <c r="AG123" i="67"/>
  <c r="AF123" i="67"/>
  <c r="AE123" i="67"/>
  <c r="AD123" i="67"/>
  <c r="AC123" i="67"/>
  <c r="AB123" i="67"/>
  <c r="AA123" i="67"/>
  <c r="Z123" i="67"/>
  <c r="Y123" i="67"/>
  <c r="X123" i="67"/>
  <c r="W123" i="67"/>
  <c r="V123" i="67"/>
  <c r="U123" i="67"/>
  <c r="T123" i="67"/>
  <c r="S123" i="67"/>
  <c r="R123" i="67"/>
  <c r="Q123" i="67"/>
  <c r="P123" i="67"/>
  <c r="O123" i="67"/>
  <c r="N123" i="67"/>
  <c r="M123" i="67"/>
  <c r="L123" i="67"/>
  <c r="K123" i="67"/>
  <c r="J123" i="67"/>
  <c r="I123" i="67"/>
  <c r="H123" i="67"/>
  <c r="G123" i="67"/>
  <c r="F123" i="67"/>
  <c r="E123" i="67"/>
  <c r="EW122" i="67"/>
  <c r="EV122" i="67"/>
  <c r="EU122" i="67"/>
  <c r="ET122" i="67"/>
  <c r="ES122" i="67"/>
  <c r="ER122" i="67"/>
  <c r="EQ122" i="67"/>
  <c r="EP122" i="67"/>
  <c r="EO122" i="67"/>
  <c r="EN122" i="67"/>
  <c r="EM122" i="67"/>
  <c r="EL122" i="67"/>
  <c r="EK122" i="67"/>
  <c r="EJ122" i="67"/>
  <c r="EI122" i="67"/>
  <c r="EH122" i="67"/>
  <c r="EG122" i="67"/>
  <c r="EF122" i="67"/>
  <c r="EE122" i="67"/>
  <c r="ED122" i="67"/>
  <c r="EC122" i="67"/>
  <c r="EB122" i="67"/>
  <c r="EA122" i="67"/>
  <c r="DZ122" i="67"/>
  <c r="DY122" i="67"/>
  <c r="DX122" i="67"/>
  <c r="DW122" i="67"/>
  <c r="DV122" i="67"/>
  <c r="DU122" i="67"/>
  <c r="DT122" i="67"/>
  <c r="DS122" i="67"/>
  <c r="DR122" i="67"/>
  <c r="DQ122" i="67"/>
  <c r="DP122" i="67"/>
  <c r="DO122" i="67"/>
  <c r="DN122" i="67"/>
  <c r="DM122" i="67"/>
  <c r="DL122" i="67"/>
  <c r="DK122" i="67"/>
  <c r="DJ122" i="67"/>
  <c r="DI122" i="67"/>
  <c r="DH122" i="67"/>
  <c r="DG122" i="67"/>
  <c r="DF122" i="67"/>
  <c r="DE122" i="67"/>
  <c r="DD122" i="67"/>
  <c r="DC122" i="67"/>
  <c r="DB122" i="67"/>
  <c r="DA122" i="67"/>
  <c r="CZ122" i="67"/>
  <c r="CY122" i="67"/>
  <c r="CX122" i="67"/>
  <c r="CW122" i="67"/>
  <c r="CV122" i="67"/>
  <c r="CU122" i="67"/>
  <c r="CT122" i="67"/>
  <c r="CS122" i="67"/>
  <c r="CR122" i="67"/>
  <c r="CQ122" i="67"/>
  <c r="CP122" i="67"/>
  <c r="CO122" i="67"/>
  <c r="CN122" i="67"/>
  <c r="CM122" i="67"/>
  <c r="CL122" i="67"/>
  <c r="CK122" i="67"/>
  <c r="CJ122" i="67"/>
  <c r="CI122" i="67"/>
  <c r="CH122" i="67"/>
  <c r="CG122" i="67"/>
  <c r="CF122" i="67"/>
  <c r="CE122" i="67"/>
  <c r="CD122" i="67"/>
  <c r="CC122" i="67"/>
  <c r="CB122" i="67"/>
  <c r="CA122" i="67"/>
  <c r="BZ122" i="67"/>
  <c r="BY122" i="67"/>
  <c r="BX122" i="67"/>
  <c r="BW122" i="67"/>
  <c r="BV122" i="67"/>
  <c r="BU122" i="67"/>
  <c r="BT122" i="67"/>
  <c r="BS122" i="67"/>
  <c r="BR122" i="67"/>
  <c r="BQ122" i="67"/>
  <c r="BP122" i="67"/>
  <c r="BO122" i="67"/>
  <c r="BN122" i="67"/>
  <c r="BM122" i="67"/>
  <c r="BL122" i="67"/>
  <c r="BK122" i="67"/>
  <c r="BJ122" i="67"/>
  <c r="BI122" i="67"/>
  <c r="BH122" i="67"/>
  <c r="BG122" i="67"/>
  <c r="BF122" i="67"/>
  <c r="BE122" i="67"/>
  <c r="BD122" i="67"/>
  <c r="BC122" i="67"/>
  <c r="BB122" i="67"/>
  <c r="BA122" i="67"/>
  <c r="AZ122" i="67"/>
  <c r="AY122" i="67"/>
  <c r="AX122" i="67"/>
  <c r="AW122" i="67"/>
  <c r="AV122" i="67"/>
  <c r="AU122" i="67"/>
  <c r="AT122" i="67"/>
  <c r="AS122" i="67"/>
  <c r="AR122" i="67"/>
  <c r="AQ122" i="67"/>
  <c r="AP122" i="67"/>
  <c r="AO122" i="67"/>
  <c r="AN122" i="67"/>
  <c r="AM122" i="67"/>
  <c r="AL122" i="67"/>
  <c r="AK122" i="67"/>
  <c r="AJ122" i="67"/>
  <c r="AI122" i="67"/>
  <c r="AH122" i="67"/>
  <c r="AG122" i="67"/>
  <c r="AF122" i="67"/>
  <c r="AE122" i="67"/>
  <c r="AD122" i="67"/>
  <c r="AC122" i="67"/>
  <c r="AB122" i="67"/>
  <c r="AA122" i="67"/>
  <c r="Z122" i="67"/>
  <c r="Y122" i="67"/>
  <c r="X122" i="67"/>
  <c r="W122" i="67"/>
  <c r="V122" i="67"/>
  <c r="U122" i="67"/>
  <c r="T122" i="67"/>
  <c r="S122" i="67"/>
  <c r="R122" i="67"/>
  <c r="Q122" i="67"/>
  <c r="P122" i="67"/>
  <c r="O122" i="67"/>
  <c r="N122" i="67"/>
  <c r="M122" i="67"/>
  <c r="L122" i="67"/>
  <c r="K122" i="67"/>
  <c r="J122" i="67"/>
  <c r="I122" i="67"/>
  <c r="H122" i="67"/>
  <c r="G122" i="67"/>
  <c r="F122" i="67"/>
  <c r="E122" i="67"/>
  <c r="EW121" i="67"/>
  <c r="EV121" i="67"/>
  <c r="EU121" i="67"/>
  <c r="ET121" i="67"/>
  <c r="ES121" i="67"/>
  <c r="ER121" i="67"/>
  <c r="EQ121" i="67"/>
  <c r="EP121" i="67"/>
  <c r="EO121" i="67"/>
  <c r="EN121" i="67"/>
  <c r="EM121" i="67"/>
  <c r="EL121" i="67"/>
  <c r="EK121" i="67"/>
  <c r="EJ121" i="67"/>
  <c r="EI121" i="67"/>
  <c r="EH121" i="67"/>
  <c r="EG121" i="67"/>
  <c r="EF121" i="67"/>
  <c r="EE121" i="67"/>
  <c r="ED121" i="67"/>
  <c r="EC121" i="67"/>
  <c r="EB121" i="67"/>
  <c r="EA121" i="67"/>
  <c r="DZ121" i="67"/>
  <c r="DY121" i="67"/>
  <c r="DX121" i="67"/>
  <c r="DW121" i="67"/>
  <c r="DV121" i="67"/>
  <c r="DU121" i="67"/>
  <c r="DT121" i="67"/>
  <c r="DS121" i="67"/>
  <c r="DR121" i="67"/>
  <c r="DQ121" i="67"/>
  <c r="DP121" i="67"/>
  <c r="DO121" i="67"/>
  <c r="DN121" i="67"/>
  <c r="DM121" i="67"/>
  <c r="DL121" i="67"/>
  <c r="DK121" i="67"/>
  <c r="DJ121" i="67"/>
  <c r="DI121" i="67"/>
  <c r="DH121" i="67"/>
  <c r="DG121" i="67"/>
  <c r="DF121" i="67"/>
  <c r="DE121" i="67"/>
  <c r="DD121" i="67"/>
  <c r="DC121" i="67"/>
  <c r="DB121" i="67"/>
  <c r="DA121" i="67"/>
  <c r="CZ121" i="67"/>
  <c r="CY121" i="67"/>
  <c r="CX121" i="67"/>
  <c r="CW121" i="67"/>
  <c r="CV121" i="67"/>
  <c r="CU121" i="67"/>
  <c r="CT121" i="67"/>
  <c r="CS121" i="67"/>
  <c r="CR121" i="67"/>
  <c r="CQ121" i="67"/>
  <c r="CP121" i="67"/>
  <c r="CO121" i="67"/>
  <c r="CN121" i="67"/>
  <c r="CM121" i="67"/>
  <c r="CL121" i="67"/>
  <c r="CK121" i="67"/>
  <c r="CJ121" i="67"/>
  <c r="CI121" i="67"/>
  <c r="CH121" i="67"/>
  <c r="CG121" i="67"/>
  <c r="CF121" i="67"/>
  <c r="CE121" i="67"/>
  <c r="CD121" i="67"/>
  <c r="CC121" i="67"/>
  <c r="CB121" i="67"/>
  <c r="CA121" i="67"/>
  <c r="BZ121" i="67"/>
  <c r="BY121" i="67"/>
  <c r="BX121" i="67"/>
  <c r="BW121" i="67"/>
  <c r="BV121" i="67"/>
  <c r="BU121" i="67"/>
  <c r="BT121" i="67"/>
  <c r="BS121" i="67"/>
  <c r="BR121" i="67"/>
  <c r="BQ121" i="67"/>
  <c r="BP121" i="67"/>
  <c r="BO121" i="67"/>
  <c r="BN121" i="67"/>
  <c r="BM121" i="67"/>
  <c r="BL121" i="67"/>
  <c r="BK121" i="67"/>
  <c r="BJ121" i="67"/>
  <c r="BI121" i="67"/>
  <c r="BH121" i="67"/>
  <c r="BG121" i="67"/>
  <c r="BF121" i="67"/>
  <c r="BE121" i="67"/>
  <c r="BD121" i="67"/>
  <c r="BC121" i="67"/>
  <c r="BB121" i="67"/>
  <c r="BA121" i="67"/>
  <c r="AZ121" i="67"/>
  <c r="AY121" i="67"/>
  <c r="AX121" i="67"/>
  <c r="AW121" i="67"/>
  <c r="AV121" i="67"/>
  <c r="AU121" i="67"/>
  <c r="AT121" i="67"/>
  <c r="AS121" i="67"/>
  <c r="AR121" i="67"/>
  <c r="AQ121" i="67"/>
  <c r="AP121" i="67"/>
  <c r="AO121" i="67"/>
  <c r="AN121" i="67"/>
  <c r="AM121" i="67"/>
  <c r="AL121" i="67"/>
  <c r="AK121" i="67"/>
  <c r="AJ121" i="67"/>
  <c r="AI121" i="67"/>
  <c r="AH121" i="67"/>
  <c r="AG121" i="67"/>
  <c r="AF121" i="67"/>
  <c r="AE121" i="67"/>
  <c r="AD121" i="67"/>
  <c r="AC121" i="67"/>
  <c r="AB121" i="67"/>
  <c r="AA121" i="67"/>
  <c r="Z121" i="67"/>
  <c r="Y121" i="67"/>
  <c r="X121" i="67"/>
  <c r="W121" i="67"/>
  <c r="V121" i="67"/>
  <c r="U121" i="67"/>
  <c r="T121" i="67"/>
  <c r="S121" i="67"/>
  <c r="R121" i="67"/>
  <c r="Q121" i="67"/>
  <c r="P121" i="67"/>
  <c r="O121" i="67"/>
  <c r="N121" i="67"/>
  <c r="M121" i="67"/>
  <c r="L121" i="67"/>
  <c r="K121" i="67"/>
  <c r="J121" i="67"/>
  <c r="I121" i="67"/>
  <c r="H121" i="67"/>
  <c r="G121" i="67"/>
  <c r="F121" i="67"/>
  <c r="E121" i="67"/>
  <c r="W76" i="112"/>
  <c r="V76" i="112"/>
  <c r="U76" i="112"/>
  <c r="T76" i="112"/>
  <c r="S76" i="112"/>
  <c r="R76" i="112"/>
  <c r="Q76" i="112"/>
  <c r="D75" i="112"/>
  <c r="D82" i="112" s="1"/>
  <c r="D74" i="112"/>
  <c r="AC73" i="112"/>
  <c r="AB73" i="112"/>
  <c r="AB76" i="112" s="1"/>
  <c r="AA73" i="112"/>
  <c r="AA76" i="112" s="1"/>
  <c r="Z73" i="112"/>
  <c r="Z76" i="112" s="1"/>
  <c r="Y73" i="112"/>
  <c r="X73" i="112"/>
  <c r="X76" i="112" s="1"/>
  <c r="W73" i="112"/>
  <c r="V73" i="112"/>
  <c r="U73" i="112"/>
  <c r="T73" i="112"/>
  <c r="S73" i="112"/>
  <c r="R73" i="112"/>
  <c r="Q73" i="112"/>
  <c r="P73" i="112"/>
  <c r="O73" i="112"/>
  <c r="N73" i="112"/>
  <c r="M73" i="112"/>
  <c r="L73" i="112"/>
  <c r="K73" i="112"/>
  <c r="J73" i="112"/>
  <c r="I73" i="112"/>
  <c r="H73" i="112"/>
  <c r="H76" i="112" s="1"/>
  <c r="G73" i="112"/>
  <c r="G76" i="112" s="1"/>
  <c r="F73" i="112"/>
  <c r="F76" i="112" s="1"/>
  <c r="E73" i="112"/>
  <c r="E76" i="112" s="1"/>
  <c r="AC72" i="112"/>
  <c r="AC76" i="112" s="1"/>
  <c r="AB72" i="112"/>
  <c r="AA72" i="112"/>
  <c r="Z72" i="112"/>
  <c r="Y72" i="112"/>
  <c r="X72" i="112"/>
  <c r="W72" i="112"/>
  <c r="V72" i="112"/>
  <c r="U72" i="112"/>
  <c r="T72" i="112"/>
  <c r="S72" i="112"/>
  <c r="R72" i="112"/>
  <c r="Q72" i="112"/>
  <c r="P72" i="112"/>
  <c r="P76" i="112" s="1"/>
  <c r="O72" i="112"/>
  <c r="O76" i="112" s="1"/>
  <c r="N72" i="112"/>
  <c r="N76" i="112" s="1"/>
  <c r="M72" i="112"/>
  <c r="M76" i="112" s="1"/>
  <c r="L72" i="112"/>
  <c r="L76" i="112" s="1"/>
  <c r="K72" i="112"/>
  <c r="K76" i="112" s="1"/>
  <c r="J72" i="112"/>
  <c r="J76" i="112" s="1"/>
  <c r="I72" i="112"/>
  <c r="I76" i="112" s="1"/>
  <c r="H72" i="112"/>
  <c r="G72" i="112"/>
  <c r="F72" i="112"/>
  <c r="E72" i="112"/>
  <c r="T63" i="139" l="1"/>
  <c r="T56" i="139"/>
  <c r="K37" i="139"/>
  <c r="T37" i="139" s="1"/>
  <c r="T30" i="139"/>
  <c r="T25" i="139"/>
  <c r="Y76" i="112"/>
  <c r="AN129" i="67"/>
  <c r="AN130" i="67" s="1"/>
  <c r="AN30" i="67" s="1"/>
  <c r="BL129" i="67"/>
  <c r="BL130" i="67" s="1"/>
  <c r="BL30" i="67" s="1"/>
  <c r="CJ129" i="67"/>
  <c r="CJ130" i="67" s="1"/>
  <c r="CJ30" i="67" s="1"/>
  <c r="DH129" i="67"/>
  <c r="DH130" i="67" s="1"/>
  <c r="DH30" i="67" s="1"/>
  <c r="EF129" i="67"/>
  <c r="EF130" i="67" s="1"/>
  <c r="EF30" i="67" s="1"/>
  <c r="T129" i="67"/>
  <c r="T130" i="67" s="1"/>
  <c r="T30" i="67" s="1"/>
  <c r="BP129" i="67"/>
  <c r="BP130" i="67" s="1"/>
  <c r="BP30" i="67" s="1"/>
  <c r="DL129" i="67"/>
  <c r="DL130" i="67" s="1"/>
  <c r="DL30" i="67" s="1"/>
  <c r="AS129" i="67"/>
  <c r="AS130" i="67" s="1"/>
  <c r="AS30" i="67" s="1"/>
  <c r="CO129" i="67"/>
  <c r="CO130" i="67" s="1"/>
  <c r="CO30" i="67" s="1"/>
  <c r="DM129" i="67"/>
  <c r="DM130" i="67" s="1"/>
  <c r="DM30" i="67" s="1"/>
  <c r="AT129" i="67"/>
  <c r="AT130" i="67" s="1"/>
  <c r="AT30" i="67" s="1"/>
  <c r="CP129" i="67"/>
  <c r="CP130" i="67" s="1"/>
  <c r="CP30" i="67" s="1"/>
  <c r="EL129" i="67"/>
  <c r="EL130" i="67" s="1"/>
  <c r="EL30" i="67" s="1"/>
  <c r="AU129" i="67"/>
  <c r="AU130" i="67" s="1"/>
  <c r="AU30" i="67" s="1"/>
  <c r="CQ129" i="67"/>
  <c r="CQ130" i="67" s="1"/>
  <c r="CQ30" i="67" s="1"/>
  <c r="EM129" i="67"/>
  <c r="EM130" i="67" s="1"/>
  <c r="EM30" i="67" s="1"/>
  <c r="Y129" i="67"/>
  <c r="Y130" i="67" s="1"/>
  <c r="Y30" i="67" s="1"/>
  <c r="AW129" i="67"/>
  <c r="AW130" i="67" s="1"/>
  <c r="AW30" i="67" s="1"/>
  <c r="BU129" i="67"/>
  <c r="BU130" i="67" s="1"/>
  <c r="BU30" i="67" s="1"/>
  <c r="CS129" i="67"/>
  <c r="CS130" i="67" s="1"/>
  <c r="CS30" i="67" s="1"/>
  <c r="DQ129" i="67"/>
  <c r="DQ130" i="67" s="1"/>
  <c r="DQ30" i="67" s="1"/>
  <c r="EO129" i="67"/>
  <c r="EO130" i="67" s="1"/>
  <c r="EO30" i="67" s="1"/>
  <c r="AR129" i="67"/>
  <c r="AR130" i="67" s="1"/>
  <c r="AR30" i="67" s="1"/>
  <c r="CN129" i="67"/>
  <c r="CN130" i="67" s="1"/>
  <c r="CN30" i="67" s="1"/>
  <c r="EJ129" i="67"/>
  <c r="EJ130" i="67" s="1"/>
  <c r="EJ30" i="67" s="1"/>
  <c r="U129" i="67"/>
  <c r="U130" i="67" s="1"/>
  <c r="U30" i="67" s="1"/>
  <c r="BQ129" i="67"/>
  <c r="BQ130" i="67" s="1"/>
  <c r="BQ30" i="67" s="1"/>
  <c r="EK129" i="67"/>
  <c r="EK130" i="67" s="1"/>
  <c r="EK30" i="67" s="1"/>
  <c r="V129" i="67"/>
  <c r="V130" i="67" s="1"/>
  <c r="V30" i="67" s="1"/>
  <c r="BR129" i="67"/>
  <c r="BR130" i="67" s="1"/>
  <c r="BR30" i="67" s="1"/>
  <c r="DN129" i="67"/>
  <c r="DN130" i="67" s="1"/>
  <c r="DN30" i="67" s="1"/>
  <c r="W129" i="67"/>
  <c r="W130" i="67" s="1"/>
  <c r="W30" i="67" s="1"/>
  <c r="BS129" i="67"/>
  <c r="BS130" i="67" s="1"/>
  <c r="BS30" i="67" s="1"/>
  <c r="DO129" i="67"/>
  <c r="DO130" i="67" s="1"/>
  <c r="DO30" i="67" s="1"/>
  <c r="Z129" i="67"/>
  <c r="Z130" i="67" s="1"/>
  <c r="Z30" i="67" s="1"/>
  <c r="AX129" i="67"/>
  <c r="AX130" i="67" s="1"/>
  <c r="AX30" i="67" s="1"/>
  <c r="BV129" i="67"/>
  <c r="BV130" i="67" s="1"/>
  <c r="BV30" i="67" s="1"/>
  <c r="CT129" i="67"/>
  <c r="CT130" i="67" s="1"/>
  <c r="CT30" i="67" s="1"/>
  <c r="DR129" i="67"/>
  <c r="DR130" i="67" s="1"/>
  <c r="DR30" i="67" s="1"/>
  <c r="EP129" i="67"/>
  <c r="EP130" i="67" s="1"/>
  <c r="EP30" i="67" s="1"/>
  <c r="ES129" i="67"/>
  <c r="ES130" i="67" s="1"/>
  <c r="ES30" i="67" s="1"/>
  <c r="BD129" i="67"/>
  <c r="BD130" i="67" s="1"/>
  <c r="BD30" i="67" s="1"/>
  <c r="AF129" i="67"/>
  <c r="AF130" i="67" s="1"/>
  <c r="AF30" i="67" s="1"/>
  <c r="CB129" i="67"/>
  <c r="CB130" i="67" s="1"/>
  <c r="CB30" i="67" s="1"/>
  <c r="CZ129" i="67"/>
  <c r="CZ130" i="67" s="1"/>
  <c r="CZ30" i="67" s="1"/>
  <c r="DX129" i="67"/>
  <c r="DX130" i="67" s="1"/>
  <c r="DX30" i="67" s="1"/>
  <c r="EV129" i="67"/>
  <c r="EV130" i="67" s="1"/>
  <c r="EV30" i="67" s="1"/>
  <c r="AG129" i="67"/>
  <c r="AG130" i="67" s="1"/>
  <c r="AG30" i="67" s="1"/>
  <c r="BE129" i="67"/>
  <c r="BE130" i="67" s="1"/>
  <c r="BE30" i="67" s="1"/>
  <c r="CC129" i="67"/>
  <c r="CC130" i="67" s="1"/>
  <c r="CC30" i="67" s="1"/>
  <c r="DA129" i="67"/>
  <c r="DA130" i="67" s="1"/>
  <c r="DA30" i="67" s="1"/>
  <c r="DY129" i="67"/>
  <c r="DY130" i="67" s="1"/>
  <c r="DY30" i="67" s="1"/>
  <c r="EW129" i="67"/>
  <c r="EW130" i="67" s="1"/>
  <c r="EW30" i="67" s="1"/>
  <c r="AD129" i="67"/>
  <c r="AD130" i="67" s="1"/>
  <c r="AD30" i="67" s="1"/>
  <c r="BZ129" i="67"/>
  <c r="BZ130" i="67" s="1"/>
  <c r="BZ30" i="67" s="1"/>
  <c r="DV129" i="67"/>
  <c r="DV130" i="67" s="1"/>
  <c r="DV30" i="67" s="1"/>
  <c r="AJ129" i="67"/>
  <c r="AJ130" i="67" s="1"/>
  <c r="AJ30" i="67" s="1"/>
  <c r="BH129" i="67"/>
  <c r="BH130" i="67" s="1"/>
  <c r="BH30" i="67" s="1"/>
  <c r="CF129" i="67"/>
  <c r="CF130" i="67" s="1"/>
  <c r="CF30" i="67" s="1"/>
  <c r="DD129" i="67"/>
  <c r="DD130" i="67" s="1"/>
  <c r="DD30" i="67" s="1"/>
  <c r="EB129" i="67"/>
  <c r="EB130" i="67" s="1"/>
  <c r="EB30" i="67" s="1"/>
  <c r="AC129" i="67"/>
  <c r="AC130" i="67" s="1"/>
  <c r="AC30" i="67" s="1"/>
  <c r="BA129" i="67"/>
  <c r="BA130" i="67" s="1"/>
  <c r="BA30" i="67" s="1"/>
  <c r="BY129" i="67"/>
  <c r="BY130" i="67" s="1"/>
  <c r="BY30" i="67" s="1"/>
  <c r="CW129" i="67"/>
  <c r="CW130" i="67" s="1"/>
  <c r="CW30" i="67" s="1"/>
  <c r="DU129" i="67"/>
  <c r="DU130" i="67" s="1"/>
  <c r="DU30" i="67" s="1"/>
  <c r="BB129" i="67"/>
  <c r="BB130" i="67" s="1"/>
  <c r="BB30" i="67" s="1"/>
  <c r="CX129" i="67"/>
  <c r="CX130" i="67" s="1"/>
  <c r="CX30" i="67" s="1"/>
  <c r="ET129" i="67"/>
  <c r="ET130" i="67" s="1"/>
  <c r="ET30" i="67" s="1"/>
  <c r="D81" i="112"/>
  <c r="K91" i="139"/>
  <c r="C91" i="139"/>
  <c r="T52" i="139"/>
  <c r="T91" i="139" s="1"/>
  <c r="C45" i="139"/>
  <c r="C93" i="139" s="1"/>
  <c r="T29" i="139"/>
  <c r="N45" i="139"/>
  <c r="N93" i="139" s="1"/>
  <c r="K28" i="139"/>
  <c r="T33" i="139"/>
  <c r="DP129" i="67"/>
  <c r="DP130" i="67" s="1"/>
  <c r="DP30" i="67" s="1"/>
  <c r="CV129" i="67"/>
  <c r="CV130" i="67" s="1"/>
  <c r="CV30" i="67" s="1"/>
  <c r="BX129" i="67"/>
  <c r="BX130" i="67" s="1"/>
  <c r="BX30" i="67" s="1"/>
  <c r="BC129" i="67"/>
  <c r="BC130" i="67" s="1"/>
  <c r="BC30" i="67" s="1"/>
  <c r="AE129" i="67"/>
  <c r="AE130" i="67" s="1"/>
  <c r="AE30" i="67" s="1"/>
  <c r="EN129" i="67"/>
  <c r="EN130" i="67" s="1"/>
  <c r="EN30" i="67" s="1"/>
  <c r="DZ129" i="67"/>
  <c r="DZ130" i="67" s="1"/>
  <c r="DZ30" i="67" s="1"/>
  <c r="DB129" i="67"/>
  <c r="DB130" i="67" s="1"/>
  <c r="DB30" i="67" s="1"/>
  <c r="CR129" i="67"/>
  <c r="CR130" i="67" s="1"/>
  <c r="CR30" i="67" s="1"/>
  <c r="CD129" i="67"/>
  <c r="CD130" i="67" s="1"/>
  <c r="CD30" i="67" s="1"/>
  <c r="BT129" i="67"/>
  <c r="BT130" i="67" s="1"/>
  <c r="BT30" i="67" s="1"/>
  <c r="ER129" i="67"/>
  <c r="ER130" i="67" s="1"/>
  <c r="ER30" i="67" s="1"/>
  <c r="DT129" i="67"/>
  <c r="DT130" i="67" s="1"/>
  <c r="DT30" i="67" s="1"/>
  <c r="T28" i="139" l="1"/>
  <c r="T45" i="139" s="1"/>
  <c r="T93" i="139" s="1"/>
  <c r="T95" i="139" s="1"/>
  <c r="K45" i="139"/>
  <c r="K93" i="139" s="1"/>
  <c r="D25" i="112"/>
  <c r="D24" i="112"/>
  <c r="AC80" i="112"/>
  <c r="AB80" i="112"/>
  <c r="AA80" i="112"/>
  <c r="Z80" i="112"/>
  <c r="Y80" i="112"/>
  <c r="X80" i="112"/>
  <c r="W80" i="112"/>
  <c r="V80" i="112"/>
  <c r="U80" i="112"/>
  <c r="T80" i="112"/>
  <c r="S80" i="112"/>
  <c r="R80" i="112"/>
  <c r="Q80" i="112"/>
  <c r="P80" i="112"/>
  <c r="O80" i="112"/>
  <c r="N80" i="112"/>
  <c r="M80" i="112"/>
  <c r="L80" i="112"/>
  <c r="K80" i="112"/>
  <c r="J80" i="112"/>
  <c r="I80" i="112"/>
  <c r="H80" i="112"/>
  <c r="G80" i="112"/>
  <c r="F80" i="112"/>
  <c r="E80" i="112"/>
  <c r="AC79" i="112"/>
  <c r="AB79" i="112"/>
  <c r="AA79" i="112"/>
  <c r="Z79" i="112"/>
  <c r="Y79" i="112"/>
  <c r="X79" i="112"/>
  <c r="W79" i="112"/>
  <c r="V79" i="112"/>
  <c r="U79" i="112"/>
  <c r="T79" i="112"/>
  <c r="S79" i="112"/>
  <c r="R79" i="112"/>
  <c r="Q79" i="112"/>
  <c r="P79" i="112"/>
  <c r="O79" i="112"/>
  <c r="N79" i="112"/>
  <c r="M79" i="112"/>
  <c r="L79" i="112"/>
  <c r="K79" i="112"/>
  <c r="J79" i="112"/>
  <c r="I79" i="112"/>
  <c r="H79" i="112"/>
  <c r="G79" i="112"/>
  <c r="F79" i="112"/>
  <c r="E79" i="112"/>
  <c r="AE74" i="112"/>
  <c r="AC77" i="112"/>
  <c r="AB77" i="112"/>
  <c r="AA77" i="112"/>
  <c r="Z77" i="112"/>
  <c r="Y77" i="112"/>
  <c r="X77" i="112"/>
  <c r="W77" i="112"/>
  <c r="V77" i="112"/>
  <c r="U77" i="112"/>
  <c r="T77" i="112"/>
  <c r="S77" i="112"/>
  <c r="R77" i="112"/>
  <c r="Q77" i="112"/>
  <c r="P77" i="112"/>
  <c r="O77" i="112"/>
  <c r="N77" i="112"/>
  <c r="M77" i="112"/>
  <c r="L77" i="112"/>
  <c r="K77" i="112"/>
  <c r="J77" i="112"/>
  <c r="I77" i="112"/>
  <c r="H77" i="112"/>
  <c r="G77" i="112"/>
  <c r="F77" i="112"/>
  <c r="E77" i="112"/>
  <c r="AE75" i="112"/>
  <c r="D73" i="112"/>
  <c r="D80" i="112" s="1"/>
  <c r="D72" i="112"/>
  <c r="D123" i="67"/>
  <c r="D122" i="67"/>
  <c r="D121" i="67"/>
  <c r="D125" i="67"/>
  <c r="EW27" i="67"/>
  <c r="EV27" i="67"/>
  <c r="EU27" i="67"/>
  <c r="ET27" i="67"/>
  <c r="ES27" i="67"/>
  <c r="ER27" i="67"/>
  <c r="EQ27" i="67"/>
  <c r="EP27" i="67"/>
  <c r="EO27" i="67"/>
  <c r="EN27" i="67"/>
  <c r="EM27" i="67"/>
  <c r="EL27" i="67"/>
  <c r="EK27" i="67"/>
  <c r="EJ27" i="67"/>
  <c r="EI27" i="67"/>
  <c r="EH27" i="67"/>
  <c r="EG27" i="67"/>
  <c r="EF27" i="67"/>
  <c r="EE27" i="67"/>
  <c r="ED27" i="67"/>
  <c r="EC27" i="67"/>
  <c r="EB27" i="67"/>
  <c r="EA27" i="67"/>
  <c r="DZ27" i="67"/>
  <c r="DY27" i="67"/>
  <c r="DX27" i="67"/>
  <c r="DW27" i="67"/>
  <c r="DV27" i="67"/>
  <c r="DU27" i="67"/>
  <c r="DT27" i="67"/>
  <c r="DS27" i="67"/>
  <c r="DR27" i="67"/>
  <c r="DQ27" i="67"/>
  <c r="DP27" i="67"/>
  <c r="DO27" i="67"/>
  <c r="DN27" i="67"/>
  <c r="DM27" i="67"/>
  <c r="DL27" i="67"/>
  <c r="DK27" i="67"/>
  <c r="DJ27" i="67"/>
  <c r="DI27" i="67"/>
  <c r="DH27" i="67"/>
  <c r="DG27" i="67"/>
  <c r="DF27" i="67"/>
  <c r="DE27" i="67"/>
  <c r="DD27" i="67"/>
  <c r="DC27" i="67"/>
  <c r="DB27" i="67"/>
  <c r="DA27" i="67"/>
  <c r="CZ27" i="67"/>
  <c r="CY27" i="67"/>
  <c r="CX27" i="67"/>
  <c r="CW27" i="67"/>
  <c r="CV27" i="67"/>
  <c r="CU27" i="67"/>
  <c r="CT27" i="67"/>
  <c r="CS27" i="67"/>
  <c r="CR27" i="67"/>
  <c r="CQ27" i="67"/>
  <c r="CP27" i="67"/>
  <c r="CO27" i="67"/>
  <c r="CN27" i="67"/>
  <c r="CM27" i="67"/>
  <c r="CL27" i="67"/>
  <c r="CK27" i="67"/>
  <c r="CJ27" i="67"/>
  <c r="CI27" i="67"/>
  <c r="CH27" i="67"/>
  <c r="CG27" i="67"/>
  <c r="CF27" i="67"/>
  <c r="CE27" i="67"/>
  <c r="CD27" i="67"/>
  <c r="CC27" i="67"/>
  <c r="CB27" i="67"/>
  <c r="CA27" i="67"/>
  <c r="BZ27" i="67"/>
  <c r="BY27" i="67"/>
  <c r="BX27" i="67"/>
  <c r="BW27" i="67"/>
  <c r="BV27" i="67"/>
  <c r="BU27" i="67"/>
  <c r="BT27" i="67"/>
  <c r="BS27" i="67"/>
  <c r="BR27" i="67"/>
  <c r="BQ27" i="67"/>
  <c r="BP27" i="67"/>
  <c r="BO27" i="67"/>
  <c r="BN27" i="67"/>
  <c r="BM27" i="67"/>
  <c r="BL27" i="67"/>
  <c r="BK27" i="67"/>
  <c r="BJ27" i="67"/>
  <c r="BI27" i="67"/>
  <c r="BH27" i="67"/>
  <c r="BG27" i="67"/>
  <c r="BF27" i="67"/>
  <c r="BE27" i="67"/>
  <c r="BD27" i="67"/>
  <c r="BC27" i="67"/>
  <c r="BB27" i="67"/>
  <c r="BA27" i="67"/>
  <c r="AZ27" i="67"/>
  <c r="AY27" i="67"/>
  <c r="AX27" i="67"/>
  <c r="AW27" i="67"/>
  <c r="AV27" i="67"/>
  <c r="AU27" i="67"/>
  <c r="AT27" i="67"/>
  <c r="AS27" i="67"/>
  <c r="AR27" i="67"/>
  <c r="AQ27" i="67"/>
  <c r="AP27" i="67"/>
  <c r="AO27" i="67"/>
  <c r="AN27" i="67"/>
  <c r="AM27" i="67"/>
  <c r="AL27" i="67"/>
  <c r="AK27" i="67"/>
  <c r="AJ27" i="67"/>
  <c r="AI27" i="67"/>
  <c r="AH27" i="67"/>
  <c r="AG27" i="67"/>
  <c r="AF27" i="67"/>
  <c r="AE27" i="67"/>
  <c r="AD27" i="67"/>
  <c r="AC27" i="67"/>
  <c r="AB27" i="67"/>
  <c r="AA27" i="67"/>
  <c r="Z27" i="67"/>
  <c r="Y27" i="67"/>
  <c r="X27" i="67"/>
  <c r="W27" i="67"/>
  <c r="V27" i="67"/>
  <c r="U27" i="67"/>
  <c r="T27" i="67"/>
  <c r="S27" i="67"/>
  <c r="R27" i="67"/>
  <c r="Q27" i="67"/>
  <c r="P27" i="67"/>
  <c r="O27" i="67"/>
  <c r="N27" i="67"/>
  <c r="M27" i="67"/>
  <c r="L27" i="67"/>
  <c r="K27" i="67"/>
  <c r="J27" i="67"/>
  <c r="I27" i="67"/>
  <c r="H27" i="67"/>
  <c r="G27" i="67"/>
  <c r="F27" i="67"/>
  <c r="E27" i="67"/>
  <c r="EW26" i="67"/>
  <c r="EV26" i="67"/>
  <c r="EU26" i="67"/>
  <c r="ET26" i="67"/>
  <c r="ES26" i="67"/>
  <c r="ER26" i="67"/>
  <c r="EQ26" i="67"/>
  <c r="EP26" i="67"/>
  <c r="EO26" i="67"/>
  <c r="EN26" i="67"/>
  <c r="EM26" i="67"/>
  <c r="EL26" i="67"/>
  <c r="EK26" i="67"/>
  <c r="EJ26" i="67"/>
  <c r="EI26" i="67"/>
  <c r="EH26" i="67"/>
  <c r="EG26" i="67"/>
  <c r="EF26" i="67"/>
  <c r="EE26" i="67"/>
  <c r="ED26" i="67"/>
  <c r="EC26" i="67"/>
  <c r="EB26" i="67"/>
  <c r="EA26" i="67"/>
  <c r="DZ26" i="67"/>
  <c r="DY26" i="67"/>
  <c r="DX26" i="67"/>
  <c r="DW26" i="67"/>
  <c r="DV26" i="67"/>
  <c r="DU26" i="67"/>
  <c r="DT26" i="67"/>
  <c r="DS26" i="67"/>
  <c r="DR26" i="67"/>
  <c r="DQ26" i="67"/>
  <c r="DP26" i="67"/>
  <c r="DO26" i="67"/>
  <c r="DN26" i="67"/>
  <c r="DM26" i="67"/>
  <c r="DL26" i="67"/>
  <c r="DK26" i="67"/>
  <c r="DJ26" i="67"/>
  <c r="DI26" i="67"/>
  <c r="DH26" i="67"/>
  <c r="DG26" i="67"/>
  <c r="DF26" i="67"/>
  <c r="DE26" i="67"/>
  <c r="DD26" i="67"/>
  <c r="DC26" i="67"/>
  <c r="DB26" i="67"/>
  <c r="DA26" i="67"/>
  <c r="CZ26" i="67"/>
  <c r="CY26" i="67"/>
  <c r="CX26" i="67"/>
  <c r="CW26" i="67"/>
  <c r="CV26" i="67"/>
  <c r="CU26" i="67"/>
  <c r="CT26" i="67"/>
  <c r="CS26" i="67"/>
  <c r="CR26" i="67"/>
  <c r="CQ26" i="67"/>
  <c r="CP26" i="67"/>
  <c r="CO26" i="67"/>
  <c r="CN26" i="67"/>
  <c r="CM26" i="67"/>
  <c r="CL26" i="67"/>
  <c r="CK26" i="67"/>
  <c r="CJ26" i="67"/>
  <c r="CI26" i="67"/>
  <c r="CH26" i="67"/>
  <c r="CG26" i="67"/>
  <c r="CF26" i="67"/>
  <c r="CE26" i="67"/>
  <c r="CD26" i="67"/>
  <c r="CC26" i="67"/>
  <c r="CB26" i="67"/>
  <c r="CA26" i="67"/>
  <c r="BZ26" i="67"/>
  <c r="BY26" i="67"/>
  <c r="BX26" i="67"/>
  <c r="BW26" i="67"/>
  <c r="BV26" i="67"/>
  <c r="BU26" i="67"/>
  <c r="BT26" i="67"/>
  <c r="BS26" i="67"/>
  <c r="BR26" i="67"/>
  <c r="BQ26" i="67"/>
  <c r="BP26" i="67"/>
  <c r="BO26" i="67"/>
  <c r="BN26" i="67"/>
  <c r="BM26" i="67"/>
  <c r="BL26" i="67"/>
  <c r="BK26" i="67"/>
  <c r="BJ26" i="67"/>
  <c r="BI26" i="67"/>
  <c r="BH26" i="67"/>
  <c r="BG26" i="67"/>
  <c r="BF26" i="67"/>
  <c r="BE26" i="67"/>
  <c r="BD26" i="67"/>
  <c r="BC26" i="67"/>
  <c r="BB26" i="67"/>
  <c r="BA26" i="67"/>
  <c r="AZ26" i="67"/>
  <c r="AY26" i="67"/>
  <c r="AX26" i="67"/>
  <c r="AW26" i="67"/>
  <c r="AV26" i="67"/>
  <c r="AU26" i="67"/>
  <c r="AT26" i="67"/>
  <c r="AS26" i="67"/>
  <c r="AR26" i="67"/>
  <c r="AQ26" i="67"/>
  <c r="AP26" i="67"/>
  <c r="AO26" i="67"/>
  <c r="AN26" i="67"/>
  <c r="AM26" i="67"/>
  <c r="AL26" i="67"/>
  <c r="AK26" i="67"/>
  <c r="AJ26" i="67"/>
  <c r="AI26" i="67"/>
  <c r="AH26" i="67"/>
  <c r="AG26" i="67"/>
  <c r="AF26" i="67"/>
  <c r="AE26" i="67"/>
  <c r="AD26" i="67"/>
  <c r="AC26" i="67"/>
  <c r="AB26" i="67"/>
  <c r="AA26" i="67"/>
  <c r="Z26" i="67"/>
  <c r="Y26" i="67"/>
  <c r="X26" i="67"/>
  <c r="W26" i="67"/>
  <c r="V26" i="67"/>
  <c r="U26" i="67"/>
  <c r="T26" i="67"/>
  <c r="S26" i="67"/>
  <c r="R26" i="67"/>
  <c r="Q26" i="67"/>
  <c r="P26" i="67"/>
  <c r="O26" i="67"/>
  <c r="N26" i="67"/>
  <c r="M26" i="67"/>
  <c r="L26" i="67"/>
  <c r="K26" i="67"/>
  <c r="J26" i="67"/>
  <c r="I26" i="67"/>
  <c r="H26" i="67"/>
  <c r="G26" i="67"/>
  <c r="F26" i="67"/>
  <c r="E26" i="67"/>
  <c r="D27" i="67"/>
  <c r="D26" i="67"/>
  <c r="T97" i="139" l="1"/>
  <c r="AE72" i="112"/>
  <c r="D76" i="112"/>
  <c r="AE76" i="112" s="1"/>
  <c r="AE73" i="112"/>
  <c r="D79" i="112"/>
  <c r="Q22" i="126"/>
  <c r="P22" i="126"/>
  <c r="O22" i="126"/>
  <c r="Q21" i="126"/>
  <c r="P21" i="126"/>
  <c r="O21" i="126"/>
  <c r="Q20" i="126"/>
  <c r="P20" i="126"/>
  <c r="O20" i="126"/>
  <c r="Q19" i="126"/>
  <c r="P19" i="126"/>
  <c r="O19" i="126"/>
  <c r="Q18" i="126"/>
  <c r="P18" i="126"/>
  <c r="O18" i="126"/>
  <c r="Q17" i="126"/>
  <c r="P17" i="126"/>
  <c r="O17" i="126"/>
  <c r="Q16" i="126"/>
  <c r="P16" i="126"/>
  <c r="O16" i="126"/>
  <c r="Q15" i="126"/>
  <c r="P15" i="126"/>
  <c r="O15" i="126"/>
  <c r="Q14" i="126"/>
  <c r="P14" i="126"/>
  <c r="O14" i="126"/>
  <c r="Q13" i="126"/>
  <c r="P13" i="126"/>
  <c r="O13" i="126"/>
  <c r="Q12" i="126"/>
  <c r="P12" i="126"/>
  <c r="O12" i="126"/>
  <c r="Q11" i="126"/>
  <c r="P11" i="126"/>
  <c r="O11" i="126"/>
  <c r="O10" i="126"/>
  <c r="I12" i="130" l="1"/>
  <c r="I11" i="130"/>
  <c r="I10" i="130"/>
  <c r="I9" i="130"/>
  <c r="I8" i="130"/>
  <c r="I7" i="130"/>
  <c r="I6" i="130"/>
  <c r="G15" i="130"/>
  <c r="AC40" i="112"/>
  <c r="AB40" i="112"/>
  <c r="AA40" i="112"/>
  <c r="Z40" i="112"/>
  <c r="X40" i="112"/>
  <c r="W40" i="112"/>
  <c r="V40" i="112"/>
  <c r="U40" i="112"/>
  <c r="S40" i="112"/>
  <c r="R40" i="112"/>
  <c r="Q40" i="112"/>
  <c r="P40" i="112"/>
  <c r="N40" i="112"/>
  <c r="M40" i="112"/>
  <c r="L40" i="112"/>
  <c r="K40" i="112"/>
  <c r="I40" i="112"/>
  <c r="H40" i="112"/>
  <c r="F40" i="112"/>
  <c r="E40" i="112"/>
  <c r="AC39" i="112"/>
  <c r="AB39" i="112"/>
  <c r="AA39" i="112"/>
  <c r="Z39" i="112"/>
  <c r="X39" i="112"/>
  <c r="W39" i="112"/>
  <c r="V39" i="112"/>
  <c r="U39" i="112"/>
  <c r="S39" i="112"/>
  <c r="R39" i="112"/>
  <c r="Q39" i="112"/>
  <c r="P39" i="112"/>
  <c r="N39" i="112"/>
  <c r="M39" i="112"/>
  <c r="L39" i="112"/>
  <c r="K39" i="112"/>
  <c r="I39" i="112"/>
  <c r="H39" i="112"/>
  <c r="F39" i="112"/>
  <c r="E39" i="112"/>
  <c r="AC38" i="112"/>
  <c r="AB38" i="112"/>
  <c r="AA38" i="112"/>
  <c r="Z38" i="112"/>
  <c r="X38" i="112"/>
  <c r="W38" i="112"/>
  <c r="V38" i="112"/>
  <c r="U38" i="112"/>
  <c r="S38" i="112"/>
  <c r="R38" i="112"/>
  <c r="Q38" i="112"/>
  <c r="P38" i="112"/>
  <c r="N38" i="112"/>
  <c r="M38" i="112"/>
  <c r="L38" i="112"/>
  <c r="K38" i="112"/>
  <c r="I38" i="112"/>
  <c r="H38" i="112"/>
  <c r="F38" i="112"/>
  <c r="E38" i="112"/>
  <c r="AC37" i="112"/>
  <c r="AB37" i="112"/>
  <c r="AA37" i="112"/>
  <c r="Z37" i="112"/>
  <c r="X37" i="112"/>
  <c r="W37" i="112"/>
  <c r="V37" i="112"/>
  <c r="U37" i="112"/>
  <c r="S37" i="112"/>
  <c r="R37" i="112"/>
  <c r="Q37" i="112"/>
  <c r="P37" i="112"/>
  <c r="N37" i="112"/>
  <c r="M37" i="112"/>
  <c r="L37" i="112"/>
  <c r="K37" i="112"/>
  <c r="I37" i="112"/>
  <c r="H37" i="112"/>
  <c r="F37" i="112"/>
  <c r="E37" i="112"/>
  <c r="AC35" i="112"/>
  <c r="AB35" i="112"/>
  <c r="AA35" i="112"/>
  <c r="Z35" i="112"/>
  <c r="X35" i="112"/>
  <c r="W35" i="112"/>
  <c r="V35" i="112"/>
  <c r="U35" i="112"/>
  <c r="S35" i="112"/>
  <c r="R35" i="112"/>
  <c r="Q35" i="112"/>
  <c r="P35" i="112"/>
  <c r="N35" i="112"/>
  <c r="M35" i="112"/>
  <c r="L35" i="112"/>
  <c r="K35" i="112"/>
  <c r="I35" i="112"/>
  <c r="H35" i="112"/>
  <c r="F35" i="112"/>
  <c r="E35" i="112"/>
  <c r="AC34" i="112"/>
  <c r="AC49" i="112" s="1"/>
  <c r="AB34" i="112"/>
  <c r="AB49" i="112" s="1"/>
  <c r="AA34" i="112"/>
  <c r="AA49" i="112" s="1"/>
  <c r="Z34" i="112"/>
  <c r="Z49" i="112" s="1"/>
  <c r="X34" i="112"/>
  <c r="X49" i="112" s="1"/>
  <c r="W34" i="112"/>
  <c r="W49" i="112" s="1"/>
  <c r="V34" i="112"/>
  <c r="V49" i="112" s="1"/>
  <c r="U34" i="112"/>
  <c r="U49" i="112" s="1"/>
  <c r="S34" i="112"/>
  <c r="S49" i="112" s="1"/>
  <c r="R34" i="112"/>
  <c r="R49" i="112" s="1"/>
  <c r="Q34" i="112"/>
  <c r="Q49" i="112" s="1"/>
  <c r="P34" i="112"/>
  <c r="P49" i="112" s="1"/>
  <c r="N34" i="112"/>
  <c r="N49" i="112" s="1"/>
  <c r="M34" i="112"/>
  <c r="M49" i="112" s="1"/>
  <c r="L34" i="112"/>
  <c r="L49" i="112" s="1"/>
  <c r="K34" i="112"/>
  <c r="K49" i="112" s="1"/>
  <c r="I34" i="112"/>
  <c r="I49" i="112" s="1"/>
  <c r="H34" i="112"/>
  <c r="H49" i="112" s="1"/>
  <c r="F34" i="112"/>
  <c r="F49" i="112" s="1"/>
  <c r="E34" i="112"/>
  <c r="E49" i="112" s="1"/>
  <c r="EB7" i="126"/>
  <c r="J371" i="126"/>
  <c r="J370" i="126"/>
  <c r="J369" i="126"/>
  <c r="J368" i="126"/>
  <c r="J367" i="126"/>
  <c r="J366" i="126"/>
  <c r="J365" i="126"/>
  <c r="J364" i="126"/>
  <c r="J363" i="126"/>
  <c r="J362" i="126"/>
  <c r="J361" i="126"/>
  <c r="J360" i="126"/>
  <c r="J357" i="126"/>
  <c r="J356" i="126"/>
  <c r="J355" i="126"/>
  <c r="J354" i="126"/>
  <c r="J353" i="126"/>
  <c r="J352" i="126"/>
  <c r="J351" i="126"/>
  <c r="J350" i="126"/>
  <c r="J349" i="126"/>
  <c r="J348" i="126"/>
  <c r="J347" i="126"/>
  <c r="J346" i="126"/>
  <c r="J343" i="126"/>
  <c r="J342" i="126"/>
  <c r="J341" i="126"/>
  <c r="J340" i="126"/>
  <c r="J339" i="126"/>
  <c r="J338" i="126"/>
  <c r="J337" i="126"/>
  <c r="J336" i="126"/>
  <c r="J335" i="126"/>
  <c r="J334" i="126"/>
  <c r="J333" i="126"/>
  <c r="J332" i="126"/>
  <c r="J329" i="126"/>
  <c r="J328" i="126"/>
  <c r="J327" i="126"/>
  <c r="J326" i="126"/>
  <c r="J325" i="126"/>
  <c r="J324" i="126"/>
  <c r="J323" i="126"/>
  <c r="J322" i="126"/>
  <c r="J321" i="126"/>
  <c r="J320" i="126"/>
  <c r="J319" i="126"/>
  <c r="J318" i="126"/>
  <c r="J315" i="126"/>
  <c r="J314" i="126"/>
  <c r="J313" i="126"/>
  <c r="J312" i="126"/>
  <c r="J311" i="126"/>
  <c r="J310" i="126"/>
  <c r="J309" i="126"/>
  <c r="J308" i="126"/>
  <c r="J307" i="126"/>
  <c r="J306" i="126"/>
  <c r="J305" i="126"/>
  <c r="J304" i="126"/>
  <c r="J301" i="126"/>
  <c r="J300" i="126"/>
  <c r="J299" i="126"/>
  <c r="J298" i="126"/>
  <c r="J297" i="126"/>
  <c r="J296" i="126"/>
  <c r="J295" i="126"/>
  <c r="J294" i="126"/>
  <c r="J293" i="126"/>
  <c r="J292" i="126"/>
  <c r="J291" i="126"/>
  <c r="J290" i="126"/>
  <c r="J287" i="126"/>
  <c r="J286" i="126"/>
  <c r="J285" i="126"/>
  <c r="J284" i="126"/>
  <c r="J283" i="126"/>
  <c r="J282" i="126"/>
  <c r="J281" i="126"/>
  <c r="J280" i="126"/>
  <c r="J279" i="126"/>
  <c r="J278" i="126"/>
  <c r="J277" i="126"/>
  <c r="J276" i="126"/>
  <c r="Q10" i="126"/>
  <c r="P10" i="126"/>
  <c r="Q9" i="126"/>
  <c r="P9" i="126"/>
  <c r="I9" i="126" l="1"/>
  <c r="EU62" i="126"/>
  <c r="ET62" i="126"/>
  <c r="EQ62" i="126"/>
  <c r="ER62" i="126"/>
  <c r="FF62" i="126"/>
  <c r="FI62" i="126"/>
  <c r="EV62" i="126"/>
  <c r="EW62" i="126"/>
  <c r="EY62" i="126"/>
  <c r="FJ62" i="126"/>
  <c r="FL62" i="126"/>
  <c r="EZ62" i="126"/>
  <c r="FA62" i="126"/>
  <c r="FB62" i="126"/>
  <c r="FD62" i="126"/>
  <c r="FE62" i="126"/>
  <c r="FG62" i="126"/>
  <c r="FK62" i="126"/>
  <c r="EO62" i="126"/>
  <c r="EN32" i="126"/>
  <c r="EN62" i="126"/>
  <c r="J11" i="126"/>
  <c r="EA7" i="126"/>
  <c r="DY7" i="126"/>
  <c r="DX7" i="126"/>
  <c r="DW7" i="126"/>
  <c r="DV7" i="126"/>
  <c r="DT7" i="126"/>
  <c r="DS7" i="126"/>
  <c r="DR7" i="126"/>
  <c r="DQ7" i="126"/>
  <c r="DO7" i="126"/>
  <c r="DN7" i="126"/>
  <c r="W247" i="126"/>
  <c r="W233" i="126"/>
  <c r="W205" i="126"/>
  <c r="W191" i="126"/>
  <c r="W177" i="126"/>
  <c r="W163" i="126"/>
  <c r="W135" i="126"/>
  <c r="W121" i="126"/>
  <c r="W107" i="126"/>
  <c r="W93" i="126"/>
  <c r="W65" i="126"/>
  <c r="W51" i="126"/>
  <c r="W23" i="126"/>
  <c r="W9" i="126"/>
  <c r="EZ32" i="126"/>
  <c r="V48" i="112"/>
  <c r="V52" i="112" s="1"/>
  <c r="U48" i="112"/>
  <c r="U52" i="112" s="1"/>
  <c r="S48" i="112"/>
  <c r="S52" i="112" s="1"/>
  <c r="R48" i="112"/>
  <c r="R52" i="112" s="1"/>
  <c r="P48" i="112"/>
  <c r="P52" i="112" s="1"/>
  <c r="N48" i="112"/>
  <c r="N52" i="112" s="1"/>
  <c r="M48" i="112"/>
  <c r="M52" i="112" s="1"/>
  <c r="L48" i="112"/>
  <c r="L52" i="112" s="1"/>
  <c r="K48" i="112"/>
  <c r="K52" i="112" s="1"/>
  <c r="I48" i="112"/>
  <c r="I52" i="112" s="1"/>
  <c r="H48" i="112"/>
  <c r="H52" i="112" s="1"/>
  <c r="F48" i="112"/>
  <c r="F52" i="112" s="1"/>
  <c r="Q48" i="112"/>
  <c r="Q52" i="112" s="1"/>
  <c r="J273" i="126"/>
  <c r="J272" i="126"/>
  <c r="J271" i="126"/>
  <c r="J270" i="126"/>
  <c r="J269" i="126"/>
  <c r="J268" i="126"/>
  <c r="J267" i="126"/>
  <c r="J266" i="126"/>
  <c r="J265" i="126"/>
  <c r="J264" i="126"/>
  <c r="J263" i="126"/>
  <c r="J262" i="126"/>
  <c r="J259" i="126"/>
  <c r="J258" i="126"/>
  <c r="J257" i="126"/>
  <c r="J256" i="126"/>
  <c r="J255" i="126"/>
  <c r="J254" i="126"/>
  <c r="J253" i="126"/>
  <c r="J252" i="126"/>
  <c r="J251" i="126"/>
  <c r="J250" i="126"/>
  <c r="J249" i="126"/>
  <c r="J248" i="126"/>
  <c r="J245" i="126"/>
  <c r="J244" i="126"/>
  <c r="J243" i="126"/>
  <c r="J242" i="126"/>
  <c r="J241" i="126"/>
  <c r="J240" i="126"/>
  <c r="J239" i="126"/>
  <c r="J238" i="126"/>
  <c r="J237" i="126"/>
  <c r="J236" i="126"/>
  <c r="J235" i="126"/>
  <c r="J234" i="126"/>
  <c r="J231" i="126"/>
  <c r="J230" i="126"/>
  <c r="J229" i="126"/>
  <c r="J228" i="126"/>
  <c r="J227" i="126"/>
  <c r="J226" i="126"/>
  <c r="J225" i="126"/>
  <c r="J224" i="126"/>
  <c r="J223" i="126"/>
  <c r="J222" i="126"/>
  <c r="J221" i="126"/>
  <c r="J220" i="126"/>
  <c r="J217" i="126"/>
  <c r="J216" i="126"/>
  <c r="J215" i="126"/>
  <c r="J214" i="126"/>
  <c r="J213" i="126"/>
  <c r="J212" i="126"/>
  <c r="J211" i="126"/>
  <c r="J210" i="126"/>
  <c r="J209" i="126"/>
  <c r="J208" i="126"/>
  <c r="J207" i="126"/>
  <c r="J206" i="126"/>
  <c r="J203" i="126"/>
  <c r="J202" i="126"/>
  <c r="J201" i="126"/>
  <c r="J200" i="126"/>
  <c r="J199" i="126"/>
  <c r="J198" i="126"/>
  <c r="J197" i="126"/>
  <c r="J196" i="126"/>
  <c r="J195" i="126"/>
  <c r="J194" i="126"/>
  <c r="J193" i="126"/>
  <c r="J192" i="126"/>
  <c r="J189" i="126"/>
  <c r="J188" i="126"/>
  <c r="J187" i="126"/>
  <c r="J186" i="126"/>
  <c r="J185" i="126"/>
  <c r="J184" i="126"/>
  <c r="J183" i="126"/>
  <c r="J182" i="126"/>
  <c r="J181" i="126"/>
  <c r="J180" i="126"/>
  <c r="J179" i="126"/>
  <c r="J178" i="126"/>
  <c r="J175" i="126"/>
  <c r="J174" i="126"/>
  <c r="J173" i="126"/>
  <c r="J172" i="126"/>
  <c r="J171" i="126"/>
  <c r="J170" i="126"/>
  <c r="J169" i="126"/>
  <c r="J168" i="126"/>
  <c r="J167" i="126"/>
  <c r="J166" i="126"/>
  <c r="J165" i="126"/>
  <c r="J164" i="126"/>
  <c r="X10" i="126" l="1"/>
  <c r="DK8" i="126"/>
  <c r="X21" i="126"/>
  <c r="X20" i="126"/>
  <c r="X19" i="126"/>
  <c r="X18" i="126"/>
  <c r="X17" i="126"/>
  <c r="X16" i="126"/>
  <c r="X15" i="126"/>
  <c r="X14" i="126"/>
  <c r="X13" i="126"/>
  <c r="X12" i="126"/>
  <c r="X11" i="126"/>
  <c r="I22" i="126"/>
  <c r="S9" i="126" s="1"/>
  <c r="H22" i="126"/>
  <c r="E48" i="112"/>
  <c r="E52" i="112" s="1"/>
  <c r="W192" i="126"/>
  <c r="G192" i="127" s="1"/>
  <c r="L191" i="127"/>
  <c r="K191" i="127"/>
  <c r="J191" i="127"/>
  <c r="I191" i="127"/>
  <c r="W206" i="126"/>
  <c r="W207" i="126" s="1"/>
  <c r="L205" i="127"/>
  <c r="K205" i="127"/>
  <c r="J205" i="127"/>
  <c r="I205" i="127"/>
  <c r="L51" i="127"/>
  <c r="J51" i="127"/>
  <c r="I51" i="127"/>
  <c r="K51" i="127"/>
  <c r="I23" i="127"/>
  <c r="L23" i="127"/>
  <c r="K23" i="127"/>
  <c r="J23" i="127"/>
  <c r="L65" i="127"/>
  <c r="K65" i="127"/>
  <c r="I65" i="127"/>
  <c r="J65" i="127"/>
  <c r="W234" i="126"/>
  <c r="W235" i="126" s="1"/>
  <c r="H235" i="127" s="1"/>
  <c r="J233" i="127"/>
  <c r="L233" i="127"/>
  <c r="K233" i="127"/>
  <c r="I233" i="127"/>
  <c r="J93" i="127"/>
  <c r="L93" i="127"/>
  <c r="K93" i="127"/>
  <c r="I93" i="127"/>
  <c r="W248" i="126"/>
  <c r="H248" i="127" s="1"/>
  <c r="K247" i="127"/>
  <c r="I247" i="127"/>
  <c r="L247" i="127"/>
  <c r="J247" i="127"/>
  <c r="L107" i="127"/>
  <c r="K107" i="127"/>
  <c r="J107" i="127"/>
  <c r="I107" i="127"/>
  <c r="L121" i="127"/>
  <c r="I121" i="127"/>
  <c r="K121" i="127"/>
  <c r="J121" i="127"/>
  <c r="W178" i="126"/>
  <c r="H178" i="127" s="1"/>
  <c r="L177" i="127"/>
  <c r="J177" i="127"/>
  <c r="K177" i="127"/>
  <c r="I177" i="127"/>
  <c r="L9" i="127"/>
  <c r="K9" i="127"/>
  <c r="J9" i="127"/>
  <c r="I9" i="127"/>
  <c r="L135" i="127"/>
  <c r="J135" i="127"/>
  <c r="I135" i="127"/>
  <c r="K135" i="127"/>
  <c r="W164" i="126"/>
  <c r="H164" i="127" s="1"/>
  <c r="J163" i="127"/>
  <c r="L163" i="127"/>
  <c r="I163" i="127"/>
  <c r="K163" i="127"/>
  <c r="FD32" i="126"/>
  <c r="FA32" i="126"/>
  <c r="FB32" i="126"/>
  <c r="V247" i="126"/>
  <c r="V248" i="126" s="1"/>
  <c r="V249" i="126" s="1"/>
  <c r="V250" i="126" s="1"/>
  <c r="V251" i="126" s="1"/>
  <c r="V252" i="126" s="1"/>
  <c r="V253" i="126" s="1"/>
  <c r="V254" i="126" s="1"/>
  <c r="V255" i="126" s="1"/>
  <c r="V256" i="126" s="1"/>
  <c r="V257" i="126" s="1"/>
  <c r="V258" i="126" s="1"/>
  <c r="V259" i="126" s="1"/>
  <c r="V260" i="126" s="1"/>
  <c r="FE32" i="126"/>
  <c r="V163" i="126"/>
  <c r="V164" i="126" s="1"/>
  <c r="V165" i="126" s="1"/>
  <c r="V166" i="126" s="1"/>
  <c r="V167" i="126" s="1"/>
  <c r="V168" i="126" s="1"/>
  <c r="V169" i="126" s="1"/>
  <c r="V170" i="126" s="1"/>
  <c r="V171" i="126" s="1"/>
  <c r="V172" i="126" s="1"/>
  <c r="V173" i="126" s="1"/>
  <c r="V174" i="126" s="1"/>
  <c r="V175" i="126" s="1"/>
  <c r="V176" i="126" s="1"/>
  <c r="EY32" i="126"/>
  <c r="I51" i="126"/>
  <c r="H51" i="126" s="1"/>
  <c r="EQ32" i="126"/>
  <c r="I65" i="126"/>
  <c r="H65" i="126" s="1"/>
  <c r="ER32" i="126"/>
  <c r="I93" i="126"/>
  <c r="H93" i="126" s="1"/>
  <c r="ET32" i="126"/>
  <c r="I107" i="126"/>
  <c r="H107" i="126" s="1"/>
  <c r="EU32" i="126"/>
  <c r="I121" i="126"/>
  <c r="H121" i="126" s="1"/>
  <c r="EV32" i="126"/>
  <c r="V135" i="126"/>
  <c r="EW32" i="126"/>
  <c r="E54" i="112"/>
  <c r="R50" i="112"/>
  <c r="S50" i="112"/>
  <c r="P50" i="112"/>
  <c r="P51" i="112" s="1"/>
  <c r="C172" i="126" s="1"/>
  <c r="Q50" i="112"/>
  <c r="Q51" i="112" s="1"/>
  <c r="C186" i="126" s="1"/>
  <c r="U50" i="112"/>
  <c r="V50" i="112"/>
  <c r="Q54" i="112"/>
  <c r="R54" i="112"/>
  <c r="S54" i="112"/>
  <c r="U54" i="112"/>
  <c r="U58" i="112" s="1"/>
  <c r="I135" i="126"/>
  <c r="H135" i="126" s="1"/>
  <c r="I163" i="126"/>
  <c r="H163" i="126" s="1"/>
  <c r="V121" i="126"/>
  <c r="V93" i="126"/>
  <c r="H54" i="112"/>
  <c r="H56" i="112" s="1"/>
  <c r="V107" i="126"/>
  <c r="L54" i="112"/>
  <c r="L56" i="112" s="1"/>
  <c r="V51" i="126"/>
  <c r="I54" i="112"/>
  <c r="V9" i="126"/>
  <c r="V65" i="126"/>
  <c r="V177" i="126"/>
  <c r="V178" i="126" s="1"/>
  <c r="V179" i="126" s="1"/>
  <c r="V180" i="126" s="1"/>
  <c r="V181" i="126" s="1"/>
  <c r="V182" i="126" s="1"/>
  <c r="V183" i="126" s="1"/>
  <c r="V184" i="126" s="1"/>
  <c r="V185" i="126" s="1"/>
  <c r="V186" i="126" s="1"/>
  <c r="V187" i="126" s="1"/>
  <c r="V188" i="126" s="1"/>
  <c r="V189" i="126" s="1"/>
  <c r="V190" i="126" s="1"/>
  <c r="V191" i="126"/>
  <c r="V192" i="126" s="1"/>
  <c r="V193" i="126" s="1"/>
  <c r="V194" i="126" s="1"/>
  <c r="V195" i="126" s="1"/>
  <c r="V196" i="126" s="1"/>
  <c r="V197" i="126" s="1"/>
  <c r="V198" i="126" s="1"/>
  <c r="V199" i="126" s="1"/>
  <c r="V200" i="126" s="1"/>
  <c r="V201" i="126" s="1"/>
  <c r="V202" i="126" s="1"/>
  <c r="V203" i="126" s="1"/>
  <c r="V204" i="126" s="1"/>
  <c r="V205" i="126"/>
  <c r="V206" i="126" s="1"/>
  <c r="V207" i="126" s="1"/>
  <c r="V208" i="126" s="1"/>
  <c r="V209" i="126" s="1"/>
  <c r="V210" i="126" s="1"/>
  <c r="V211" i="126" s="1"/>
  <c r="V212" i="126" s="1"/>
  <c r="V213" i="126" s="1"/>
  <c r="V214" i="126" s="1"/>
  <c r="V215" i="126" s="1"/>
  <c r="V216" i="126" s="1"/>
  <c r="V217" i="126" s="1"/>
  <c r="V218" i="126" s="1"/>
  <c r="I177" i="126"/>
  <c r="H177" i="126" s="1"/>
  <c r="I191" i="126"/>
  <c r="H191" i="126" s="1"/>
  <c r="I205" i="126"/>
  <c r="H205" i="126" s="1"/>
  <c r="I233" i="126"/>
  <c r="H233" i="126" s="1"/>
  <c r="I247" i="126"/>
  <c r="H247" i="126" s="1"/>
  <c r="V233" i="126"/>
  <c r="V234" i="126" s="1"/>
  <c r="V235" i="126" s="1"/>
  <c r="V236" i="126" s="1"/>
  <c r="V237" i="126" s="1"/>
  <c r="V238" i="126" s="1"/>
  <c r="V239" i="126" s="1"/>
  <c r="V240" i="126" s="1"/>
  <c r="V241" i="126" s="1"/>
  <c r="V242" i="126" s="1"/>
  <c r="V243" i="126" s="1"/>
  <c r="V244" i="126" s="1"/>
  <c r="V245" i="126" s="1"/>
  <c r="V246" i="126" s="1"/>
  <c r="K54" i="112"/>
  <c r="M54" i="112"/>
  <c r="N54" i="112"/>
  <c r="P54" i="112"/>
  <c r="V54" i="112"/>
  <c r="X122" i="126" l="1"/>
  <c r="X133" i="126"/>
  <c r="X132" i="126"/>
  <c r="X131" i="126"/>
  <c r="X130" i="126"/>
  <c r="X129" i="126"/>
  <c r="X125" i="126"/>
  <c r="X127" i="126"/>
  <c r="X126" i="126"/>
  <c r="X124" i="126"/>
  <c r="X123" i="126"/>
  <c r="X128" i="126"/>
  <c r="X66" i="126"/>
  <c r="X77" i="126"/>
  <c r="X76" i="126"/>
  <c r="X75" i="126"/>
  <c r="X74" i="126"/>
  <c r="X73" i="126"/>
  <c r="X72" i="126"/>
  <c r="X71" i="126"/>
  <c r="X70" i="126"/>
  <c r="X69" i="126"/>
  <c r="X68" i="126"/>
  <c r="X67" i="126"/>
  <c r="X63" i="126"/>
  <c r="X62" i="126"/>
  <c r="X61" i="126"/>
  <c r="X58" i="126"/>
  <c r="X60" i="126"/>
  <c r="X57" i="126"/>
  <c r="X59" i="126"/>
  <c r="X52" i="126"/>
  <c r="X56" i="126"/>
  <c r="X55" i="126"/>
  <c r="X54" i="126"/>
  <c r="X53" i="126"/>
  <c r="X259" i="126"/>
  <c r="X258" i="126"/>
  <c r="X257" i="126"/>
  <c r="X256" i="126"/>
  <c r="X253" i="126"/>
  <c r="X254" i="126"/>
  <c r="X255" i="126"/>
  <c r="X248" i="126"/>
  <c r="X251" i="126"/>
  <c r="X250" i="126"/>
  <c r="X249" i="126"/>
  <c r="X252" i="126"/>
  <c r="X234" i="126"/>
  <c r="X245" i="126"/>
  <c r="X244" i="126"/>
  <c r="X243" i="126"/>
  <c r="X242" i="126"/>
  <c r="X241" i="126"/>
  <c r="X240" i="126"/>
  <c r="X239" i="126"/>
  <c r="X238" i="126"/>
  <c r="X237" i="126"/>
  <c r="X236" i="126"/>
  <c r="X235" i="126"/>
  <c r="X206" i="126"/>
  <c r="X217" i="126"/>
  <c r="X216" i="126"/>
  <c r="X215" i="126"/>
  <c r="X214" i="126"/>
  <c r="X213" i="126"/>
  <c r="X212" i="126"/>
  <c r="X207" i="126"/>
  <c r="X211" i="126"/>
  <c r="X210" i="126"/>
  <c r="X209" i="126"/>
  <c r="X208" i="126"/>
  <c r="X203" i="126"/>
  <c r="X202" i="126"/>
  <c r="X201" i="126"/>
  <c r="X200" i="126"/>
  <c r="X199" i="126"/>
  <c r="X198" i="126"/>
  <c r="X197" i="126"/>
  <c r="X192" i="126"/>
  <c r="X195" i="126"/>
  <c r="X194" i="126"/>
  <c r="X196" i="126"/>
  <c r="X193" i="126"/>
  <c r="X94" i="126"/>
  <c r="X105" i="126"/>
  <c r="X104" i="126"/>
  <c r="X103" i="126"/>
  <c r="X102" i="126"/>
  <c r="X101" i="126"/>
  <c r="X100" i="126"/>
  <c r="X99" i="126"/>
  <c r="X98" i="126"/>
  <c r="X97" i="126"/>
  <c r="X96" i="126"/>
  <c r="X95" i="126"/>
  <c r="X175" i="126"/>
  <c r="X174" i="126"/>
  <c r="X173" i="126"/>
  <c r="X172" i="126"/>
  <c r="X170" i="126"/>
  <c r="X171" i="126"/>
  <c r="X169" i="126"/>
  <c r="X164" i="126"/>
  <c r="X168" i="126"/>
  <c r="X167" i="126"/>
  <c r="X166" i="126"/>
  <c r="X165" i="126"/>
  <c r="X178" i="126"/>
  <c r="X189" i="126"/>
  <c r="X188" i="126"/>
  <c r="X187" i="126"/>
  <c r="X186" i="126"/>
  <c r="X185" i="126"/>
  <c r="X184" i="126"/>
  <c r="X182" i="126"/>
  <c r="X180" i="126"/>
  <c r="X181" i="126"/>
  <c r="X179" i="126"/>
  <c r="X183" i="126"/>
  <c r="X119" i="126"/>
  <c r="X118" i="126"/>
  <c r="X117" i="126"/>
  <c r="X116" i="126"/>
  <c r="X115" i="126"/>
  <c r="X113" i="126"/>
  <c r="X114" i="126"/>
  <c r="X108" i="126"/>
  <c r="X112" i="126"/>
  <c r="X109" i="126"/>
  <c r="X111" i="126"/>
  <c r="X110" i="126"/>
  <c r="X147" i="126"/>
  <c r="X146" i="126"/>
  <c r="X145" i="126"/>
  <c r="X144" i="126"/>
  <c r="X143" i="126"/>
  <c r="X141" i="126"/>
  <c r="X142" i="126"/>
  <c r="X136" i="126"/>
  <c r="X140" i="126"/>
  <c r="X139" i="126"/>
  <c r="X138" i="126"/>
  <c r="X137" i="126"/>
  <c r="I260" i="126"/>
  <c r="H260" i="126"/>
  <c r="EB8" i="126"/>
  <c r="I134" i="126"/>
  <c r="H134" i="126"/>
  <c r="DS8" i="126"/>
  <c r="H78" i="126"/>
  <c r="I78" i="126"/>
  <c r="DO8" i="126"/>
  <c r="H120" i="126"/>
  <c r="I120" i="126"/>
  <c r="DR8" i="126"/>
  <c r="H218" i="126"/>
  <c r="I218" i="126"/>
  <c r="S205" i="126" s="1"/>
  <c r="DY8" i="126"/>
  <c r="H64" i="126"/>
  <c r="I64" i="126"/>
  <c r="DN8" i="126"/>
  <c r="H148" i="126"/>
  <c r="I148" i="126"/>
  <c r="DT8" i="126"/>
  <c r="H176" i="126"/>
  <c r="I176" i="126"/>
  <c r="J176" i="126" s="1"/>
  <c r="DV8" i="126"/>
  <c r="I106" i="126"/>
  <c r="H106" i="126"/>
  <c r="DQ8" i="126"/>
  <c r="I246" i="126"/>
  <c r="S233" i="126" s="1"/>
  <c r="H246" i="126"/>
  <c r="EA8" i="126"/>
  <c r="H204" i="126"/>
  <c r="I204" i="126"/>
  <c r="S191" i="126" s="1"/>
  <c r="DX8" i="126"/>
  <c r="I190" i="126"/>
  <c r="S177" i="126" s="1"/>
  <c r="H190" i="126"/>
  <c r="DW8" i="126"/>
  <c r="G206" i="127"/>
  <c r="W193" i="126"/>
  <c r="J193" i="127" s="1"/>
  <c r="H206" i="127"/>
  <c r="H192" i="127"/>
  <c r="W179" i="126"/>
  <c r="H179" i="127" s="1"/>
  <c r="H234" i="127"/>
  <c r="G234" i="127"/>
  <c r="G248" i="127"/>
  <c r="W249" i="126"/>
  <c r="K249" i="127" s="1"/>
  <c r="G164" i="127"/>
  <c r="W165" i="126"/>
  <c r="H165" i="127" s="1"/>
  <c r="F248" i="127"/>
  <c r="E248" i="127"/>
  <c r="D248" i="127"/>
  <c r="J248" i="127"/>
  <c r="L248" i="127"/>
  <c r="K248" i="127"/>
  <c r="I248" i="127"/>
  <c r="C248" i="127"/>
  <c r="G178" i="127"/>
  <c r="L235" i="127"/>
  <c r="K235" i="127"/>
  <c r="J235" i="127"/>
  <c r="I235" i="127"/>
  <c r="F235" i="127"/>
  <c r="E235" i="127"/>
  <c r="D235" i="127"/>
  <c r="C235" i="127"/>
  <c r="F206" i="127"/>
  <c r="E206" i="127"/>
  <c r="D206" i="127"/>
  <c r="L206" i="127"/>
  <c r="C206" i="127"/>
  <c r="K206" i="127"/>
  <c r="J206" i="127"/>
  <c r="I206" i="127"/>
  <c r="L234" i="127"/>
  <c r="J234" i="127"/>
  <c r="I234" i="127"/>
  <c r="F234" i="127"/>
  <c r="E234" i="127"/>
  <c r="D234" i="127"/>
  <c r="C234" i="127"/>
  <c r="K234" i="127"/>
  <c r="F178" i="127"/>
  <c r="E178" i="127"/>
  <c r="D178" i="127"/>
  <c r="J178" i="127"/>
  <c r="K178" i="127"/>
  <c r="I178" i="127"/>
  <c r="L178" i="127"/>
  <c r="C178" i="127"/>
  <c r="F207" i="127"/>
  <c r="E207" i="127"/>
  <c r="D207" i="127"/>
  <c r="L207" i="127"/>
  <c r="K207" i="127"/>
  <c r="J207" i="127"/>
  <c r="I207" i="127"/>
  <c r="C207" i="127"/>
  <c r="L164" i="127"/>
  <c r="J164" i="127"/>
  <c r="I164" i="127"/>
  <c r="F164" i="127"/>
  <c r="E164" i="127"/>
  <c r="D164" i="127"/>
  <c r="C164" i="127"/>
  <c r="K164" i="127"/>
  <c r="F192" i="127"/>
  <c r="E192" i="127"/>
  <c r="L192" i="127"/>
  <c r="K192" i="127"/>
  <c r="J192" i="127"/>
  <c r="I192" i="127"/>
  <c r="D192" i="127"/>
  <c r="C192" i="127"/>
  <c r="W208" i="126"/>
  <c r="G207" i="127"/>
  <c r="W236" i="126"/>
  <c r="G235" i="127"/>
  <c r="H207" i="127"/>
  <c r="S57" i="112"/>
  <c r="R57" i="112"/>
  <c r="Q57" i="112"/>
  <c r="Q55" i="112"/>
  <c r="S58" i="112"/>
  <c r="R58" i="112"/>
  <c r="Q56" i="112"/>
  <c r="S55" i="112"/>
  <c r="R55" i="112"/>
  <c r="Q58" i="112"/>
  <c r="R56" i="112"/>
  <c r="U55" i="112"/>
  <c r="U57" i="112"/>
  <c r="U56" i="112"/>
  <c r="I58" i="112"/>
  <c r="S56" i="112"/>
  <c r="L55" i="112"/>
  <c r="L58" i="112"/>
  <c r="H58" i="112"/>
  <c r="H55" i="112"/>
  <c r="I56" i="112"/>
  <c r="I55" i="112"/>
  <c r="V58" i="112"/>
  <c r="V56" i="112"/>
  <c r="V57" i="112"/>
  <c r="V55" i="112"/>
  <c r="K56" i="112"/>
  <c r="K55" i="112"/>
  <c r="K58" i="112"/>
  <c r="P57" i="112"/>
  <c r="P58" i="112"/>
  <c r="P55" i="112"/>
  <c r="P56" i="112"/>
  <c r="N55" i="112"/>
  <c r="N56" i="112"/>
  <c r="N58" i="112"/>
  <c r="M56" i="112"/>
  <c r="M55" i="112"/>
  <c r="M58" i="112"/>
  <c r="U51" i="112"/>
  <c r="C242" i="126" s="1"/>
  <c r="S51" i="112"/>
  <c r="C214" i="126" s="1"/>
  <c r="R51" i="112"/>
  <c r="C200" i="126" s="1"/>
  <c r="V51" i="112"/>
  <c r="C256" i="126" s="1"/>
  <c r="J161" i="126"/>
  <c r="J160" i="126"/>
  <c r="J159" i="126"/>
  <c r="J158" i="126"/>
  <c r="J157" i="126"/>
  <c r="J156" i="126"/>
  <c r="J155" i="126"/>
  <c r="J154" i="126"/>
  <c r="J153" i="126"/>
  <c r="J152" i="126"/>
  <c r="J151" i="126"/>
  <c r="J150" i="126"/>
  <c r="J147" i="126"/>
  <c r="J146" i="126"/>
  <c r="J145" i="126"/>
  <c r="J144" i="126"/>
  <c r="J143" i="126"/>
  <c r="J142" i="126"/>
  <c r="J141" i="126"/>
  <c r="J140" i="126"/>
  <c r="J139" i="126"/>
  <c r="J138" i="126"/>
  <c r="J137" i="126"/>
  <c r="J136" i="126"/>
  <c r="J133" i="126"/>
  <c r="J132" i="126"/>
  <c r="J131" i="126"/>
  <c r="J130" i="126"/>
  <c r="J129" i="126"/>
  <c r="J128" i="126"/>
  <c r="J127" i="126"/>
  <c r="J126" i="126"/>
  <c r="J125" i="126"/>
  <c r="J124" i="126"/>
  <c r="J123" i="126"/>
  <c r="J122" i="126"/>
  <c r="J119" i="126"/>
  <c r="J118" i="126"/>
  <c r="J117" i="126"/>
  <c r="J116" i="126"/>
  <c r="J115" i="126"/>
  <c r="J114" i="126"/>
  <c r="J113" i="126"/>
  <c r="J112" i="126"/>
  <c r="J111" i="126"/>
  <c r="J110" i="126"/>
  <c r="J109" i="126"/>
  <c r="J108" i="126"/>
  <c r="J105" i="126"/>
  <c r="J104" i="126"/>
  <c r="J103" i="126"/>
  <c r="J102" i="126"/>
  <c r="J101" i="126"/>
  <c r="J100" i="126"/>
  <c r="J99" i="126"/>
  <c r="J98" i="126"/>
  <c r="J97" i="126"/>
  <c r="J96" i="126"/>
  <c r="J95" i="126"/>
  <c r="J94" i="126"/>
  <c r="J91" i="126"/>
  <c r="J90" i="126"/>
  <c r="J89" i="126"/>
  <c r="J88" i="126"/>
  <c r="J87" i="126"/>
  <c r="J86" i="126"/>
  <c r="J85" i="126"/>
  <c r="J84" i="126"/>
  <c r="J83" i="126"/>
  <c r="J82" i="126"/>
  <c r="J81" i="126"/>
  <c r="J80" i="126"/>
  <c r="J77" i="126"/>
  <c r="J76" i="126"/>
  <c r="J75" i="126"/>
  <c r="J74" i="126"/>
  <c r="J73" i="126"/>
  <c r="J72" i="126"/>
  <c r="J71" i="126"/>
  <c r="J70" i="126"/>
  <c r="J69" i="126"/>
  <c r="J68" i="126"/>
  <c r="J67" i="126"/>
  <c r="J66" i="126"/>
  <c r="J63" i="126"/>
  <c r="J62" i="126"/>
  <c r="J61" i="126"/>
  <c r="J60" i="126"/>
  <c r="J59" i="126"/>
  <c r="J58" i="126"/>
  <c r="J57" i="126"/>
  <c r="J56" i="126"/>
  <c r="J55" i="126"/>
  <c r="J54" i="126"/>
  <c r="J53" i="126"/>
  <c r="J52" i="126"/>
  <c r="J49" i="126"/>
  <c r="J48" i="126"/>
  <c r="J47" i="126"/>
  <c r="J46" i="126"/>
  <c r="J45" i="126"/>
  <c r="J44" i="126"/>
  <c r="J43" i="126"/>
  <c r="J42" i="126"/>
  <c r="J41" i="126"/>
  <c r="J40" i="126"/>
  <c r="J39" i="126"/>
  <c r="J35" i="126"/>
  <c r="J34" i="126"/>
  <c r="J33" i="126"/>
  <c r="J32" i="126"/>
  <c r="J31" i="126"/>
  <c r="J30" i="126"/>
  <c r="J29" i="126"/>
  <c r="J28" i="126"/>
  <c r="J27" i="126"/>
  <c r="J21" i="126"/>
  <c r="J20" i="126"/>
  <c r="J19" i="126"/>
  <c r="J18" i="126"/>
  <c r="J17" i="126"/>
  <c r="J16" i="126"/>
  <c r="J15" i="126"/>
  <c r="J14" i="126"/>
  <c r="J13" i="126"/>
  <c r="J12" i="126"/>
  <c r="F193" i="127" l="1"/>
  <c r="DV24" i="126"/>
  <c r="DV29" i="126"/>
  <c r="DV17" i="126"/>
  <c r="DV19" i="126"/>
  <c r="DV16" i="126"/>
  <c r="DV12" i="126"/>
  <c r="DV14" i="126"/>
  <c r="DV25" i="126"/>
  <c r="DV11" i="126"/>
  <c r="DV22" i="126"/>
  <c r="DV13" i="126"/>
  <c r="DV15" i="126"/>
  <c r="DV18" i="126"/>
  <c r="DV20" i="126"/>
  <c r="DV26" i="126"/>
  <c r="DV28" i="126"/>
  <c r="DV10" i="126"/>
  <c r="DV21" i="126"/>
  <c r="DV27" i="126"/>
  <c r="DV23" i="126"/>
  <c r="DV30" i="126"/>
  <c r="K246" i="126"/>
  <c r="C246" i="126" s="1"/>
  <c r="M246" i="126"/>
  <c r="S163" i="126"/>
  <c r="K218" i="126"/>
  <c r="C218" i="126" s="1"/>
  <c r="M218" i="126"/>
  <c r="M176" i="126"/>
  <c r="K176" i="126"/>
  <c r="C176" i="126" s="1"/>
  <c r="E193" i="127"/>
  <c r="J179" i="127"/>
  <c r="DX25" i="126"/>
  <c r="DX30" i="126"/>
  <c r="DX21" i="126"/>
  <c r="DX13" i="126"/>
  <c r="DX11" i="126"/>
  <c r="DX16" i="126"/>
  <c r="DX28" i="126"/>
  <c r="DX23" i="126"/>
  <c r="DX29" i="126"/>
  <c r="DX27" i="126"/>
  <c r="DX26" i="126"/>
  <c r="DX17" i="126"/>
  <c r="DX15" i="126"/>
  <c r="DX20" i="126"/>
  <c r="DX12" i="126"/>
  <c r="DX19" i="126"/>
  <c r="DX14" i="126"/>
  <c r="DX24" i="126"/>
  <c r="DX10" i="126"/>
  <c r="DX22" i="126"/>
  <c r="DX18" i="126"/>
  <c r="DQ22" i="126"/>
  <c r="DQ13" i="126"/>
  <c r="DQ11" i="126"/>
  <c r="DQ15" i="126"/>
  <c r="DQ10" i="126"/>
  <c r="DQ27" i="126"/>
  <c r="DQ21" i="126"/>
  <c r="DQ29" i="126"/>
  <c r="DQ26" i="126"/>
  <c r="DQ12" i="126"/>
  <c r="DQ18" i="126"/>
  <c r="DQ17" i="126"/>
  <c r="DQ20" i="126"/>
  <c r="DQ23" i="126"/>
  <c r="DQ30" i="126"/>
  <c r="DQ14" i="126"/>
  <c r="DQ16" i="126"/>
  <c r="DQ19" i="126"/>
  <c r="DQ28" i="126"/>
  <c r="DQ24" i="126"/>
  <c r="DQ25" i="126"/>
  <c r="DR22" i="126"/>
  <c r="DR12" i="126"/>
  <c r="DR23" i="126"/>
  <c r="DR13" i="126"/>
  <c r="DR25" i="126"/>
  <c r="DR15" i="126"/>
  <c r="DR29" i="126"/>
  <c r="DR21" i="126"/>
  <c r="DR16" i="126"/>
  <c r="DR20" i="126"/>
  <c r="DR24" i="126"/>
  <c r="DR30" i="126"/>
  <c r="DR14" i="126"/>
  <c r="DR17" i="126"/>
  <c r="DR27" i="126"/>
  <c r="DR26" i="126"/>
  <c r="DR18" i="126"/>
  <c r="DR28" i="126"/>
  <c r="DR10" i="126"/>
  <c r="DR11" i="126"/>
  <c r="DR19" i="126"/>
  <c r="G193" i="127"/>
  <c r="I193" i="127"/>
  <c r="L179" i="127"/>
  <c r="EA27" i="126"/>
  <c r="EA19" i="126"/>
  <c r="EA18" i="126"/>
  <c r="EA22" i="126"/>
  <c r="EA30" i="126"/>
  <c r="EA20" i="126"/>
  <c r="EA26" i="126"/>
  <c r="EA13" i="126"/>
  <c r="EA12" i="126"/>
  <c r="EA21" i="126"/>
  <c r="EA16" i="126"/>
  <c r="EA25" i="126"/>
  <c r="EA17" i="126"/>
  <c r="EA28" i="126"/>
  <c r="EA29" i="126"/>
  <c r="EA10" i="126"/>
  <c r="EA14" i="126"/>
  <c r="EA24" i="126"/>
  <c r="EA23" i="126"/>
  <c r="EA15" i="126"/>
  <c r="EA11" i="126"/>
  <c r="DS23" i="126"/>
  <c r="DS16" i="126"/>
  <c r="DS20" i="126"/>
  <c r="DS10" i="126"/>
  <c r="DS12" i="126"/>
  <c r="DS19" i="126"/>
  <c r="DS15" i="126"/>
  <c r="DS22" i="126"/>
  <c r="DS28" i="126"/>
  <c r="DS11" i="126"/>
  <c r="DS27" i="126"/>
  <c r="DS24" i="126"/>
  <c r="DS26" i="126"/>
  <c r="DS30" i="126"/>
  <c r="DS21" i="126"/>
  <c r="DS25" i="126"/>
  <c r="DS14" i="126"/>
  <c r="DS13" i="126"/>
  <c r="DS29" i="126"/>
  <c r="DS18" i="126"/>
  <c r="DS17" i="126"/>
  <c r="K260" i="126"/>
  <c r="C260" i="126" s="1"/>
  <c r="M260" i="126"/>
  <c r="H193" i="127"/>
  <c r="C193" i="127"/>
  <c r="C179" i="127"/>
  <c r="D193" i="127"/>
  <c r="D179" i="127"/>
  <c r="DN21" i="126"/>
  <c r="DN20" i="126"/>
  <c r="DN13" i="126"/>
  <c r="DN26" i="126"/>
  <c r="DN11" i="126"/>
  <c r="DN14" i="126"/>
  <c r="DN28" i="126"/>
  <c r="DN25" i="126"/>
  <c r="DN30" i="126"/>
  <c r="DN10" i="126"/>
  <c r="DN12" i="126"/>
  <c r="DN24" i="126"/>
  <c r="DN19" i="126"/>
  <c r="DN15" i="126"/>
  <c r="DN18" i="126"/>
  <c r="DN27" i="126"/>
  <c r="DN22" i="126"/>
  <c r="DN23" i="126"/>
  <c r="DN29" i="126"/>
  <c r="DN16" i="126"/>
  <c r="DN17" i="126"/>
  <c r="DT23" i="126"/>
  <c r="DT11" i="126"/>
  <c r="DT14" i="126"/>
  <c r="DT29" i="126"/>
  <c r="DT22" i="126"/>
  <c r="DT13" i="126"/>
  <c r="DT15" i="126"/>
  <c r="DT21" i="126"/>
  <c r="DT27" i="126"/>
  <c r="DT20" i="126"/>
  <c r="DT25" i="126"/>
  <c r="DT10" i="126"/>
  <c r="DT12" i="126"/>
  <c r="DT16" i="126"/>
  <c r="DT30" i="126"/>
  <c r="DT26" i="126"/>
  <c r="DT28" i="126"/>
  <c r="DT17" i="126"/>
  <c r="DT24" i="126"/>
  <c r="DT18" i="126"/>
  <c r="DT19" i="126"/>
  <c r="W194" i="126"/>
  <c r="J194" i="127" s="1"/>
  <c r="K204" i="126"/>
  <c r="C204" i="126" s="1"/>
  <c r="M204" i="126"/>
  <c r="K193" i="127"/>
  <c r="K190" i="126"/>
  <c r="C190" i="126" s="1"/>
  <c r="M190" i="126"/>
  <c r="DY26" i="126"/>
  <c r="DY19" i="126"/>
  <c r="DY29" i="126"/>
  <c r="DY18" i="126"/>
  <c r="DY15" i="126"/>
  <c r="DY30" i="126"/>
  <c r="DY20" i="126"/>
  <c r="DY25" i="126"/>
  <c r="DY12" i="126"/>
  <c r="DY17" i="126"/>
  <c r="DY16" i="126"/>
  <c r="DY24" i="126"/>
  <c r="DY27" i="126"/>
  <c r="DY28" i="126"/>
  <c r="DY10" i="126"/>
  <c r="DY23" i="126"/>
  <c r="DY21" i="126"/>
  <c r="DY13" i="126"/>
  <c r="DY22" i="126"/>
  <c r="DY11" i="126"/>
  <c r="DY14" i="126"/>
  <c r="DW23" i="126"/>
  <c r="DW10" i="126"/>
  <c r="DW13" i="126"/>
  <c r="DW11" i="126"/>
  <c r="DW26" i="126"/>
  <c r="DW16" i="126"/>
  <c r="DW15" i="126"/>
  <c r="DW22" i="126"/>
  <c r="DW27" i="126"/>
  <c r="DW24" i="126"/>
  <c r="DW14" i="126"/>
  <c r="DW30" i="126"/>
  <c r="DW28" i="126"/>
  <c r="DW29" i="126"/>
  <c r="DW25" i="126"/>
  <c r="DW12" i="126"/>
  <c r="DW20" i="126"/>
  <c r="DW19" i="126"/>
  <c r="DW21" i="126"/>
  <c r="DW18" i="126"/>
  <c r="DW17" i="126"/>
  <c r="L193" i="127"/>
  <c r="DO21" i="126"/>
  <c r="DO28" i="126"/>
  <c r="DO16" i="126"/>
  <c r="DO26" i="126"/>
  <c r="DO19" i="126"/>
  <c r="DO30" i="126"/>
  <c r="DO10" i="126"/>
  <c r="DO22" i="126"/>
  <c r="DO24" i="126"/>
  <c r="DO17" i="126"/>
  <c r="DO23" i="126"/>
  <c r="DO25" i="126"/>
  <c r="DO20" i="126"/>
  <c r="DO15" i="126"/>
  <c r="DO13" i="126"/>
  <c r="DO29" i="126"/>
  <c r="DO12" i="126"/>
  <c r="DO27" i="126"/>
  <c r="DO14" i="126"/>
  <c r="DO18" i="126"/>
  <c r="DO11" i="126"/>
  <c r="EB27" i="126"/>
  <c r="EB24" i="126"/>
  <c r="EB11" i="126"/>
  <c r="EB13" i="126"/>
  <c r="EB10" i="126"/>
  <c r="EB17" i="126"/>
  <c r="EB18" i="126"/>
  <c r="EB30" i="126"/>
  <c r="EB25" i="126"/>
  <c r="EB23" i="126"/>
  <c r="EB12" i="126"/>
  <c r="EB15" i="126"/>
  <c r="EB28" i="126"/>
  <c r="EB19" i="126"/>
  <c r="EB14" i="126"/>
  <c r="EB29" i="126"/>
  <c r="EB21" i="126"/>
  <c r="EB16" i="126"/>
  <c r="EB22" i="126"/>
  <c r="EB26" i="126"/>
  <c r="EB20" i="126"/>
  <c r="J260" i="126"/>
  <c r="S247" i="126"/>
  <c r="M148" i="126"/>
  <c r="K148" i="126"/>
  <c r="C148" i="126" s="1"/>
  <c r="M64" i="126"/>
  <c r="K64" i="126"/>
  <c r="C64" i="126" s="1"/>
  <c r="M120" i="126"/>
  <c r="K120" i="126"/>
  <c r="C120" i="126" s="1"/>
  <c r="K134" i="126"/>
  <c r="C134" i="126" s="1"/>
  <c r="M134" i="126"/>
  <c r="K106" i="126"/>
  <c r="C106" i="126" s="1"/>
  <c r="M106" i="126"/>
  <c r="K78" i="126"/>
  <c r="C78" i="126" s="1"/>
  <c r="M78" i="126"/>
  <c r="F249" i="127"/>
  <c r="C249" i="127"/>
  <c r="J249" i="127"/>
  <c r="K179" i="127"/>
  <c r="I179" i="127"/>
  <c r="F179" i="127"/>
  <c r="H249" i="127"/>
  <c r="E249" i="127"/>
  <c r="G179" i="127"/>
  <c r="W250" i="126"/>
  <c r="I249" i="127"/>
  <c r="W180" i="126"/>
  <c r="G165" i="127"/>
  <c r="G249" i="127"/>
  <c r="L249" i="127"/>
  <c r="W166" i="126"/>
  <c r="K166" i="127" s="1"/>
  <c r="D249" i="127"/>
  <c r="E179" i="127"/>
  <c r="E165" i="127"/>
  <c r="D165" i="127"/>
  <c r="C165" i="127"/>
  <c r="F165" i="127"/>
  <c r="I165" i="127"/>
  <c r="J165" i="127"/>
  <c r="K165" i="127"/>
  <c r="L165" i="127"/>
  <c r="L236" i="127"/>
  <c r="K236" i="127"/>
  <c r="J236" i="127"/>
  <c r="I236" i="127"/>
  <c r="J208" i="127"/>
  <c r="I208" i="127"/>
  <c r="L208" i="127"/>
  <c r="K208" i="127"/>
  <c r="W237" i="126"/>
  <c r="G236" i="127"/>
  <c r="H236" i="127"/>
  <c r="W209" i="126"/>
  <c r="G208" i="127"/>
  <c r="H208" i="127"/>
  <c r="J190" i="126"/>
  <c r="J218" i="126"/>
  <c r="J204" i="126"/>
  <c r="J246" i="126"/>
  <c r="GF25" i="126" l="1"/>
  <c r="K194" i="127"/>
  <c r="GK25" i="126"/>
  <c r="GH25" i="126"/>
  <c r="GJ25" i="126"/>
  <c r="FW25" i="126"/>
  <c r="L194" i="127"/>
  <c r="GE25" i="126"/>
  <c r="GC25" i="126"/>
  <c r="I194" i="127"/>
  <c r="GA25" i="126"/>
  <c r="H194" i="127"/>
  <c r="G194" i="127"/>
  <c r="W195" i="126"/>
  <c r="FX25" i="126"/>
  <c r="FZ25" i="126"/>
  <c r="GB25" i="126"/>
  <c r="GG25" i="126"/>
  <c r="L250" i="127"/>
  <c r="K250" i="127"/>
  <c r="J250" i="127"/>
  <c r="I250" i="127"/>
  <c r="W251" i="126"/>
  <c r="I180" i="127"/>
  <c r="L180" i="127"/>
  <c r="K180" i="127"/>
  <c r="W181" i="126"/>
  <c r="G180" i="127"/>
  <c r="H180" i="127"/>
  <c r="G250" i="127"/>
  <c r="H250" i="127"/>
  <c r="L166" i="127"/>
  <c r="W167" i="126"/>
  <c r="H166" i="127"/>
  <c r="G166" i="127"/>
  <c r="I166" i="127"/>
  <c r="J180" i="127"/>
  <c r="J166" i="127"/>
  <c r="L209" i="127"/>
  <c r="J209" i="127"/>
  <c r="I209" i="127"/>
  <c r="F209" i="127"/>
  <c r="K209" i="127"/>
  <c r="F237" i="127"/>
  <c r="J237" i="127"/>
  <c r="I237" i="127"/>
  <c r="L237" i="127"/>
  <c r="K237" i="127"/>
  <c r="W210" i="126"/>
  <c r="G209" i="127"/>
  <c r="H209" i="127"/>
  <c r="W238" i="126"/>
  <c r="G237" i="127"/>
  <c r="H237" i="127"/>
  <c r="H3" i="122"/>
  <c r="G195" i="127" l="1"/>
  <c r="J195" i="127"/>
  <c r="I195" i="127"/>
  <c r="F195" i="127"/>
  <c r="K195" i="127"/>
  <c r="H195" i="127"/>
  <c r="L195" i="127"/>
  <c r="W196" i="126"/>
  <c r="H196" i="127" s="1"/>
  <c r="I181" i="127"/>
  <c r="W182" i="126"/>
  <c r="G251" i="127"/>
  <c r="H251" i="127"/>
  <c r="G181" i="127"/>
  <c r="H181" i="127"/>
  <c r="F181" i="127"/>
  <c r="L181" i="127"/>
  <c r="K181" i="127"/>
  <c r="J181" i="127"/>
  <c r="F251" i="127"/>
  <c r="K251" i="127"/>
  <c r="L251" i="127"/>
  <c r="J251" i="127"/>
  <c r="I251" i="127"/>
  <c r="W252" i="126"/>
  <c r="J167" i="127"/>
  <c r="I167" i="127"/>
  <c r="L167" i="127"/>
  <c r="K167" i="127"/>
  <c r="F167" i="127"/>
  <c r="W168" i="126"/>
  <c r="G167" i="127"/>
  <c r="H167" i="127"/>
  <c r="B238" i="127"/>
  <c r="J238" i="127"/>
  <c r="I238" i="127"/>
  <c r="L238" i="127"/>
  <c r="K238" i="127"/>
  <c r="L210" i="127"/>
  <c r="K210" i="127"/>
  <c r="J210" i="127"/>
  <c r="I210" i="127"/>
  <c r="B210" i="127"/>
  <c r="W239" i="126"/>
  <c r="G238" i="127"/>
  <c r="H238" i="127"/>
  <c r="W211" i="126"/>
  <c r="G210" i="127"/>
  <c r="H210" i="127"/>
  <c r="AE80" i="112"/>
  <c r="AE79" i="112"/>
  <c r="AE82" i="112"/>
  <c r="AE81" i="112"/>
  <c r="B196" i="127" l="1"/>
  <c r="W197" i="126"/>
  <c r="G196" i="127"/>
  <c r="J196" i="127"/>
  <c r="K196" i="127"/>
  <c r="L196" i="127"/>
  <c r="I196" i="127"/>
  <c r="L182" i="127"/>
  <c r="K182" i="127"/>
  <c r="J182" i="127"/>
  <c r="I182" i="127"/>
  <c r="B182" i="127"/>
  <c r="W183" i="126"/>
  <c r="G182" i="127"/>
  <c r="H182" i="127"/>
  <c r="J168" i="127"/>
  <c r="K168" i="127"/>
  <c r="L168" i="127"/>
  <c r="B168" i="127"/>
  <c r="I168" i="127"/>
  <c r="J252" i="127"/>
  <c r="L252" i="127"/>
  <c r="K252" i="127"/>
  <c r="B252" i="127"/>
  <c r="I252" i="127"/>
  <c r="W253" i="126"/>
  <c r="G252" i="127"/>
  <c r="H252" i="127"/>
  <c r="W169" i="126"/>
  <c r="G168" i="127"/>
  <c r="H168" i="127"/>
  <c r="F239" i="127"/>
  <c r="L239" i="127"/>
  <c r="J239" i="127"/>
  <c r="I239" i="127"/>
  <c r="K239" i="127"/>
  <c r="J211" i="127"/>
  <c r="L211" i="127"/>
  <c r="K211" i="127"/>
  <c r="F211" i="127"/>
  <c r="I211" i="127"/>
  <c r="W212" i="126"/>
  <c r="G211" i="127"/>
  <c r="H211" i="127"/>
  <c r="W240" i="126"/>
  <c r="G239" i="127"/>
  <c r="H239" i="127"/>
  <c r="E58" i="112"/>
  <c r="S135" i="126"/>
  <c r="S121" i="126"/>
  <c r="S107" i="126"/>
  <c r="S93" i="126"/>
  <c r="S65" i="126"/>
  <c r="S51" i="126"/>
  <c r="AB46" i="126"/>
  <c r="F197" i="127" l="1"/>
  <c r="I197" i="127"/>
  <c r="L197" i="127"/>
  <c r="H197" i="127"/>
  <c r="J197" i="127"/>
  <c r="K197" i="127"/>
  <c r="W198" i="126"/>
  <c r="W199" i="126" s="1"/>
  <c r="G197" i="127"/>
  <c r="W184" i="126"/>
  <c r="G183" i="127"/>
  <c r="F183" i="127"/>
  <c r="J183" i="127"/>
  <c r="K183" i="127"/>
  <c r="L183" i="127"/>
  <c r="I183" i="127"/>
  <c r="H183" i="127"/>
  <c r="J253" i="127"/>
  <c r="K253" i="127"/>
  <c r="I253" i="127"/>
  <c r="I169" i="127"/>
  <c r="K169" i="127"/>
  <c r="L253" i="127"/>
  <c r="F253" i="127"/>
  <c r="W254" i="126"/>
  <c r="G253" i="127"/>
  <c r="H253" i="127"/>
  <c r="L169" i="127"/>
  <c r="J169" i="127"/>
  <c r="F169" i="127"/>
  <c r="W170" i="126"/>
  <c r="L170" i="127" s="1"/>
  <c r="G169" i="127"/>
  <c r="H169" i="127"/>
  <c r="B212" i="127"/>
  <c r="J212" i="127"/>
  <c r="I212" i="127"/>
  <c r="L212" i="127"/>
  <c r="K212" i="127"/>
  <c r="B240" i="127"/>
  <c r="L240" i="127"/>
  <c r="K240" i="127"/>
  <c r="J240" i="127"/>
  <c r="I240" i="127"/>
  <c r="W241" i="126"/>
  <c r="G240" i="127"/>
  <c r="H240" i="127"/>
  <c r="W213" i="126"/>
  <c r="G212" i="127"/>
  <c r="H212" i="127"/>
  <c r="J148" i="126"/>
  <c r="J134" i="126"/>
  <c r="J120" i="126"/>
  <c r="J106" i="126"/>
  <c r="J78" i="126"/>
  <c r="J64" i="126"/>
  <c r="J10" i="126"/>
  <c r="J22" i="126"/>
  <c r="J26" i="126"/>
  <c r="J25" i="126"/>
  <c r="E55" i="112"/>
  <c r="E56" i="112"/>
  <c r="H198" i="127" l="1"/>
  <c r="G198" i="127"/>
  <c r="L198" i="127"/>
  <c r="K198" i="127"/>
  <c r="B198" i="127"/>
  <c r="J198" i="127"/>
  <c r="I198" i="127"/>
  <c r="W185" i="126"/>
  <c r="F185" i="127" s="1"/>
  <c r="J184" i="127"/>
  <c r="B184" i="127"/>
  <c r="K184" i="127"/>
  <c r="H184" i="127"/>
  <c r="G184" i="127"/>
  <c r="I184" i="127"/>
  <c r="L184" i="127"/>
  <c r="L254" i="127"/>
  <c r="J254" i="127"/>
  <c r="I254" i="127"/>
  <c r="B254" i="127"/>
  <c r="K254" i="127"/>
  <c r="W255" i="126"/>
  <c r="G254" i="127"/>
  <c r="H254" i="127"/>
  <c r="K170" i="127"/>
  <c r="J170" i="127"/>
  <c r="I170" i="127"/>
  <c r="B170" i="127"/>
  <c r="W171" i="126"/>
  <c r="F171" i="127" s="1"/>
  <c r="G170" i="127"/>
  <c r="H170" i="127"/>
  <c r="F241" i="127"/>
  <c r="L241" i="127"/>
  <c r="K241" i="127"/>
  <c r="J241" i="127"/>
  <c r="I241" i="127"/>
  <c r="L199" i="127"/>
  <c r="J199" i="127"/>
  <c r="I199" i="127"/>
  <c r="F199" i="127"/>
  <c r="K199" i="127"/>
  <c r="J213" i="127"/>
  <c r="F213" i="127"/>
  <c r="L213" i="127"/>
  <c r="K213" i="127"/>
  <c r="I213" i="127"/>
  <c r="W214" i="126"/>
  <c r="G213" i="127"/>
  <c r="H213" i="127"/>
  <c r="W200" i="126"/>
  <c r="G199" i="127"/>
  <c r="H199" i="127"/>
  <c r="W242" i="126"/>
  <c r="G241" i="127"/>
  <c r="H241" i="127"/>
  <c r="G185" i="127" l="1"/>
  <c r="W186" i="126"/>
  <c r="K186" i="127" s="1"/>
  <c r="H185" i="127"/>
  <c r="L185" i="127"/>
  <c r="J185" i="127"/>
  <c r="K185" i="127"/>
  <c r="I185" i="127"/>
  <c r="I255" i="127"/>
  <c r="L255" i="127"/>
  <c r="K255" i="127"/>
  <c r="J255" i="127"/>
  <c r="F255" i="127"/>
  <c r="W256" i="126"/>
  <c r="K256" i="127" s="1"/>
  <c r="G255" i="127"/>
  <c r="H255" i="127"/>
  <c r="J171" i="127"/>
  <c r="I171" i="127"/>
  <c r="K171" i="127"/>
  <c r="L171" i="127"/>
  <c r="W172" i="126"/>
  <c r="I172" i="127" s="1"/>
  <c r="G171" i="127"/>
  <c r="H171" i="127"/>
  <c r="J186" i="127"/>
  <c r="L186" i="127"/>
  <c r="K242" i="127"/>
  <c r="J242" i="127"/>
  <c r="I242" i="127"/>
  <c r="L242" i="127"/>
  <c r="L200" i="127"/>
  <c r="K200" i="127"/>
  <c r="J200" i="127"/>
  <c r="I200" i="127"/>
  <c r="L214" i="127"/>
  <c r="J214" i="127"/>
  <c r="I214" i="127"/>
  <c r="K214" i="127"/>
  <c r="W187" i="126"/>
  <c r="G186" i="127"/>
  <c r="H186" i="127"/>
  <c r="B186" i="127"/>
  <c r="W215" i="126"/>
  <c r="G214" i="127"/>
  <c r="H214" i="127"/>
  <c r="B214" i="127"/>
  <c r="W243" i="126"/>
  <c r="G242" i="127"/>
  <c r="H242" i="127"/>
  <c r="B242" i="127"/>
  <c r="W201" i="126"/>
  <c r="G200" i="127"/>
  <c r="H200" i="127"/>
  <c r="B200" i="127"/>
  <c r="W122" i="126"/>
  <c r="W108" i="126"/>
  <c r="W94" i="126"/>
  <c r="W66" i="126"/>
  <c r="W52" i="126"/>
  <c r="W24" i="126"/>
  <c r="W10" i="126"/>
  <c r="W136" i="126"/>
  <c r="V136" i="126"/>
  <c r="V137" i="126" s="1"/>
  <c r="V138" i="126" s="1"/>
  <c r="V139" i="126" s="1"/>
  <c r="V140" i="126" s="1"/>
  <c r="V141" i="126" s="1"/>
  <c r="V142" i="126" s="1"/>
  <c r="V143" i="126" s="1"/>
  <c r="V144" i="126" s="1"/>
  <c r="V145" i="126" s="1"/>
  <c r="V146" i="126" s="1"/>
  <c r="V147" i="126" s="1"/>
  <c r="V148" i="126" s="1"/>
  <c r="V122" i="126"/>
  <c r="V123" i="126" s="1"/>
  <c r="V124" i="126" s="1"/>
  <c r="V125" i="126" s="1"/>
  <c r="V126" i="126" s="1"/>
  <c r="V127" i="126" s="1"/>
  <c r="V128" i="126" s="1"/>
  <c r="V129" i="126" s="1"/>
  <c r="V130" i="126" s="1"/>
  <c r="V131" i="126" s="1"/>
  <c r="V132" i="126" s="1"/>
  <c r="V133" i="126" s="1"/>
  <c r="V134" i="126" s="1"/>
  <c r="V108" i="126"/>
  <c r="V109" i="126" s="1"/>
  <c r="V110" i="126" s="1"/>
  <c r="V111" i="126" s="1"/>
  <c r="V112" i="126" s="1"/>
  <c r="V113" i="126" s="1"/>
  <c r="V114" i="126" s="1"/>
  <c r="V115" i="126" s="1"/>
  <c r="V116" i="126" s="1"/>
  <c r="V117" i="126" s="1"/>
  <c r="V118" i="126" s="1"/>
  <c r="V119" i="126" s="1"/>
  <c r="V120" i="126" s="1"/>
  <c r="V94" i="126"/>
  <c r="V95" i="126" s="1"/>
  <c r="V96" i="126" s="1"/>
  <c r="V97" i="126" s="1"/>
  <c r="V98" i="126" s="1"/>
  <c r="V99" i="126" s="1"/>
  <c r="V100" i="126" s="1"/>
  <c r="V101" i="126" s="1"/>
  <c r="V102" i="126" s="1"/>
  <c r="V103" i="126" s="1"/>
  <c r="V104" i="126" s="1"/>
  <c r="V105" i="126" s="1"/>
  <c r="V106" i="126" s="1"/>
  <c r="V66" i="126"/>
  <c r="V67" i="126" s="1"/>
  <c r="V68" i="126" s="1"/>
  <c r="V69" i="126" s="1"/>
  <c r="V70" i="126" s="1"/>
  <c r="V71" i="126" s="1"/>
  <c r="V72" i="126" s="1"/>
  <c r="V73" i="126" s="1"/>
  <c r="V74" i="126" s="1"/>
  <c r="V75" i="126" s="1"/>
  <c r="V76" i="126" s="1"/>
  <c r="V77" i="126" s="1"/>
  <c r="V78" i="126" s="1"/>
  <c r="V52" i="126"/>
  <c r="V53" i="126" s="1"/>
  <c r="V54" i="126" s="1"/>
  <c r="V55" i="126" s="1"/>
  <c r="V56" i="126" s="1"/>
  <c r="V57" i="126" s="1"/>
  <c r="V58" i="126" s="1"/>
  <c r="V59" i="126" s="1"/>
  <c r="V60" i="126" s="1"/>
  <c r="V61" i="126" s="1"/>
  <c r="V62" i="126" s="1"/>
  <c r="V63" i="126" s="1"/>
  <c r="V64" i="126" s="1"/>
  <c r="V10" i="126"/>
  <c r="V11" i="126" s="1"/>
  <c r="V12" i="126" s="1"/>
  <c r="V13" i="126" s="1"/>
  <c r="V14" i="126" s="1"/>
  <c r="V15" i="126" s="1"/>
  <c r="V16" i="126" s="1"/>
  <c r="V17" i="126" s="1"/>
  <c r="V18" i="126" s="1"/>
  <c r="V19" i="126" s="1"/>
  <c r="V20" i="126" s="1"/>
  <c r="V21" i="126" s="1"/>
  <c r="V22" i="126" s="1"/>
  <c r="I186" i="127" l="1"/>
  <c r="L256" i="127"/>
  <c r="H172" i="127"/>
  <c r="G172" i="127"/>
  <c r="M13" i="126"/>
  <c r="K13" i="126"/>
  <c r="K17" i="126"/>
  <c r="M17" i="126"/>
  <c r="K16" i="126"/>
  <c r="M16" i="126"/>
  <c r="K15" i="126"/>
  <c r="M15" i="126"/>
  <c r="K18" i="126"/>
  <c r="M18" i="126"/>
  <c r="K26" i="126"/>
  <c r="M26" i="126"/>
  <c r="K14" i="126"/>
  <c r="M14" i="126"/>
  <c r="B172" i="127"/>
  <c r="W173" i="126"/>
  <c r="W174" i="126" s="1"/>
  <c r="B256" i="127"/>
  <c r="H256" i="127"/>
  <c r="G256" i="127"/>
  <c r="W257" i="126"/>
  <c r="L257" i="127" s="1"/>
  <c r="K172" i="127"/>
  <c r="L172" i="127"/>
  <c r="J172" i="127"/>
  <c r="I256" i="127"/>
  <c r="J256" i="127"/>
  <c r="F243" i="127"/>
  <c r="J243" i="127"/>
  <c r="K243" i="127"/>
  <c r="L243" i="127"/>
  <c r="I243" i="127"/>
  <c r="L122" i="127"/>
  <c r="I122" i="127"/>
  <c r="K122" i="127"/>
  <c r="J122" i="127"/>
  <c r="F122" i="127"/>
  <c r="C122" i="127"/>
  <c r="E122" i="127"/>
  <c r="D122" i="127"/>
  <c r="F52" i="127"/>
  <c r="L52" i="127"/>
  <c r="E52" i="127"/>
  <c r="K52" i="127"/>
  <c r="D52" i="127"/>
  <c r="J52" i="127"/>
  <c r="C52" i="127"/>
  <c r="I52" i="127"/>
  <c r="F66" i="127"/>
  <c r="E66" i="127"/>
  <c r="L66" i="127"/>
  <c r="J66" i="127"/>
  <c r="C66" i="127"/>
  <c r="K66" i="127"/>
  <c r="I66" i="127"/>
  <c r="D66" i="127"/>
  <c r="F108" i="127"/>
  <c r="E108" i="127"/>
  <c r="D108" i="127"/>
  <c r="J108" i="127"/>
  <c r="C108" i="127"/>
  <c r="L108" i="127"/>
  <c r="K108" i="127"/>
  <c r="I108" i="127"/>
  <c r="L201" i="127"/>
  <c r="F201" i="127"/>
  <c r="K201" i="127"/>
  <c r="I201" i="127"/>
  <c r="J201" i="127"/>
  <c r="F187" i="127"/>
  <c r="J187" i="127"/>
  <c r="I187" i="127"/>
  <c r="L187" i="127"/>
  <c r="K187" i="127"/>
  <c r="L215" i="127"/>
  <c r="K215" i="127"/>
  <c r="J215" i="127"/>
  <c r="I215" i="127"/>
  <c r="F215" i="127"/>
  <c r="D10" i="127"/>
  <c r="F10" i="127"/>
  <c r="E10" i="127"/>
  <c r="C10" i="127"/>
  <c r="L10" i="127"/>
  <c r="K10" i="127"/>
  <c r="J10" i="127"/>
  <c r="I10" i="127"/>
  <c r="L94" i="127"/>
  <c r="F94" i="127"/>
  <c r="I94" i="127"/>
  <c r="C94" i="127"/>
  <c r="E94" i="127"/>
  <c r="D94" i="127"/>
  <c r="K94" i="127"/>
  <c r="J94" i="127"/>
  <c r="F136" i="127"/>
  <c r="E136" i="127"/>
  <c r="D136" i="127"/>
  <c r="C136" i="127"/>
  <c r="L136" i="127"/>
  <c r="I136" i="127"/>
  <c r="K136" i="127"/>
  <c r="J136" i="127"/>
  <c r="F24" i="127"/>
  <c r="D24" i="127"/>
  <c r="C24" i="127"/>
  <c r="K24" i="127"/>
  <c r="J24" i="127"/>
  <c r="E24" i="127"/>
  <c r="I24" i="127"/>
  <c r="L24" i="127"/>
  <c r="W244" i="126"/>
  <c r="G243" i="127"/>
  <c r="H243" i="127"/>
  <c r="W202" i="126"/>
  <c r="G201" i="127"/>
  <c r="H201" i="127"/>
  <c r="W216" i="126"/>
  <c r="G215" i="127"/>
  <c r="H215" i="127"/>
  <c r="W137" i="126"/>
  <c r="G136" i="127"/>
  <c r="H136" i="127"/>
  <c r="W53" i="126"/>
  <c r="G52" i="127"/>
  <c r="H52" i="127"/>
  <c r="W109" i="126"/>
  <c r="G108" i="127"/>
  <c r="H108" i="127"/>
  <c r="W67" i="126"/>
  <c r="G66" i="127"/>
  <c r="H66" i="127"/>
  <c r="W95" i="126"/>
  <c r="G94" i="127"/>
  <c r="H94" i="127"/>
  <c r="W123" i="126"/>
  <c r="G122" i="127"/>
  <c r="H122" i="127"/>
  <c r="W188" i="126"/>
  <c r="G187" i="127"/>
  <c r="H187" i="127"/>
  <c r="W25" i="126"/>
  <c r="G24" i="127"/>
  <c r="W11" i="126"/>
  <c r="H10" i="127"/>
  <c r="G10" i="127"/>
  <c r="F173" i="127" l="1"/>
  <c r="L173" i="127"/>
  <c r="H173" i="127"/>
  <c r="J173" i="127"/>
  <c r="K173" i="127"/>
  <c r="I173" i="127"/>
  <c r="G173" i="127"/>
  <c r="W258" i="126"/>
  <c r="H257" i="127"/>
  <c r="F257" i="127"/>
  <c r="I257" i="127"/>
  <c r="G257" i="127"/>
  <c r="J257" i="127"/>
  <c r="K257" i="127"/>
  <c r="L244" i="127"/>
  <c r="J244" i="127"/>
  <c r="I244" i="127"/>
  <c r="K244" i="127"/>
  <c r="F137" i="127"/>
  <c r="E137" i="127"/>
  <c r="D137" i="127"/>
  <c r="L137" i="127"/>
  <c r="J137" i="127"/>
  <c r="K137" i="127"/>
  <c r="C137" i="127"/>
  <c r="I137" i="127"/>
  <c r="D109" i="127"/>
  <c r="C109" i="127"/>
  <c r="L109" i="127"/>
  <c r="J109" i="127"/>
  <c r="I109" i="127"/>
  <c r="F109" i="127"/>
  <c r="E109" i="127"/>
  <c r="K109" i="127"/>
  <c r="F123" i="127"/>
  <c r="J123" i="127"/>
  <c r="I123" i="127"/>
  <c r="E123" i="127"/>
  <c r="D123" i="127"/>
  <c r="C123" i="127"/>
  <c r="K123" i="127"/>
  <c r="L123" i="127"/>
  <c r="F11" i="127"/>
  <c r="D11" i="127"/>
  <c r="C11" i="127"/>
  <c r="L11" i="127"/>
  <c r="E11" i="127"/>
  <c r="J11" i="127"/>
  <c r="I11" i="127"/>
  <c r="K11" i="127"/>
  <c r="L216" i="127"/>
  <c r="K216" i="127"/>
  <c r="J216" i="127"/>
  <c r="I216" i="127"/>
  <c r="F67" i="127"/>
  <c r="E67" i="127"/>
  <c r="D67" i="127"/>
  <c r="K67" i="127"/>
  <c r="J67" i="127"/>
  <c r="L67" i="127"/>
  <c r="I67" i="127"/>
  <c r="C67" i="127"/>
  <c r="L174" i="127"/>
  <c r="J174" i="127"/>
  <c r="I174" i="127"/>
  <c r="K174" i="127"/>
  <c r="J188" i="127"/>
  <c r="L188" i="127"/>
  <c r="K188" i="127"/>
  <c r="I188" i="127"/>
  <c r="F25" i="127"/>
  <c r="E25" i="127"/>
  <c r="D25" i="127"/>
  <c r="C25" i="127"/>
  <c r="L25" i="127"/>
  <c r="J25" i="127"/>
  <c r="K25" i="127"/>
  <c r="I25" i="127"/>
  <c r="L95" i="127"/>
  <c r="F95" i="127"/>
  <c r="E95" i="127"/>
  <c r="C95" i="127"/>
  <c r="D95" i="127"/>
  <c r="K95" i="127"/>
  <c r="J95" i="127"/>
  <c r="I95" i="127"/>
  <c r="F53" i="127"/>
  <c r="J53" i="127"/>
  <c r="E53" i="127"/>
  <c r="D53" i="127"/>
  <c r="C53" i="127"/>
  <c r="K53" i="127"/>
  <c r="L53" i="127"/>
  <c r="I53" i="127"/>
  <c r="J202" i="127"/>
  <c r="L202" i="127"/>
  <c r="K202" i="127"/>
  <c r="I202" i="127"/>
  <c r="W124" i="126"/>
  <c r="G123" i="127"/>
  <c r="H123" i="127"/>
  <c r="W203" i="126"/>
  <c r="G202" i="127"/>
  <c r="H202" i="127"/>
  <c r="W175" i="126"/>
  <c r="G174" i="127"/>
  <c r="H174" i="127"/>
  <c r="W110" i="126"/>
  <c r="G109" i="127"/>
  <c r="H109" i="127"/>
  <c r="W54" i="126"/>
  <c r="G53" i="127"/>
  <c r="H53" i="127"/>
  <c r="W189" i="126"/>
  <c r="G188" i="127"/>
  <c r="H188" i="127"/>
  <c r="W138" i="126"/>
  <c r="G137" i="127"/>
  <c r="H137" i="127"/>
  <c r="W96" i="126"/>
  <c r="G95" i="127"/>
  <c r="H95" i="127"/>
  <c r="W245" i="126"/>
  <c r="G244" i="127"/>
  <c r="H244" i="127"/>
  <c r="W217" i="126"/>
  <c r="G216" i="127"/>
  <c r="H216" i="127"/>
  <c r="W68" i="126"/>
  <c r="G67" i="127"/>
  <c r="H67" i="127"/>
  <c r="W259" i="126"/>
  <c r="W26" i="126"/>
  <c r="G25" i="127"/>
  <c r="H25" i="127"/>
  <c r="W12" i="126"/>
  <c r="H11" i="127"/>
  <c r="G11" i="127"/>
  <c r="L258" i="127" l="1"/>
  <c r="G258" i="127"/>
  <c r="H258" i="127"/>
  <c r="I258" i="127"/>
  <c r="J258" i="127"/>
  <c r="K258" i="127"/>
  <c r="J138" i="127"/>
  <c r="K138" i="127"/>
  <c r="I138" i="127"/>
  <c r="L138" i="127"/>
  <c r="L110" i="127"/>
  <c r="J110" i="127"/>
  <c r="I110" i="127"/>
  <c r="K110" i="127"/>
  <c r="F217" i="127"/>
  <c r="I217" i="127"/>
  <c r="J217" i="127"/>
  <c r="K217" i="127"/>
  <c r="L217" i="127"/>
  <c r="L245" i="127"/>
  <c r="K245" i="127"/>
  <c r="J245" i="127"/>
  <c r="I245" i="127"/>
  <c r="F245" i="127"/>
  <c r="K12" i="127"/>
  <c r="J12" i="127"/>
  <c r="I12" i="127"/>
  <c r="L12" i="127"/>
  <c r="K26" i="127"/>
  <c r="L26" i="127"/>
  <c r="J26" i="127"/>
  <c r="I26" i="127"/>
  <c r="L175" i="127"/>
  <c r="K175" i="127"/>
  <c r="J175" i="127"/>
  <c r="I175" i="127"/>
  <c r="F175" i="127"/>
  <c r="L96" i="127"/>
  <c r="J96" i="127"/>
  <c r="K96" i="127"/>
  <c r="I96" i="127"/>
  <c r="L189" i="127"/>
  <c r="J189" i="127"/>
  <c r="I189" i="127"/>
  <c r="F189" i="127"/>
  <c r="K189" i="127"/>
  <c r="J68" i="127"/>
  <c r="K68" i="127"/>
  <c r="L68" i="127"/>
  <c r="I68" i="127"/>
  <c r="L259" i="127"/>
  <c r="J259" i="127"/>
  <c r="I259" i="127"/>
  <c r="K259" i="127"/>
  <c r="F259" i="127"/>
  <c r="J203" i="127"/>
  <c r="K203" i="127"/>
  <c r="I203" i="127"/>
  <c r="F203" i="127"/>
  <c r="L203" i="127"/>
  <c r="L124" i="127"/>
  <c r="J124" i="127"/>
  <c r="I124" i="127"/>
  <c r="K124" i="127"/>
  <c r="L54" i="127"/>
  <c r="J54" i="127"/>
  <c r="I54" i="127"/>
  <c r="K54" i="127"/>
  <c r="W111" i="126"/>
  <c r="G110" i="127"/>
  <c r="H110" i="127"/>
  <c r="W260" i="126"/>
  <c r="G259" i="127"/>
  <c r="H259" i="127"/>
  <c r="W97" i="126"/>
  <c r="G96" i="127"/>
  <c r="H96" i="127"/>
  <c r="W190" i="126"/>
  <c r="G189" i="127"/>
  <c r="H189" i="127"/>
  <c r="W69" i="126"/>
  <c r="G68" i="127"/>
  <c r="H68" i="127"/>
  <c r="W204" i="126"/>
  <c r="G203" i="127"/>
  <c r="H203" i="127"/>
  <c r="W139" i="126"/>
  <c r="G138" i="127"/>
  <c r="H138" i="127"/>
  <c r="W55" i="126"/>
  <c r="G54" i="127"/>
  <c r="H54" i="127"/>
  <c r="W176" i="126"/>
  <c r="G175" i="127"/>
  <c r="H175" i="127"/>
  <c r="W218" i="126"/>
  <c r="G217" i="127"/>
  <c r="H217" i="127"/>
  <c r="W246" i="126"/>
  <c r="G245" i="127"/>
  <c r="H245" i="127"/>
  <c r="W125" i="126"/>
  <c r="G124" i="127"/>
  <c r="H124" i="127"/>
  <c r="W27" i="126"/>
  <c r="G26" i="127"/>
  <c r="H26" i="127"/>
  <c r="W13" i="126"/>
  <c r="H12" i="127"/>
  <c r="G12" i="127"/>
  <c r="K27" i="127" l="1"/>
  <c r="J27" i="127"/>
  <c r="I27" i="127"/>
  <c r="F27" i="127"/>
  <c r="L27" i="127"/>
  <c r="F69" i="127"/>
  <c r="L69" i="127"/>
  <c r="J69" i="127"/>
  <c r="K69" i="127"/>
  <c r="I69" i="127"/>
  <c r="L260" i="127"/>
  <c r="K260" i="127"/>
  <c r="J260" i="127"/>
  <c r="I260" i="127"/>
  <c r="J218" i="127"/>
  <c r="K218" i="127"/>
  <c r="L218" i="127"/>
  <c r="I218" i="127"/>
  <c r="L55" i="127"/>
  <c r="I55" i="127"/>
  <c r="F55" i="127"/>
  <c r="K55" i="127"/>
  <c r="J55" i="127"/>
  <c r="L204" i="127"/>
  <c r="J204" i="127"/>
  <c r="I204" i="127"/>
  <c r="K204" i="127"/>
  <c r="L125" i="127"/>
  <c r="J125" i="127"/>
  <c r="F125" i="127"/>
  <c r="I125" i="127"/>
  <c r="K125" i="127"/>
  <c r="L176" i="127"/>
  <c r="J176" i="127"/>
  <c r="K176" i="127"/>
  <c r="I176" i="127"/>
  <c r="L111" i="127"/>
  <c r="J111" i="127"/>
  <c r="K111" i="127"/>
  <c r="I111" i="127"/>
  <c r="F111" i="127"/>
  <c r="L190" i="127"/>
  <c r="K190" i="127"/>
  <c r="J190" i="127"/>
  <c r="I190" i="127"/>
  <c r="F13" i="127"/>
  <c r="I13" i="127"/>
  <c r="J13" i="127"/>
  <c r="L13" i="127"/>
  <c r="K13" i="127"/>
  <c r="J246" i="127"/>
  <c r="I246" i="127"/>
  <c r="K246" i="127"/>
  <c r="L246" i="127"/>
  <c r="I97" i="127"/>
  <c r="F97" i="127"/>
  <c r="K97" i="127"/>
  <c r="L97" i="127"/>
  <c r="J97" i="127"/>
  <c r="L139" i="127"/>
  <c r="J139" i="127"/>
  <c r="I139" i="127"/>
  <c r="F139" i="127"/>
  <c r="K139" i="127"/>
  <c r="G190" i="127"/>
  <c r="H190" i="127"/>
  <c r="W98" i="126"/>
  <c r="G97" i="127"/>
  <c r="H97" i="127"/>
  <c r="W56" i="126"/>
  <c r="G55" i="127"/>
  <c r="H55" i="127"/>
  <c r="G204" i="127"/>
  <c r="H204" i="127"/>
  <c r="G246" i="127"/>
  <c r="H246" i="127"/>
  <c r="W70" i="126"/>
  <c r="G69" i="127"/>
  <c r="H69" i="127"/>
  <c r="W126" i="126"/>
  <c r="G125" i="127"/>
  <c r="H125" i="127"/>
  <c r="G218" i="127"/>
  <c r="H218" i="127"/>
  <c r="G260" i="127"/>
  <c r="H260" i="127"/>
  <c r="W140" i="126"/>
  <c r="G139" i="127"/>
  <c r="H139" i="127"/>
  <c r="G176" i="127"/>
  <c r="H176" i="127"/>
  <c r="W112" i="126"/>
  <c r="G111" i="127"/>
  <c r="H111" i="127"/>
  <c r="W28" i="126"/>
  <c r="G27" i="127"/>
  <c r="H27" i="127"/>
  <c r="W14" i="126"/>
  <c r="H13" i="127"/>
  <c r="G13" i="127"/>
  <c r="L70" i="127" l="1"/>
  <c r="K70" i="127"/>
  <c r="J70" i="127"/>
  <c r="I70" i="127"/>
  <c r="B70" i="127"/>
  <c r="I112" i="127"/>
  <c r="L112" i="127"/>
  <c r="K112" i="127"/>
  <c r="J112" i="127"/>
  <c r="B112" i="127"/>
  <c r="B56" i="127"/>
  <c r="I56" i="127"/>
  <c r="K56" i="127"/>
  <c r="L56" i="127"/>
  <c r="J56" i="127"/>
  <c r="B98" i="127"/>
  <c r="J98" i="127"/>
  <c r="L98" i="127"/>
  <c r="K98" i="127"/>
  <c r="I98" i="127"/>
  <c r="L140" i="127"/>
  <c r="J140" i="127"/>
  <c r="I140" i="127"/>
  <c r="B140" i="127"/>
  <c r="K140" i="127"/>
  <c r="B126" i="127"/>
  <c r="K126" i="127"/>
  <c r="J126" i="127"/>
  <c r="I126" i="127"/>
  <c r="L126" i="127"/>
  <c r="B14" i="127"/>
  <c r="L14" i="127"/>
  <c r="I14" i="127"/>
  <c r="K14" i="127"/>
  <c r="J14" i="127"/>
  <c r="K28" i="127"/>
  <c r="B28" i="127"/>
  <c r="L28" i="127"/>
  <c r="J28" i="127"/>
  <c r="I28" i="127"/>
  <c r="W113" i="126"/>
  <c r="G112" i="127"/>
  <c r="H112" i="127"/>
  <c r="W127" i="126"/>
  <c r="G126" i="127"/>
  <c r="H126" i="127"/>
  <c r="W71" i="126"/>
  <c r="G70" i="127"/>
  <c r="H70" i="127"/>
  <c r="W141" i="126"/>
  <c r="G140" i="127"/>
  <c r="H140" i="127"/>
  <c r="W57" i="126"/>
  <c r="G56" i="127"/>
  <c r="H56" i="127"/>
  <c r="W99" i="126"/>
  <c r="G98" i="127"/>
  <c r="H98" i="127"/>
  <c r="W29" i="126"/>
  <c r="G28" i="127"/>
  <c r="H28" i="127"/>
  <c r="W15" i="126"/>
  <c r="G14" i="127"/>
  <c r="H14" i="127"/>
  <c r="D22" i="114"/>
  <c r="T14" i="115"/>
  <c r="H15" i="115"/>
  <c r="F10" i="115"/>
  <c r="H9" i="115"/>
  <c r="H8" i="115"/>
  <c r="F71" i="127" l="1"/>
  <c r="J71" i="127"/>
  <c r="I71" i="127"/>
  <c r="L71" i="127"/>
  <c r="K71" i="127"/>
  <c r="J29" i="127"/>
  <c r="L29" i="127"/>
  <c r="F29" i="127"/>
  <c r="K29" i="127"/>
  <c r="I29" i="127"/>
  <c r="F57" i="127"/>
  <c r="K57" i="127"/>
  <c r="L57" i="127"/>
  <c r="J57" i="127"/>
  <c r="I57" i="127"/>
  <c r="F127" i="127"/>
  <c r="J127" i="127"/>
  <c r="I127" i="127"/>
  <c r="L127" i="127"/>
  <c r="K127" i="127"/>
  <c r="L99" i="127"/>
  <c r="J99" i="127"/>
  <c r="K99" i="127"/>
  <c r="I99" i="127"/>
  <c r="F99" i="127"/>
  <c r="F15" i="127"/>
  <c r="I15" i="127"/>
  <c r="L15" i="127"/>
  <c r="K15" i="127"/>
  <c r="J15" i="127"/>
  <c r="F141" i="127"/>
  <c r="L141" i="127"/>
  <c r="I141" i="127"/>
  <c r="J141" i="127"/>
  <c r="K141" i="127"/>
  <c r="F113" i="127"/>
  <c r="J113" i="127"/>
  <c r="L113" i="127"/>
  <c r="K113" i="127"/>
  <c r="I113" i="127"/>
  <c r="W58" i="126"/>
  <c r="G57" i="127"/>
  <c r="H57" i="127"/>
  <c r="W128" i="126"/>
  <c r="G127" i="127"/>
  <c r="H127" i="127"/>
  <c r="W100" i="126"/>
  <c r="G99" i="127"/>
  <c r="H99" i="127"/>
  <c r="W142" i="126"/>
  <c r="G141" i="127"/>
  <c r="H141" i="127"/>
  <c r="W72" i="126"/>
  <c r="G71" i="127"/>
  <c r="H71" i="127"/>
  <c r="W114" i="126"/>
  <c r="G113" i="127"/>
  <c r="H113" i="127"/>
  <c r="W30" i="126"/>
  <c r="G29" i="127"/>
  <c r="H29" i="127"/>
  <c r="W16" i="126"/>
  <c r="H15" i="127"/>
  <c r="G15" i="127"/>
  <c r="B142" i="127" l="1"/>
  <c r="K142" i="127"/>
  <c r="J142" i="127"/>
  <c r="I142" i="127"/>
  <c r="L142" i="127"/>
  <c r="B100" i="127"/>
  <c r="L100" i="127"/>
  <c r="J100" i="127"/>
  <c r="I100" i="127"/>
  <c r="K100" i="127"/>
  <c r="J128" i="127"/>
  <c r="B128" i="127"/>
  <c r="K128" i="127"/>
  <c r="L128" i="127"/>
  <c r="I128" i="127"/>
  <c r="B72" i="127"/>
  <c r="K72" i="127"/>
  <c r="J72" i="127"/>
  <c r="I72" i="127"/>
  <c r="L72" i="127"/>
  <c r="B30" i="127"/>
  <c r="L30" i="127"/>
  <c r="K30" i="127"/>
  <c r="J30" i="127"/>
  <c r="I30" i="127"/>
  <c r="L16" i="127"/>
  <c r="B16" i="127"/>
  <c r="I16" i="127"/>
  <c r="K16" i="127"/>
  <c r="J16" i="127"/>
  <c r="L114" i="127"/>
  <c r="J114" i="127"/>
  <c r="I114" i="127"/>
  <c r="B114" i="127"/>
  <c r="K114" i="127"/>
  <c r="B58" i="127"/>
  <c r="J58" i="127"/>
  <c r="L58" i="127"/>
  <c r="K58" i="127"/>
  <c r="I58" i="127"/>
  <c r="W115" i="126"/>
  <c r="G114" i="127"/>
  <c r="H114" i="127"/>
  <c r="W73" i="126"/>
  <c r="G72" i="127"/>
  <c r="H72" i="127"/>
  <c r="W143" i="126"/>
  <c r="G142" i="127"/>
  <c r="H142" i="127"/>
  <c r="W101" i="126"/>
  <c r="G100" i="127"/>
  <c r="H100" i="127"/>
  <c r="W129" i="126"/>
  <c r="G128" i="127"/>
  <c r="H128" i="127"/>
  <c r="W59" i="126"/>
  <c r="G58" i="127"/>
  <c r="H58" i="127"/>
  <c r="W31" i="126"/>
  <c r="G30" i="127"/>
  <c r="H30" i="127"/>
  <c r="W17" i="126"/>
  <c r="G16" i="127"/>
  <c r="H16" i="127"/>
  <c r="F129" i="127" l="1"/>
  <c r="L129" i="127"/>
  <c r="J129" i="127"/>
  <c r="I129" i="127"/>
  <c r="K129" i="127"/>
  <c r="I101" i="127"/>
  <c r="K101" i="127"/>
  <c r="J101" i="127"/>
  <c r="F101" i="127"/>
  <c r="L101" i="127"/>
  <c r="F73" i="127"/>
  <c r="J73" i="127"/>
  <c r="K73" i="127"/>
  <c r="I73" i="127"/>
  <c r="L73" i="127"/>
  <c r="L59" i="127"/>
  <c r="F59" i="127"/>
  <c r="I59" i="127"/>
  <c r="K59" i="127"/>
  <c r="J59" i="127"/>
  <c r="J143" i="127"/>
  <c r="F143" i="127"/>
  <c r="L143" i="127"/>
  <c r="I143" i="127"/>
  <c r="K143" i="127"/>
  <c r="K31" i="127"/>
  <c r="L31" i="127"/>
  <c r="F31" i="127"/>
  <c r="I31" i="127"/>
  <c r="J31" i="127"/>
  <c r="F17" i="127"/>
  <c r="K17" i="127"/>
  <c r="J17" i="127"/>
  <c r="I17" i="127"/>
  <c r="L17" i="127"/>
  <c r="L115" i="127"/>
  <c r="J115" i="127"/>
  <c r="I115" i="127"/>
  <c r="F115" i="127"/>
  <c r="K115" i="127"/>
  <c r="W60" i="126"/>
  <c r="G59" i="127"/>
  <c r="H59" i="127"/>
  <c r="W102" i="126"/>
  <c r="G101" i="127"/>
  <c r="H101" i="127"/>
  <c r="W74" i="126"/>
  <c r="G73" i="127"/>
  <c r="H73" i="127"/>
  <c r="W130" i="126"/>
  <c r="G129" i="127"/>
  <c r="H129" i="127"/>
  <c r="W144" i="126"/>
  <c r="G143" i="127"/>
  <c r="H143" i="127"/>
  <c r="W116" i="126"/>
  <c r="G115" i="127"/>
  <c r="H115" i="127"/>
  <c r="W32" i="126"/>
  <c r="G31" i="127"/>
  <c r="H31" i="127"/>
  <c r="W18" i="126"/>
  <c r="H17" i="127"/>
  <c r="G17" i="127"/>
  <c r="K32" i="127" l="1"/>
  <c r="J32" i="127"/>
  <c r="I32" i="127"/>
  <c r="L32" i="127"/>
  <c r="L102" i="127"/>
  <c r="I102" i="127"/>
  <c r="K102" i="127"/>
  <c r="J102" i="127"/>
  <c r="L130" i="127"/>
  <c r="J130" i="127"/>
  <c r="I130" i="127"/>
  <c r="K130" i="127"/>
  <c r="L74" i="127"/>
  <c r="I74" i="127"/>
  <c r="K74" i="127"/>
  <c r="J74" i="127"/>
  <c r="J18" i="127"/>
  <c r="I18" i="127"/>
  <c r="K18" i="127"/>
  <c r="L18" i="127"/>
  <c r="J116" i="127"/>
  <c r="I116" i="127"/>
  <c r="K116" i="127"/>
  <c r="L116" i="127"/>
  <c r="L144" i="127"/>
  <c r="J144" i="127"/>
  <c r="I144" i="127"/>
  <c r="K144" i="127"/>
  <c r="L60" i="127"/>
  <c r="K60" i="127"/>
  <c r="J60" i="127"/>
  <c r="I60" i="127"/>
  <c r="W117" i="126"/>
  <c r="G116" i="127"/>
  <c r="H116" i="127"/>
  <c r="W131" i="126"/>
  <c r="G130" i="127"/>
  <c r="H130" i="127"/>
  <c r="W103" i="126"/>
  <c r="G102" i="127"/>
  <c r="H102" i="127"/>
  <c r="W145" i="126"/>
  <c r="G144" i="127"/>
  <c r="H144" i="127"/>
  <c r="W75" i="126"/>
  <c r="G74" i="127"/>
  <c r="H74" i="127"/>
  <c r="W61" i="126"/>
  <c r="G60" i="127"/>
  <c r="H60" i="127"/>
  <c r="W33" i="126"/>
  <c r="G32" i="127"/>
  <c r="H32" i="127"/>
  <c r="H18" i="127"/>
  <c r="G18" i="127"/>
  <c r="W19" i="126"/>
  <c r="F103" i="127" l="1"/>
  <c r="J103" i="127"/>
  <c r="L103" i="127"/>
  <c r="K103" i="127"/>
  <c r="I103" i="127"/>
  <c r="J117" i="127"/>
  <c r="I117" i="127"/>
  <c r="K117" i="127"/>
  <c r="F117" i="127"/>
  <c r="L117" i="127"/>
  <c r="L61" i="127"/>
  <c r="K61" i="127"/>
  <c r="I61" i="127"/>
  <c r="F61" i="127"/>
  <c r="J61" i="127"/>
  <c r="F19" i="127"/>
  <c r="K19" i="127"/>
  <c r="I19" i="127"/>
  <c r="L19" i="127"/>
  <c r="J19" i="127"/>
  <c r="L145" i="127"/>
  <c r="J145" i="127"/>
  <c r="I145" i="127"/>
  <c r="K145" i="127"/>
  <c r="F145" i="127"/>
  <c r="F131" i="127"/>
  <c r="K131" i="127"/>
  <c r="J131" i="127"/>
  <c r="I131" i="127"/>
  <c r="L131" i="127"/>
  <c r="F33" i="127"/>
  <c r="J33" i="127"/>
  <c r="L33" i="127"/>
  <c r="K33" i="127"/>
  <c r="I33" i="127"/>
  <c r="F75" i="127"/>
  <c r="L75" i="127"/>
  <c r="J75" i="127"/>
  <c r="K75" i="127"/>
  <c r="I75" i="127"/>
  <c r="W76" i="126"/>
  <c r="G75" i="127"/>
  <c r="H75" i="127"/>
  <c r="W146" i="126"/>
  <c r="G145" i="127"/>
  <c r="H145" i="127"/>
  <c r="W132" i="126"/>
  <c r="G131" i="127"/>
  <c r="H131" i="127"/>
  <c r="W62" i="126"/>
  <c r="G61" i="127"/>
  <c r="H61" i="127"/>
  <c r="W104" i="126"/>
  <c r="G103" i="127"/>
  <c r="H103" i="127"/>
  <c r="W118" i="126"/>
  <c r="G117" i="127"/>
  <c r="H117" i="127"/>
  <c r="W34" i="126"/>
  <c r="G33" i="127"/>
  <c r="H33" i="127"/>
  <c r="W20" i="126"/>
  <c r="H19" i="127"/>
  <c r="G19" i="127"/>
  <c r="J118" i="127" l="1"/>
  <c r="L118" i="127"/>
  <c r="I118" i="127"/>
  <c r="K118" i="127"/>
  <c r="L146" i="127"/>
  <c r="K146" i="127"/>
  <c r="J146" i="127"/>
  <c r="I146" i="127"/>
  <c r="L104" i="127"/>
  <c r="J104" i="127"/>
  <c r="I104" i="127"/>
  <c r="K104" i="127"/>
  <c r="L34" i="127"/>
  <c r="K34" i="127"/>
  <c r="J34" i="127"/>
  <c r="I34" i="127"/>
  <c r="J62" i="127"/>
  <c r="L62" i="127"/>
  <c r="K62" i="127"/>
  <c r="I62" i="127"/>
  <c r="L132" i="127"/>
  <c r="K132" i="127"/>
  <c r="J132" i="127"/>
  <c r="I132" i="127"/>
  <c r="L20" i="127"/>
  <c r="K20" i="127"/>
  <c r="J20" i="127"/>
  <c r="I20" i="127"/>
  <c r="K76" i="127"/>
  <c r="J76" i="127"/>
  <c r="I76" i="127"/>
  <c r="L76" i="127"/>
  <c r="W119" i="126"/>
  <c r="G118" i="127"/>
  <c r="H118" i="127"/>
  <c r="W63" i="126"/>
  <c r="G62" i="127"/>
  <c r="H62" i="127"/>
  <c r="W147" i="126"/>
  <c r="G146" i="127"/>
  <c r="H146" i="127"/>
  <c r="W105" i="126"/>
  <c r="G104" i="127"/>
  <c r="H104" i="127"/>
  <c r="W133" i="126"/>
  <c r="G132" i="127"/>
  <c r="H132" i="127"/>
  <c r="W77" i="126"/>
  <c r="G76" i="127"/>
  <c r="H76" i="127"/>
  <c r="W35" i="126"/>
  <c r="G34" i="127"/>
  <c r="H34" i="127"/>
  <c r="G20" i="127"/>
  <c r="H20" i="127"/>
  <c r="W21" i="126"/>
  <c r="J16" i="123"/>
  <c r="F63" i="127" l="1"/>
  <c r="J63" i="127"/>
  <c r="L63" i="127"/>
  <c r="K63" i="127"/>
  <c r="I63" i="127"/>
  <c r="K77" i="127"/>
  <c r="L77" i="127"/>
  <c r="J77" i="127"/>
  <c r="I77" i="127"/>
  <c r="F77" i="127"/>
  <c r="F35" i="127"/>
  <c r="L35" i="127"/>
  <c r="K35" i="127"/>
  <c r="J35" i="127"/>
  <c r="I35" i="127"/>
  <c r="F119" i="127"/>
  <c r="L119" i="127"/>
  <c r="J119" i="127"/>
  <c r="I119" i="127"/>
  <c r="K119" i="127"/>
  <c r="J133" i="127"/>
  <c r="K133" i="127"/>
  <c r="L133" i="127"/>
  <c r="I133" i="127"/>
  <c r="F133" i="127"/>
  <c r="L105" i="127"/>
  <c r="J105" i="127"/>
  <c r="I105" i="127"/>
  <c r="F105" i="127"/>
  <c r="K105" i="127"/>
  <c r="F147" i="127"/>
  <c r="L147" i="127"/>
  <c r="K147" i="127"/>
  <c r="I147" i="127"/>
  <c r="J147" i="127"/>
  <c r="K21" i="127"/>
  <c r="L21" i="127"/>
  <c r="F21" i="127"/>
  <c r="I21" i="127"/>
  <c r="J21" i="127"/>
  <c r="W78" i="126"/>
  <c r="G77" i="127"/>
  <c r="H77" i="127"/>
  <c r="W106" i="126"/>
  <c r="G105" i="127"/>
  <c r="H105" i="127"/>
  <c r="W64" i="126"/>
  <c r="G63" i="127"/>
  <c r="H63" i="127"/>
  <c r="W134" i="126"/>
  <c r="G133" i="127"/>
  <c r="H133" i="127"/>
  <c r="W148" i="126"/>
  <c r="G147" i="127"/>
  <c r="H147" i="127"/>
  <c r="W120" i="126"/>
  <c r="G119" i="127"/>
  <c r="H119" i="127"/>
  <c r="W36" i="126"/>
  <c r="G35" i="127"/>
  <c r="H35" i="127"/>
  <c r="W22" i="126"/>
  <c r="H21" i="127"/>
  <c r="G21" i="127"/>
  <c r="N50" i="112"/>
  <c r="M50" i="112"/>
  <c r="L50" i="112"/>
  <c r="K50" i="112"/>
  <c r="I50" i="112"/>
  <c r="H50" i="112"/>
  <c r="F50" i="112"/>
  <c r="E50" i="112"/>
  <c r="EW113" i="67"/>
  <c r="EV113" i="67"/>
  <c r="EU113" i="67"/>
  <c r="ET113" i="67"/>
  <c r="ES113" i="67"/>
  <c r="ER113" i="67"/>
  <c r="EQ113" i="67"/>
  <c r="EP113" i="67"/>
  <c r="EO113" i="67"/>
  <c r="EN113" i="67"/>
  <c r="EM113" i="67"/>
  <c r="EL113" i="67"/>
  <c r="EK113" i="67"/>
  <c r="EJ113" i="67"/>
  <c r="EI113" i="67"/>
  <c r="EH113" i="67"/>
  <c r="EG113" i="67"/>
  <c r="EF113" i="67"/>
  <c r="EE113" i="67"/>
  <c r="ED113" i="67"/>
  <c r="EC113" i="67"/>
  <c r="EB113" i="67"/>
  <c r="EA113" i="67"/>
  <c r="DZ113" i="67"/>
  <c r="DY113" i="67"/>
  <c r="DX113" i="67"/>
  <c r="DW113" i="67"/>
  <c r="DV113" i="67"/>
  <c r="DU113" i="67"/>
  <c r="DT113" i="67"/>
  <c r="DS113" i="67"/>
  <c r="DR113" i="67"/>
  <c r="DQ113" i="67"/>
  <c r="DP113" i="67"/>
  <c r="DO113" i="67"/>
  <c r="DN113" i="67"/>
  <c r="DM113" i="67"/>
  <c r="DL113" i="67"/>
  <c r="DK113" i="67"/>
  <c r="DJ113" i="67"/>
  <c r="DI113" i="67"/>
  <c r="DH113" i="67"/>
  <c r="DG113" i="67"/>
  <c r="DF113" i="67"/>
  <c r="DE113" i="67"/>
  <c r="DD113" i="67"/>
  <c r="DC113" i="67"/>
  <c r="DB113" i="67"/>
  <c r="DA113" i="67"/>
  <c r="CZ113" i="67"/>
  <c r="CY113" i="67"/>
  <c r="CX113" i="67"/>
  <c r="CW113" i="67"/>
  <c r="CV113" i="67"/>
  <c r="CU113" i="67"/>
  <c r="CT113" i="67"/>
  <c r="CS113" i="67"/>
  <c r="CR113" i="67"/>
  <c r="CQ113" i="67"/>
  <c r="CP113" i="67"/>
  <c r="CO113" i="67"/>
  <c r="CN113" i="67"/>
  <c r="CM113" i="67"/>
  <c r="CL113" i="67"/>
  <c r="CK113" i="67"/>
  <c r="CJ113" i="67"/>
  <c r="CI113" i="67"/>
  <c r="CH113" i="67"/>
  <c r="CG113" i="67"/>
  <c r="CF113" i="67"/>
  <c r="CE113" i="67"/>
  <c r="CD113" i="67"/>
  <c r="CC113" i="67"/>
  <c r="CB113" i="67"/>
  <c r="CA113" i="67"/>
  <c r="BZ113" i="67"/>
  <c r="BY113" i="67"/>
  <c r="BX113" i="67"/>
  <c r="BW113" i="67"/>
  <c r="BV113" i="67"/>
  <c r="BU113" i="67"/>
  <c r="BT113" i="67"/>
  <c r="BS113" i="67"/>
  <c r="BR113" i="67"/>
  <c r="BQ113" i="67"/>
  <c r="BP113" i="67"/>
  <c r="BO113" i="67"/>
  <c r="BN113" i="67"/>
  <c r="BM113" i="67"/>
  <c r="BL113" i="67"/>
  <c r="BK113" i="67"/>
  <c r="BJ113" i="67"/>
  <c r="BI113" i="67"/>
  <c r="BH113" i="67"/>
  <c r="BG113" i="67"/>
  <c r="BF113" i="67"/>
  <c r="BE113" i="67"/>
  <c r="BD113" i="67"/>
  <c r="BC113" i="67"/>
  <c r="BB113" i="67"/>
  <c r="BA113" i="67"/>
  <c r="AZ113" i="67"/>
  <c r="AY113" i="67"/>
  <c r="AX113" i="67"/>
  <c r="AW113" i="67"/>
  <c r="AV113" i="67"/>
  <c r="AU113" i="67"/>
  <c r="AT113" i="67"/>
  <c r="AS113" i="67"/>
  <c r="AR113" i="67"/>
  <c r="AQ113" i="67"/>
  <c r="AP113" i="67"/>
  <c r="AO113" i="67"/>
  <c r="AN113" i="67"/>
  <c r="AM113" i="67"/>
  <c r="AL113" i="67"/>
  <c r="AK113" i="67"/>
  <c r="AJ113" i="67"/>
  <c r="AI113" i="67"/>
  <c r="AH113" i="67"/>
  <c r="AG113" i="67"/>
  <c r="AF113" i="67"/>
  <c r="AE113" i="67"/>
  <c r="AD113" i="67"/>
  <c r="AC113" i="67"/>
  <c r="AB113" i="67"/>
  <c r="AA113" i="67"/>
  <c r="Z113" i="67"/>
  <c r="Y113" i="67"/>
  <c r="X113" i="67"/>
  <c r="W113" i="67"/>
  <c r="V113" i="67"/>
  <c r="U113" i="67"/>
  <c r="T113" i="67"/>
  <c r="S113" i="67"/>
  <c r="R113" i="67"/>
  <c r="Q113" i="67"/>
  <c r="P113" i="67"/>
  <c r="O113" i="67"/>
  <c r="N113" i="67"/>
  <c r="M113" i="67"/>
  <c r="L113" i="67"/>
  <c r="K113" i="67"/>
  <c r="EW112" i="67"/>
  <c r="EV112" i="67"/>
  <c r="EU112" i="67"/>
  <c r="ET112" i="67"/>
  <c r="ES112" i="67"/>
  <c r="ER112" i="67"/>
  <c r="EQ112" i="67"/>
  <c r="EP112" i="67"/>
  <c r="EO112" i="67"/>
  <c r="EN112" i="67"/>
  <c r="EM112" i="67"/>
  <c r="EL112" i="67"/>
  <c r="EK112" i="67"/>
  <c r="EJ112" i="67"/>
  <c r="EI112" i="67"/>
  <c r="EH112" i="67"/>
  <c r="EG112" i="67"/>
  <c r="EF112" i="67"/>
  <c r="EE112" i="67"/>
  <c r="ED112" i="67"/>
  <c r="EC112" i="67"/>
  <c r="EB112" i="67"/>
  <c r="EA112" i="67"/>
  <c r="DZ112" i="67"/>
  <c r="DY112" i="67"/>
  <c r="DX112" i="67"/>
  <c r="DW112" i="67"/>
  <c r="DV112" i="67"/>
  <c r="DU112" i="67"/>
  <c r="DT112" i="67"/>
  <c r="DS112" i="67"/>
  <c r="DR112" i="67"/>
  <c r="DQ112" i="67"/>
  <c r="DP112" i="67"/>
  <c r="DO112" i="67"/>
  <c r="DN112" i="67"/>
  <c r="DM112" i="67"/>
  <c r="DL112" i="67"/>
  <c r="DK112" i="67"/>
  <c r="DJ112" i="67"/>
  <c r="DI112" i="67"/>
  <c r="DH112" i="67"/>
  <c r="DG112" i="67"/>
  <c r="DF112" i="67"/>
  <c r="DE112" i="67"/>
  <c r="DD112" i="67"/>
  <c r="DC112" i="67"/>
  <c r="DB112" i="67"/>
  <c r="DA112" i="67"/>
  <c r="CZ112" i="67"/>
  <c r="CY112" i="67"/>
  <c r="CX112" i="67"/>
  <c r="CW112" i="67"/>
  <c r="CV112" i="67"/>
  <c r="CU112" i="67"/>
  <c r="CT112" i="67"/>
  <c r="CS112" i="67"/>
  <c r="CR112" i="67"/>
  <c r="CQ112" i="67"/>
  <c r="CP112" i="67"/>
  <c r="CO112" i="67"/>
  <c r="CN112" i="67"/>
  <c r="CM112" i="67"/>
  <c r="CL112" i="67"/>
  <c r="CK112" i="67"/>
  <c r="CJ112" i="67"/>
  <c r="CI112" i="67"/>
  <c r="CH112" i="67"/>
  <c r="CG112" i="67"/>
  <c r="CF112" i="67"/>
  <c r="CE112" i="67"/>
  <c r="CD112" i="67"/>
  <c r="CC112" i="67"/>
  <c r="CB112" i="67"/>
  <c r="CA112" i="67"/>
  <c r="BZ112" i="67"/>
  <c r="BY112" i="67"/>
  <c r="BX112" i="67"/>
  <c r="BW112" i="67"/>
  <c r="BV112" i="67"/>
  <c r="BU112" i="67"/>
  <c r="BT112" i="67"/>
  <c r="BS112" i="67"/>
  <c r="BR112" i="67"/>
  <c r="BQ112" i="67"/>
  <c r="BP112" i="67"/>
  <c r="BO112" i="67"/>
  <c r="BN112" i="67"/>
  <c r="BM112" i="67"/>
  <c r="BL112" i="67"/>
  <c r="BK112" i="67"/>
  <c r="BJ112" i="67"/>
  <c r="BI112" i="67"/>
  <c r="BH112" i="67"/>
  <c r="BG112" i="67"/>
  <c r="BF112" i="67"/>
  <c r="BE112" i="67"/>
  <c r="BD112" i="67"/>
  <c r="BC112" i="67"/>
  <c r="BB112" i="67"/>
  <c r="BA112" i="67"/>
  <c r="AZ112" i="67"/>
  <c r="AY112" i="67"/>
  <c r="AX112" i="67"/>
  <c r="AW112" i="67"/>
  <c r="AV112" i="67"/>
  <c r="AU112" i="67"/>
  <c r="AT112" i="67"/>
  <c r="AS112" i="67"/>
  <c r="AR112" i="67"/>
  <c r="AQ112" i="67"/>
  <c r="AP112" i="67"/>
  <c r="AO112" i="67"/>
  <c r="AN112" i="67"/>
  <c r="AM112" i="67"/>
  <c r="AL112" i="67"/>
  <c r="AK112" i="67"/>
  <c r="AJ112" i="67"/>
  <c r="AI112" i="67"/>
  <c r="AH112" i="67"/>
  <c r="AG112" i="67"/>
  <c r="AF112" i="67"/>
  <c r="AE112" i="67"/>
  <c r="AD112" i="67"/>
  <c r="AC112" i="67"/>
  <c r="AB112" i="67"/>
  <c r="AA112" i="67"/>
  <c r="Z112" i="67"/>
  <c r="Y112" i="67"/>
  <c r="X112" i="67"/>
  <c r="W112" i="67"/>
  <c r="V112" i="67"/>
  <c r="U112" i="67"/>
  <c r="T112" i="67"/>
  <c r="S112" i="67"/>
  <c r="R112" i="67"/>
  <c r="Q112" i="67"/>
  <c r="P112" i="67"/>
  <c r="O112" i="67"/>
  <c r="N112" i="67"/>
  <c r="M112" i="67"/>
  <c r="L112" i="67"/>
  <c r="K112" i="67"/>
  <c r="EW109" i="67"/>
  <c r="EV109" i="67"/>
  <c r="EU109" i="67"/>
  <c r="ET109" i="67"/>
  <c r="ES109" i="67"/>
  <c r="ER109" i="67"/>
  <c r="EQ109" i="67"/>
  <c r="EP109" i="67"/>
  <c r="EO109" i="67"/>
  <c r="EN109" i="67"/>
  <c r="EM109" i="67"/>
  <c r="EL109" i="67"/>
  <c r="EK109" i="67"/>
  <c r="EJ109" i="67"/>
  <c r="EI109" i="67"/>
  <c r="EH109" i="67"/>
  <c r="EG109" i="67"/>
  <c r="EF109" i="67"/>
  <c r="EE109" i="67"/>
  <c r="ED109" i="67"/>
  <c r="EC109" i="67"/>
  <c r="EB109" i="67"/>
  <c r="EA109" i="67"/>
  <c r="DZ109" i="67"/>
  <c r="DY109" i="67"/>
  <c r="DX109" i="67"/>
  <c r="DW109" i="67"/>
  <c r="DV109" i="67"/>
  <c r="DU109" i="67"/>
  <c r="DT109" i="67"/>
  <c r="DS109" i="67"/>
  <c r="DR109" i="67"/>
  <c r="DQ109" i="67"/>
  <c r="DP109" i="67"/>
  <c r="DO109" i="67"/>
  <c r="DN109" i="67"/>
  <c r="DM109" i="67"/>
  <c r="DL109" i="67"/>
  <c r="DK109" i="67"/>
  <c r="DJ109" i="67"/>
  <c r="DI109" i="67"/>
  <c r="DH109" i="67"/>
  <c r="DG109" i="67"/>
  <c r="DF109" i="67"/>
  <c r="DE109" i="67"/>
  <c r="DD109" i="67"/>
  <c r="DC109" i="67"/>
  <c r="DB109" i="67"/>
  <c r="DA109" i="67"/>
  <c r="CZ109" i="67"/>
  <c r="CY109" i="67"/>
  <c r="CX109" i="67"/>
  <c r="CW109" i="67"/>
  <c r="CV109" i="67"/>
  <c r="CU109" i="67"/>
  <c r="CT109" i="67"/>
  <c r="CS109" i="67"/>
  <c r="CR109" i="67"/>
  <c r="CQ109" i="67"/>
  <c r="CP109" i="67"/>
  <c r="CO109" i="67"/>
  <c r="CN109" i="67"/>
  <c r="CM109" i="67"/>
  <c r="CL109" i="67"/>
  <c r="CK109" i="67"/>
  <c r="CJ109" i="67"/>
  <c r="CI109" i="67"/>
  <c r="CH109" i="67"/>
  <c r="CG109" i="67"/>
  <c r="CF109" i="67"/>
  <c r="CE109" i="67"/>
  <c r="CD109" i="67"/>
  <c r="CC109" i="67"/>
  <c r="CB109" i="67"/>
  <c r="CA109" i="67"/>
  <c r="BZ109" i="67"/>
  <c r="BY109" i="67"/>
  <c r="BX109" i="67"/>
  <c r="BW109" i="67"/>
  <c r="BV109" i="67"/>
  <c r="BU109" i="67"/>
  <c r="BT109" i="67"/>
  <c r="BS109" i="67"/>
  <c r="BR109" i="67"/>
  <c r="BQ109" i="67"/>
  <c r="BP109" i="67"/>
  <c r="BO109" i="67"/>
  <c r="BN109" i="67"/>
  <c r="BM109" i="67"/>
  <c r="BL109" i="67"/>
  <c r="BK109" i="67"/>
  <c r="BJ109" i="67"/>
  <c r="BI109" i="67"/>
  <c r="BH109" i="67"/>
  <c r="BG109" i="67"/>
  <c r="BF109" i="67"/>
  <c r="BE109" i="67"/>
  <c r="BD109" i="67"/>
  <c r="BC109" i="67"/>
  <c r="BB109" i="67"/>
  <c r="BA109" i="67"/>
  <c r="AZ109" i="67"/>
  <c r="AY109" i="67"/>
  <c r="AX109" i="67"/>
  <c r="AW109" i="67"/>
  <c r="AV109" i="67"/>
  <c r="AU109" i="67"/>
  <c r="AT109" i="67"/>
  <c r="AS109" i="67"/>
  <c r="AR109" i="67"/>
  <c r="AQ109" i="67"/>
  <c r="AP109" i="67"/>
  <c r="AO109" i="67"/>
  <c r="AN109" i="67"/>
  <c r="AM109" i="67"/>
  <c r="AL109" i="67"/>
  <c r="AK109" i="67"/>
  <c r="AJ109" i="67"/>
  <c r="AI109" i="67"/>
  <c r="AH109" i="67"/>
  <c r="AG109" i="67"/>
  <c r="AF109" i="67"/>
  <c r="AE109" i="67"/>
  <c r="AD109" i="67"/>
  <c r="AC109" i="67"/>
  <c r="AB109" i="67"/>
  <c r="AA109" i="67"/>
  <c r="Z109" i="67"/>
  <c r="Y109" i="67"/>
  <c r="X109" i="67"/>
  <c r="W109" i="67"/>
  <c r="V109" i="67"/>
  <c r="U109" i="67"/>
  <c r="T109" i="67"/>
  <c r="S109" i="67"/>
  <c r="R109" i="67"/>
  <c r="Q109" i="67"/>
  <c r="P109" i="67"/>
  <c r="O109" i="67"/>
  <c r="N109" i="67"/>
  <c r="M109" i="67"/>
  <c r="L109" i="67"/>
  <c r="K109" i="67"/>
  <c r="EW108" i="67"/>
  <c r="EV108" i="67"/>
  <c r="EU108" i="67"/>
  <c r="ET108" i="67"/>
  <c r="ES108" i="67"/>
  <c r="ER108" i="67"/>
  <c r="EQ108" i="67"/>
  <c r="EP108" i="67"/>
  <c r="EO108" i="67"/>
  <c r="EN108" i="67"/>
  <c r="EM108" i="67"/>
  <c r="EL108" i="67"/>
  <c r="EK108" i="67"/>
  <c r="EJ108" i="67"/>
  <c r="EI108" i="67"/>
  <c r="EH108" i="67"/>
  <c r="EG108" i="67"/>
  <c r="EF108" i="67"/>
  <c r="EE108" i="67"/>
  <c r="ED108" i="67"/>
  <c r="EC108" i="67"/>
  <c r="EB108" i="67"/>
  <c r="EA108" i="67"/>
  <c r="DZ108" i="67"/>
  <c r="DY108" i="67"/>
  <c r="DX108" i="67"/>
  <c r="DW108" i="67"/>
  <c r="DV108" i="67"/>
  <c r="DU108" i="67"/>
  <c r="DT108" i="67"/>
  <c r="DS108" i="67"/>
  <c r="DR108" i="67"/>
  <c r="DQ108" i="67"/>
  <c r="DP108" i="67"/>
  <c r="DO108" i="67"/>
  <c r="DN108" i="67"/>
  <c r="DM108" i="67"/>
  <c r="DL108" i="67"/>
  <c r="DK108" i="67"/>
  <c r="DJ108" i="67"/>
  <c r="DI108" i="67"/>
  <c r="DH108" i="67"/>
  <c r="DG108" i="67"/>
  <c r="DF108" i="67"/>
  <c r="DE108" i="67"/>
  <c r="DD108" i="67"/>
  <c r="DC108" i="67"/>
  <c r="DB108" i="67"/>
  <c r="DA108" i="67"/>
  <c r="CZ108" i="67"/>
  <c r="CY108" i="67"/>
  <c r="CX108" i="67"/>
  <c r="CW108" i="67"/>
  <c r="CV108" i="67"/>
  <c r="CU108" i="67"/>
  <c r="CT108" i="67"/>
  <c r="CS108" i="67"/>
  <c r="CR108" i="67"/>
  <c r="CQ108" i="67"/>
  <c r="CP108" i="67"/>
  <c r="CO108" i="67"/>
  <c r="CN108" i="67"/>
  <c r="CM108" i="67"/>
  <c r="CL108" i="67"/>
  <c r="CK108" i="67"/>
  <c r="CJ108" i="67"/>
  <c r="CI108" i="67"/>
  <c r="CH108" i="67"/>
  <c r="CG108" i="67"/>
  <c r="CF108" i="67"/>
  <c r="CE108" i="67"/>
  <c r="CD108" i="67"/>
  <c r="CC108" i="67"/>
  <c r="CB108" i="67"/>
  <c r="CA108" i="67"/>
  <c r="BZ108" i="67"/>
  <c r="BY108" i="67"/>
  <c r="BX108" i="67"/>
  <c r="BW108" i="67"/>
  <c r="BV108" i="67"/>
  <c r="BU108" i="67"/>
  <c r="BT108" i="67"/>
  <c r="BS108" i="67"/>
  <c r="BR108" i="67"/>
  <c r="BQ108" i="67"/>
  <c r="BP108" i="67"/>
  <c r="BO108" i="67"/>
  <c r="BN108" i="67"/>
  <c r="BM108" i="67"/>
  <c r="BL108" i="67"/>
  <c r="BK108" i="67"/>
  <c r="BJ108" i="67"/>
  <c r="BI108" i="67"/>
  <c r="BH108" i="67"/>
  <c r="BG108" i="67"/>
  <c r="BF108" i="67"/>
  <c r="BE108" i="67"/>
  <c r="BD108" i="67"/>
  <c r="BC108" i="67"/>
  <c r="BB108" i="67"/>
  <c r="BA108" i="67"/>
  <c r="AZ108" i="67"/>
  <c r="AY108" i="67"/>
  <c r="AX108" i="67"/>
  <c r="AW108" i="67"/>
  <c r="AV108" i="67"/>
  <c r="AU108" i="67"/>
  <c r="AT108" i="67"/>
  <c r="AS108" i="67"/>
  <c r="AR108" i="67"/>
  <c r="AQ108" i="67"/>
  <c r="AP108" i="67"/>
  <c r="AO108" i="67"/>
  <c r="AN108" i="67"/>
  <c r="AM108" i="67"/>
  <c r="AL108" i="67"/>
  <c r="AK108" i="67"/>
  <c r="AJ108" i="67"/>
  <c r="AI108" i="67"/>
  <c r="AH108" i="67"/>
  <c r="AG108" i="67"/>
  <c r="AF108" i="67"/>
  <c r="AE108" i="67"/>
  <c r="AD108" i="67"/>
  <c r="AC108" i="67"/>
  <c r="AB108" i="67"/>
  <c r="AA108" i="67"/>
  <c r="Z108" i="67"/>
  <c r="Y108" i="67"/>
  <c r="X108" i="67"/>
  <c r="W108" i="67"/>
  <c r="V108" i="67"/>
  <c r="U108" i="67"/>
  <c r="T108" i="67"/>
  <c r="S108" i="67"/>
  <c r="R108" i="67"/>
  <c r="Q108" i="67"/>
  <c r="P108" i="67"/>
  <c r="O108" i="67"/>
  <c r="N108" i="67"/>
  <c r="M108" i="67"/>
  <c r="L108" i="67"/>
  <c r="K108" i="67"/>
  <c r="EW106" i="67"/>
  <c r="EV106" i="67"/>
  <c r="EU106" i="67"/>
  <c r="ET106" i="67"/>
  <c r="ES106" i="67"/>
  <c r="ER106" i="67"/>
  <c r="EQ106" i="67"/>
  <c r="EP106" i="67"/>
  <c r="EO106" i="67"/>
  <c r="EN106" i="67"/>
  <c r="EM106" i="67"/>
  <c r="EL106" i="67"/>
  <c r="EK106" i="67"/>
  <c r="EJ106" i="67"/>
  <c r="EI106" i="67"/>
  <c r="EH106" i="67"/>
  <c r="EG106" i="67"/>
  <c r="EF106" i="67"/>
  <c r="EE106" i="67"/>
  <c r="ED106" i="67"/>
  <c r="EC106" i="67"/>
  <c r="EB106" i="67"/>
  <c r="EA106" i="67"/>
  <c r="DZ106" i="67"/>
  <c r="DY106" i="67"/>
  <c r="DX106" i="67"/>
  <c r="DW106" i="67"/>
  <c r="DV106" i="67"/>
  <c r="DU106" i="67"/>
  <c r="DT106" i="67"/>
  <c r="DS106" i="67"/>
  <c r="DR106" i="67"/>
  <c r="DQ106" i="67"/>
  <c r="DP106" i="67"/>
  <c r="DO106" i="67"/>
  <c r="DN106" i="67"/>
  <c r="DM106" i="67"/>
  <c r="DL106" i="67"/>
  <c r="DK106" i="67"/>
  <c r="DJ106" i="67"/>
  <c r="DI106" i="67"/>
  <c r="DH106" i="67"/>
  <c r="DG106" i="67"/>
  <c r="DF106" i="67"/>
  <c r="DE106" i="67"/>
  <c r="DD106" i="67"/>
  <c r="DC106" i="67"/>
  <c r="DB106" i="67"/>
  <c r="DA106" i="67"/>
  <c r="CZ106" i="67"/>
  <c r="CY106" i="67"/>
  <c r="CX106" i="67"/>
  <c r="CW106" i="67"/>
  <c r="CV106" i="67"/>
  <c r="CU106" i="67"/>
  <c r="CT106" i="67"/>
  <c r="CS106" i="67"/>
  <c r="CR106" i="67"/>
  <c r="CQ106" i="67"/>
  <c r="CP106" i="67"/>
  <c r="CO106" i="67"/>
  <c r="CN106" i="67"/>
  <c r="CM106" i="67"/>
  <c r="CL106" i="67"/>
  <c r="CK106" i="67"/>
  <c r="CJ106" i="67"/>
  <c r="CI106" i="67"/>
  <c r="CH106" i="67"/>
  <c r="CG106" i="67"/>
  <c r="CF106" i="67"/>
  <c r="CE106" i="67"/>
  <c r="CD106" i="67"/>
  <c r="CC106" i="67"/>
  <c r="CB106" i="67"/>
  <c r="CA106" i="67"/>
  <c r="BZ106" i="67"/>
  <c r="BY106" i="67"/>
  <c r="BX106" i="67"/>
  <c r="BW106" i="67"/>
  <c r="BV106" i="67"/>
  <c r="BU106" i="67"/>
  <c r="BT106" i="67"/>
  <c r="BS106" i="67"/>
  <c r="BR106" i="67"/>
  <c r="BQ106" i="67"/>
  <c r="BP106" i="67"/>
  <c r="BO106" i="67"/>
  <c r="BN106" i="67"/>
  <c r="BM106" i="67"/>
  <c r="BL106" i="67"/>
  <c r="BK106" i="67"/>
  <c r="BJ106" i="67"/>
  <c r="BI106" i="67"/>
  <c r="BH106" i="67"/>
  <c r="BG106" i="67"/>
  <c r="BF106" i="67"/>
  <c r="BE106" i="67"/>
  <c r="BD106" i="67"/>
  <c r="BC106" i="67"/>
  <c r="BB106" i="67"/>
  <c r="BA106" i="67"/>
  <c r="AZ106" i="67"/>
  <c r="AY106" i="67"/>
  <c r="AX106" i="67"/>
  <c r="AW106" i="67"/>
  <c r="AV106" i="67"/>
  <c r="AU106" i="67"/>
  <c r="AT106" i="67"/>
  <c r="AS106" i="67"/>
  <c r="AR106" i="67"/>
  <c r="AQ106" i="67"/>
  <c r="AP106" i="67"/>
  <c r="AO106" i="67"/>
  <c r="AN106" i="67"/>
  <c r="AM106" i="67"/>
  <c r="AL106" i="67"/>
  <c r="AK106" i="67"/>
  <c r="AJ106" i="67"/>
  <c r="AI106" i="67"/>
  <c r="AH106" i="67"/>
  <c r="AG106" i="67"/>
  <c r="AF106" i="67"/>
  <c r="AE106" i="67"/>
  <c r="AD106" i="67"/>
  <c r="AC106" i="67"/>
  <c r="AB106" i="67"/>
  <c r="AA106" i="67"/>
  <c r="Z106" i="67"/>
  <c r="Y106" i="67"/>
  <c r="X106" i="67"/>
  <c r="W106" i="67"/>
  <c r="V106" i="67"/>
  <c r="U106" i="67"/>
  <c r="T106" i="67"/>
  <c r="S106" i="67"/>
  <c r="R106" i="67"/>
  <c r="Q106" i="67"/>
  <c r="P106" i="67"/>
  <c r="O106" i="67"/>
  <c r="N106" i="67"/>
  <c r="M106" i="67"/>
  <c r="L106" i="67"/>
  <c r="K106" i="67"/>
  <c r="EW105" i="67"/>
  <c r="EV105" i="67"/>
  <c r="EU105" i="67"/>
  <c r="ET105" i="67"/>
  <c r="ES105" i="67"/>
  <c r="ER105" i="67"/>
  <c r="EQ105" i="67"/>
  <c r="EP105" i="67"/>
  <c r="EO105" i="67"/>
  <c r="EN105" i="67"/>
  <c r="EM105" i="67"/>
  <c r="EL105" i="67"/>
  <c r="EK105" i="67"/>
  <c r="EJ105" i="67"/>
  <c r="EI105" i="67"/>
  <c r="EH105" i="67"/>
  <c r="EG105" i="67"/>
  <c r="EF105" i="67"/>
  <c r="EE105" i="67"/>
  <c r="ED105" i="67"/>
  <c r="EC105" i="67"/>
  <c r="EB105" i="67"/>
  <c r="EA105" i="67"/>
  <c r="DZ105" i="67"/>
  <c r="DY105" i="67"/>
  <c r="DX105" i="67"/>
  <c r="DW105" i="67"/>
  <c r="DV105" i="67"/>
  <c r="DU105" i="67"/>
  <c r="DT105" i="67"/>
  <c r="DS105" i="67"/>
  <c r="DR105" i="67"/>
  <c r="DQ105" i="67"/>
  <c r="DP105" i="67"/>
  <c r="DO105" i="67"/>
  <c r="DN105" i="67"/>
  <c r="DM105" i="67"/>
  <c r="DL105" i="67"/>
  <c r="DK105" i="67"/>
  <c r="DJ105" i="67"/>
  <c r="DI105" i="67"/>
  <c r="DH105" i="67"/>
  <c r="DG105" i="67"/>
  <c r="DF105" i="67"/>
  <c r="DE105" i="67"/>
  <c r="DD105" i="67"/>
  <c r="DC105" i="67"/>
  <c r="DB105" i="67"/>
  <c r="DA105" i="67"/>
  <c r="CZ105" i="67"/>
  <c r="CY105" i="67"/>
  <c r="CX105" i="67"/>
  <c r="CW105" i="67"/>
  <c r="CV105" i="67"/>
  <c r="CU105" i="67"/>
  <c r="CT105" i="67"/>
  <c r="CS105" i="67"/>
  <c r="CR105" i="67"/>
  <c r="CQ105" i="67"/>
  <c r="CP105" i="67"/>
  <c r="CO105" i="67"/>
  <c r="CN105" i="67"/>
  <c r="CM105" i="67"/>
  <c r="CL105" i="67"/>
  <c r="CK105" i="67"/>
  <c r="CJ105" i="67"/>
  <c r="CI105" i="67"/>
  <c r="CH105" i="67"/>
  <c r="CG105" i="67"/>
  <c r="CF105" i="67"/>
  <c r="CE105" i="67"/>
  <c r="CD105" i="67"/>
  <c r="CC105" i="67"/>
  <c r="CB105" i="67"/>
  <c r="CA105" i="67"/>
  <c r="BZ105" i="67"/>
  <c r="BY105" i="67"/>
  <c r="BX105" i="67"/>
  <c r="BW105" i="67"/>
  <c r="BV105" i="67"/>
  <c r="BU105" i="67"/>
  <c r="BT105" i="67"/>
  <c r="BS105" i="67"/>
  <c r="BR105" i="67"/>
  <c r="BQ105" i="67"/>
  <c r="BP105" i="67"/>
  <c r="BO105" i="67"/>
  <c r="BN105" i="67"/>
  <c r="BM105" i="67"/>
  <c r="BL105" i="67"/>
  <c r="BK105" i="67"/>
  <c r="BJ105" i="67"/>
  <c r="BI105" i="67"/>
  <c r="BH105" i="67"/>
  <c r="BG105" i="67"/>
  <c r="BF105" i="67"/>
  <c r="BE105" i="67"/>
  <c r="BD105" i="67"/>
  <c r="BC105" i="67"/>
  <c r="BB105" i="67"/>
  <c r="BA105" i="67"/>
  <c r="AZ105" i="67"/>
  <c r="AY105" i="67"/>
  <c r="AX105" i="67"/>
  <c r="AW105" i="67"/>
  <c r="AV105" i="67"/>
  <c r="AU105" i="67"/>
  <c r="AT105" i="67"/>
  <c r="AS105" i="67"/>
  <c r="AR105" i="67"/>
  <c r="AQ105" i="67"/>
  <c r="AP105" i="67"/>
  <c r="AO105" i="67"/>
  <c r="AN105" i="67"/>
  <c r="AM105" i="67"/>
  <c r="AL105" i="67"/>
  <c r="AK105" i="67"/>
  <c r="AJ105" i="67"/>
  <c r="AI105" i="67"/>
  <c r="AH105" i="67"/>
  <c r="AG105" i="67"/>
  <c r="AF105" i="67"/>
  <c r="AE105" i="67"/>
  <c r="AD105" i="67"/>
  <c r="AC105" i="67"/>
  <c r="AB105" i="67"/>
  <c r="AA105" i="67"/>
  <c r="Z105" i="67"/>
  <c r="Y105" i="67"/>
  <c r="X105" i="67"/>
  <c r="W105" i="67"/>
  <c r="V105" i="67"/>
  <c r="U105" i="67"/>
  <c r="T105" i="67"/>
  <c r="S105" i="67"/>
  <c r="R105" i="67"/>
  <c r="Q105" i="67"/>
  <c r="P105" i="67"/>
  <c r="O105" i="67"/>
  <c r="N105" i="67"/>
  <c r="M105" i="67"/>
  <c r="L105" i="67"/>
  <c r="K105" i="67"/>
  <c r="EW103" i="67"/>
  <c r="EV103" i="67"/>
  <c r="EU103" i="67"/>
  <c r="ET103" i="67"/>
  <c r="ES103" i="67"/>
  <c r="ER103" i="67"/>
  <c r="EQ103" i="67"/>
  <c r="EP103" i="67"/>
  <c r="EO103" i="67"/>
  <c r="EN103" i="67"/>
  <c r="EM103" i="67"/>
  <c r="EL103" i="67"/>
  <c r="EK103" i="67"/>
  <c r="EJ103" i="67"/>
  <c r="EI103" i="67"/>
  <c r="EH103" i="67"/>
  <c r="EG103" i="67"/>
  <c r="EF103" i="67"/>
  <c r="EE103" i="67"/>
  <c r="ED103" i="67"/>
  <c r="EC103" i="67"/>
  <c r="EB103" i="67"/>
  <c r="EA103" i="67"/>
  <c r="DZ103" i="67"/>
  <c r="DY103" i="67"/>
  <c r="DX103" i="67"/>
  <c r="DW103" i="67"/>
  <c r="DV103" i="67"/>
  <c r="DU103" i="67"/>
  <c r="DT103" i="67"/>
  <c r="DS103" i="67"/>
  <c r="DR103" i="67"/>
  <c r="DQ103" i="67"/>
  <c r="DP103" i="67"/>
  <c r="DO103" i="67"/>
  <c r="DN103" i="67"/>
  <c r="DM103" i="67"/>
  <c r="DL103" i="67"/>
  <c r="DK103" i="67"/>
  <c r="DJ103" i="67"/>
  <c r="DI103" i="67"/>
  <c r="DH103" i="67"/>
  <c r="DG103" i="67"/>
  <c r="DF103" i="67"/>
  <c r="DE103" i="67"/>
  <c r="DD103" i="67"/>
  <c r="DC103" i="67"/>
  <c r="DB103" i="67"/>
  <c r="DA103" i="67"/>
  <c r="CZ103" i="67"/>
  <c r="CY103" i="67"/>
  <c r="CX103" i="67"/>
  <c r="CW103" i="67"/>
  <c r="CV103" i="67"/>
  <c r="CU103" i="67"/>
  <c r="CT103" i="67"/>
  <c r="CS103" i="67"/>
  <c r="CR103" i="67"/>
  <c r="CQ103" i="67"/>
  <c r="CP103" i="67"/>
  <c r="CO103" i="67"/>
  <c r="CN103" i="67"/>
  <c r="CM103" i="67"/>
  <c r="CL103" i="67"/>
  <c r="CK103" i="67"/>
  <c r="CJ103" i="67"/>
  <c r="CI103" i="67"/>
  <c r="CH103" i="67"/>
  <c r="CG103" i="67"/>
  <c r="CF103" i="67"/>
  <c r="CE103" i="67"/>
  <c r="CD103" i="67"/>
  <c r="CC103" i="67"/>
  <c r="CB103" i="67"/>
  <c r="CA103" i="67"/>
  <c r="BZ103" i="67"/>
  <c r="BY103" i="67"/>
  <c r="BX103" i="67"/>
  <c r="BW103" i="67"/>
  <c r="BV103" i="67"/>
  <c r="BU103" i="67"/>
  <c r="BT103" i="67"/>
  <c r="BS103" i="67"/>
  <c r="BR103" i="67"/>
  <c r="BQ103" i="67"/>
  <c r="BP103" i="67"/>
  <c r="BO103" i="67"/>
  <c r="BN103" i="67"/>
  <c r="BM103" i="67"/>
  <c r="BL103" i="67"/>
  <c r="BK103" i="67"/>
  <c r="BJ103" i="67"/>
  <c r="BI103" i="67"/>
  <c r="BH103" i="67"/>
  <c r="BG103" i="67"/>
  <c r="BF103" i="67"/>
  <c r="BE103" i="67"/>
  <c r="BD103" i="67"/>
  <c r="BC103" i="67"/>
  <c r="BB103" i="67"/>
  <c r="BA103" i="67"/>
  <c r="AZ103" i="67"/>
  <c r="AY103" i="67"/>
  <c r="AX103" i="67"/>
  <c r="AW103" i="67"/>
  <c r="AV103" i="67"/>
  <c r="AU103" i="67"/>
  <c r="AT103" i="67"/>
  <c r="AS103" i="67"/>
  <c r="AR103" i="67"/>
  <c r="AQ103" i="67"/>
  <c r="AP103" i="67"/>
  <c r="AO103" i="67"/>
  <c r="AN103" i="67"/>
  <c r="AM103" i="67"/>
  <c r="AL103" i="67"/>
  <c r="AK103" i="67"/>
  <c r="AJ103" i="67"/>
  <c r="AI103" i="67"/>
  <c r="AH103" i="67"/>
  <c r="AG103" i="67"/>
  <c r="AF103" i="67"/>
  <c r="AE103" i="67"/>
  <c r="AD103" i="67"/>
  <c r="AC103" i="67"/>
  <c r="AB103" i="67"/>
  <c r="AA103" i="67"/>
  <c r="Z103" i="67"/>
  <c r="Y103" i="67"/>
  <c r="X103" i="67"/>
  <c r="W103" i="67"/>
  <c r="V103" i="67"/>
  <c r="U103" i="67"/>
  <c r="T103" i="67"/>
  <c r="S103" i="67"/>
  <c r="R103" i="67"/>
  <c r="Q103" i="67"/>
  <c r="P103" i="67"/>
  <c r="O103" i="67"/>
  <c r="N103" i="67"/>
  <c r="M103" i="67"/>
  <c r="L103" i="67"/>
  <c r="K103" i="67"/>
  <c r="EW102" i="67"/>
  <c r="EV102" i="67"/>
  <c r="EU102" i="67"/>
  <c r="ET102" i="67"/>
  <c r="ES102" i="67"/>
  <c r="ER102" i="67"/>
  <c r="EQ102" i="67"/>
  <c r="EP102" i="67"/>
  <c r="EO102" i="67"/>
  <c r="EN102" i="67"/>
  <c r="EM102" i="67"/>
  <c r="EL102" i="67"/>
  <c r="EK102" i="67"/>
  <c r="EJ102" i="67"/>
  <c r="EI102" i="67"/>
  <c r="EH102" i="67"/>
  <c r="EG102" i="67"/>
  <c r="EF102" i="67"/>
  <c r="EE102" i="67"/>
  <c r="ED102" i="67"/>
  <c r="EC102" i="67"/>
  <c r="EB102" i="67"/>
  <c r="EA102" i="67"/>
  <c r="DZ102" i="67"/>
  <c r="DY102" i="67"/>
  <c r="DX102" i="67"/>
  <c r="DW102" i="67"/>
  <c r="DV102" i="67"/>
  <c r="DU102" i="67"/>
  <c r="DT102" i="67"/>
  <c r="DS102" i="67"/>
  <c r="DR102" i="67"/>
  <c r="DQ102" i="67"/>
  <c r="DP102" i="67"/>
  <c r="DO102" i="67"/>
  <c r="DN102" i="67"/>
  <c r="DM102" i="67"/>
  <c r="DL102" i="67"/>
  <c r="DK102" i="67"/>
  <c r="DJ102" i="67"/>
  <c r="DI102" i="67"/>
  <c r="DH102" i="67"/>
  <c r="DG102" i="67"/>
  <c r="DF102" i="67"/>
  <c r="DE102" i="67"/>
  <c r="DD102" i="67"/>
  <c r="DC102" i="67"/>
  <c r="DB102" i="67"/>
  <c r="DA102" i="67"/>
  <c r="CZ102" i="67"/>
  <c r="CY102" i="67"/>
  <c r="CX102" i="67"/>
  <c r="CW102" i="67"/>
  <c r="CV102" i="67"/>
  <c r="CU102" i="67"/>
  <c r="CT102" i="67"/>
  <c r="CS102" i="67"/>
  <c r="CR102" i="67"/>
  <c r="CQ102" i="67"/>
  <c r="CP102" i="67"/>
  <c r="CO102" i="67"/>
  <c r="CN102" i="67"/>
  <c r="CM102" i="67"/>
  <c r="CL102" i="67"/>
  <c r="CK102" i="67"/>
  <c r="CJ102" i="67"/>
  <c r="CI102" i="67"/>
  <c r="CH102" i="67"/>
  <c r="CG102" i="67"/>
  <c r="CF102" i="67"/>
  <c r="CE102" i="67"/>
  <c r="CD102" i="67"/>
  <c r="CC102" i="67"/>
  <c r="CB102" i="67"/>
  <c r="CA102" i="67"/>
  <c r="BZ102" i="67"/>
  <c r="BY102" i="67"/>
  <c r="BX102" i="67"/>
  <c r="BW102" i="67"/>
  <c r="BV102" i="67"/>
  <c r="BU102" i="67"/>
  <c r="BT102" i="67"/>
  <c r="BS102" i="67"/>
  <c r="BR102" i="67"/>
  <c r="BQ102" i="67"/>
  <c r="BP102" i="67"/>
  <c r="BO102" i="67"/>
  <c r="BN102" i="67"/>
  <c r="BM102" i="67"/>
  <c r="BL102" i="67"/>
  <c r="BK102" i="67"/>
  <c r="BJ102" i="67"/>
  <c r="BI102" i="67"/>
  <c r="BH102" i="67"/>
  <c r="BG102" i="67"/>
  <c r="BF102" i="67"/>
  <c r="BE102" i="67"/>
  <c r="BD102" i="67"/>
  <c r="BC102" i="67"/>
  <c r="BB102" i="67"/>
  <c r="BA102" i="67"/>
  <c r="AZ102" i="67"/>
  <c r="AY102" i="67"/>
  <c r="AX102" i="67"/>
  <c r="AW102" i="67"/>
  <c r="AV102" i="67"/>
  <c r="AU102" i="67"/>
  <c r="AT102" i="67"/>
  <c r="AS102" i="67"/>
  <c r="AR102" i="67"/>
  <c r="AQ102" i="67"/>
  <c r="AP102" i="67"/>
  <c r="AO102" i="67"/>
  <c r="AN102" i="67"/>
  <c r="AM102" i="67"/>
  <c r="AL102" i="67"/>
  <c r="AK102" i="67"/>
  <c r="AJ102" i="67"/>
  <c r="AI102" i="67"/>
  <c r="AH102" i="67"/>
  <c r="AG102" i="67"/>
  <c r="AF102" i="67"/>
  <c r="AE102" i="67"/>
  <c r="AD102" i="67"/>
  <c r="AC102" i="67"/>
  <c r="AB102" i="67"/>
  <c r="AA102" i="67"/>
  <c r="Z102" i="67"/>
  <c r="Y102" i="67"/>
  <c r="X102" i="67"/>
  <c r="W102" i="67"/>
  <c r="V102" i="67"/>
  <c r="U102" i="67"/>
  <c r="T102" i="67"/>
  <c r="S102" i="67"/>
  <c r="R102" i="67"/>
  <c r="Q102" i="67"/>
  <c r="P102" i="67"/>
  <c r="O102" i="67"/>
  <c r="N102" i="67"/>
  <c r="M102" i="67"/>
  <c r="L102" i="67"/>
  <c r="K102" i="67"/>
  <c r="EW100" i="67"/>
  <c r="EV100" i="67"/>
  <c r="EU100" i="67"/>
  <c r="ET100" i="67"/>
  <c r="ES100" i="67"/>
  <c r="ER100" i="67"/>
  <c r="EQ100" i="67"/>
  <c r="EP100" i="67"/>
  <c r="EO100" i="67"/>
  <c r="EN100" i="67"/>
  <c r="EM100" i="67"/>
  <c r="EL100" i="67"/>
  <c r="EK100" i="67"/>
  <c r="EJ100" i="67"/>
  <c r="EI100" i="67"/>
  <c r="EH100" i="67"/>
  <c r="EG100" i="67"/>
  <c r="EF100" i="67"/>
  <c r="EE100" i="67"/>
  <c r="ED100" i="67"/>
  <c r="EC100" i="67"/>
  <c r="EB100" i="67"/>
  <c r="EA100" i="67"/>
  <c r="DZ100" i="67"/>
  <c r="DY100" i="67"/>
  <c r="DX100" i="67"/>
  <c r="DW100" i="67"/>
  <c r="DV100" i="67"/>
  <c r="DU100" i="67"/>
  <c r="DT100" i="67"/>
  <c r="DS100" i="67"/>
  <c r="DR100" i="67"/>
  <c r="DQ100" i="67"/>
  <c r="DP100" i="67"/>
  <c r="DO100" i="67"/>
  <c r="DN100" i="67"/>
  <c r="DM100" i="67"/>
  <c r="DL100" i="67"/>
  <c r="DK100" i="67"/>
  <c r="DJ100" i="67"/>
  <c r="DI100" i="67"/>
  <c r="DH100" i="67"/>
  <c r="DG100" i="67"/>
  <c r="DF100" i="67"/>
  <c r="DE100" i="67"/>
  <c r="DD100" i="67"/>
  <c r="DC100" i="67"/>
  <c r="DB100" i="67"/>
  <c r="DA100" i="67"/>
  <c r="CZ100" i="67"/>
  <c r="CY100" i="67"/>
  <c r="CX100" i="67"/>
  <c r="CW100" i="67"/>
  <c r="CV100" i="67"/>
  <c r="CU100" i="67"/>
  <c r="CT100" i="67"/>
  <c r="CS100" i="67"/>
  <c r="CR100" i="67"/>
  <c r="CQ100" i="67"/>
  <c r="CP100" i="67"/>
  <c r="CO100" i="67"/>
  <c r="CN100" i="67"/>
  <c r="CM100" i="67"/>
  <c r="CL100" i="67"/>
  <c r="CK100" i="67"/>
  <c r="CJ100" i="67"/>
  <c r="CI100" i="67"/>
  <c r="CH100" i="67"/>
  <c r="CG100" i="67"/>
  <c r="CF100" i="67"/>
  <c r="CE100" i="67"/>
  <c r="CD100" i="67"/>
  <c r="CC100" i="67"/>
  <c r="CB100" i="67"/>
  <c r="CA100" i="67"/>
  <c r="BZ100" i="67"/>
  <c r="BY100" i="67"/>
  <c r="BX100" i="67"/>
  <c r="BW100" i="67"/>
  <c r="BV100" i="67"/>
  <c r="BU100" i="67"/>
  <c r="BT100" i="67"/>
  <c r="BS100" i="67"/>
  <c r="BR100" i="67"/>
  <c r="BQ100" i="67"/>
  <c r="BP100" i="67"/>
  <c r="BO100" i="67"/>
  <c r="BN100" i="67"/>
  <c r="BM100" i="67"/>
  <c r="BL100" i="67"/>
  <c r="BK100" i="67"/>
  <c r="BJ100" i="67"/>
  <c r="BI100" i="67"/>
  <c r="BH100" i="67"/>
  <c r="BG100" i="67"/>
  <c r="BF100" i="67"/>
  <c r="BE100" i="67"/>
  <c r="BD100" i="67"/>
  <c r="BC100" i="67"/>
  <c r="BB100" i="67"/>
  <c r="BA100" i="67"/>
  <c r="AZ100" i="67"/>
  <c r="AY100" i="67"/>
  <c r="AX100" i="67"/>
  <c r="AW100" i="67"/>
  <c r="AV100" i="67"/>
  <c r="AU100" i="67"/>
  <c r="AT100" i="67"/>
  <c r="AS100" i="67"/>
  <c r="AR100" i="67"/>
  <c r="AQ100" i="67"/>
  <c r="AP100" i="67"/>
  <c r="AO100" i="67"/>
  <c r="AN100" i="67"/>
  <c r="AM100" i="67"/>
  <c r="AL100" i="67"/>
  <c r="AK100" i="67"/>
  <c r="AJ100" i="67"/>
  <c r="AI100" i="67"/>
  <c r="AH100" i="67"/>
  <c r="AG100" i="67"/>
  <c r="AF100" i="67"/>
  <c r="AE100" i="67"/>
  <c r="AD100" i="67"/>
  <c r="AC100" i="67"/>
  <c r="AB100" i="67"/>
  <c r="AA100" i="67"/>
  <c r="Z100" i="67"/>
  <c r="Y100" i="67"/>
  <c r="X100" i="67"/>
  <c r="W100" i="67"/>
  <c r="V100" i="67"/>
  <c r="U100" i="67"/>
  <c r="T100" i="67"/>
  <c r="S100" i="67"/>
  <c r="R100" i="67"/>
  <c r="Q100" i="67"/>
  <c r="P100" i="67"/>
  <c r="O100" i="67"/>
  <c r="N100" i="67"/>
  <c r="M100" i="67"/>
  <c r="L100" i="67"/>
  <c r="K100" i="67"/>
  <c r="EW99" i="67"/>
  <c r="EV99" i="67"/>
  <c r="EU99" i="67"/>
  <c r="ET99" i="67"/>
  <c r="ES99" i="67"/>
  <c r="ER99" i="67"/>
  <c r="EQ99" i="67"/>
  <c r="EP99" i="67"/>
  <c r="EO99" i="67"/>
  <c r="EN99" i="67"/>
  <c r="EM99" i="67"/>
  <c r="EL99" i="67"/>
  <c r="EK99" i="67"/>
  <c r="EJ99" i="67"/>
  <c r="EI99" i="67"/>
  <c r="EH99" i="67"/>
  <c r="EG99" i="67"/>
  <c r="EF99" i="67"/>
  <c r="EE99" i="67"/>
  <c r="ED99" i="67"/>
  <c r="EC99" i="67"/>
  <c r="EB99" i="67"/>
  <c r="EA99" i="67"/>
  <c r="DZ99" i="67"/>
  <c r="DY99" i="67"/>
  <c r="DX99" i="67"/>
  <c r="DW99" i="67"/>
  <c r="DV99" i="67"/>
  <c r="DU99" i="67"/>
  <c r="DT99" i="67"/>
  <c r="DS99" i="67"/>
  <c r="DR99" i="67"/>
  <c r="DQ99" i="67"/>
  <c r="DP99" i="67"/>
  <c r="DO99" i="67"/>
  <c r="DN99" i="67"/>
  <c r="DM99" i="67"/>
  <c r="DL99" i="67"/>
  <c r="DK99" i="67"/>
  <c r="DJ99" i="67"/>
  <c r="DI99" i="67"/>
  <c r="DH99" i="67"/>
  <c r="DG99" i="67"/>
  <c r="DF99" i="67"/>
  <c r="DE99" i="67"/>
  <c r="DD99" i="67"/>
  <c r="DC99" i="67"/>
  <c r="DB99" i="67"/>
  <c r="DA99" i="67"/>
  <c r="CZ99" i="67"/>
  <c r="CY99" i="67"/>
  <c r="CX99" i="67"/>
  <c r="CW99" i="67"/>
  <c r="CV99" i="67"/>
  <c r="CU99" i="67"/>
  <c r="CT99" i="67"/>
  <c r="CS99" i="67"/>
  <c r="CR99" i="67"/>
  <c r="CQ99" i="67"/>
  <c r="CP99" i="67"/>
  <c r="CO99" i="67"/>
  <c r="CN99" i="67"/>
  <c r="CM99" i="67"/>
  <c r="CL99" i="67"/>
  <c r="CK99" i="67"/>
  <c r="CJ99" i="67"/>
  <c r="CI99" i="67"/>
  <c r="CH99" i="67"/>
  <c r="CG99" i="67"/>
  <c r="CF99" i="67"/>
  <c r="CE99" i="67"/>
  <c r="CD99" i="67"/>
  <c r="CC99" i="67"/>
  <c r="CB99" i="67"/>
  <c r="CA99" i="67"/>
  <c r="BZ99" i="67"/>
  <c r="BY99" i="67"/>
  <c r="BX99" i="67"/>
  <c r="BW99" i="67"/>
  <c r="BV99" i="67"/>
  <c r="BU99" i="67"/>
  <c r="BT99" i="67"/>
  <c r="BS99" i="67"/>
  <c r="BR99" i="67"/>
  <c r="BQ99" i="67"/>
  <c r="BP99" i="67"/>
  <c r="BO99" i="67"/>
  <c r="BN99" i="67"/>
  <c r="BM99" i="67"/>
  <c r="BL99" i="67"/>
  <c r="BK99" i="67"/>
  <c r="BJ99" i="67"/>
  <c r="BI99" i="67"/>
  <c r="BH99" i="67"/>
  <c r="BG99" i="67"/>
  <c r="BF99" i="67"/>
  <c r="BE99" i="67"/>
  <c r="BD99" i="67"/>
  <c r="BC99" i="67"/>
  <c r="BB99" i="67"/>
  <c r="BA99" i="67"/>
  <c r="AZ99" i="67"/>
  <c r="AY99" i="67"/>
  <c r="AX99" i="67"/>
  <c r="AW99" i="67"/>
  <c r="AV99" i="67"/>
  <c r="AU99" i="67"/>
  <c r="AT99" i="67"/>
  <c r="AS99" i="67"/>
  <c r="AR99" i="67"/>
  <c r="AQ99" i="67"/>
  <c r="AP99" i="67"/>
  <c r="AO99" i="67"/>
  <c r="AN99" i="67"/>
  <c r="AM99" i="67"/>
  <c r="AL99" i="67"/>
  <c r="AK99" i="67"/>
  <c r="AJ99" i="67"/>
  <c r="AI99" i="67"/>
  <c r="AH99" i="67"/>
  <c r="AG99" i="67"/>
  <c r="AF99" i="67"/>
  <c r="AE99" i="67"/>
  <c r="AD99" i="67"/>
  <c r="AC99" i="67"/>
  <c r="AB99" i="67"/>
  <c r="AA99" i="67"/>
  <c r="Z99" i="67"/>
  <c r="Y99" i="67"/>
  <c r="X99" i="67"/>
  <c r="W99" i="67"/>
  <c r="V99" i="67"/>
  <c r="U99" i="67"/>
  <c r="T99" i="67"/>
  <c r="S99" i="67"/>
  <c r="R99" i="67"/>
  <c r="Q99" i="67"/>
  <c r="P99" i="67"/>
  <c r="O99" i="67"/>
  <c r="N99" i="67"/>
  <c r="M99" i="67"/>
  <c r="L99" i="67"/>
  <c r="K99" i="67"/>
  <c r="EW97" i="67"/>
  <c r="EV97" i="67"/>
  <c r="EU97" i="67"/>
  <c r="ET97" i="67"/>
  <c r="ES97" i="67"/>
  <c r="ER97" i="67"/>
  <c r="EQ97" i="67"/>
  <c r="EP97" i="67"/>
  <c r="EO97" i="67"/>
  <c r="EN97" i="67"/>
  <c r="EM97" i="67"/>
  <c r="EL97" i="67"/>
  <c r="EK97" i="67"/>
  <c r="EJ97" i="67"/>
  <c r="EI97" i="67"/>
  <c r="EH97" i="67"/>
  <c r="EG97" i="67"/>
  <c r="EF97" i="67"/>
  <c r="EE97" i="67"/>
  <c r="ED97" i="67"/>
  <c r="EC97" i="67"/>
  <c r="EB97" i="67"/>
  <c r="EA97" i="67"/>
  <c r="DZ97" i="67"/>
  <c r="DY97" i="67"/>
  <c r="DX97" i="67"/>
  <c r="DW97" i="67"/>
  <c r="DV97" i="67"/>
  <c r="DU97" i="67"/>
  <c r="DT97" i="67"/>
  <c r="DS97" i="67"/>
  <c r="DR97" i="67"/>
  <c r="DQ97" i="67"/>
  <c r="DP97" i="67"/>
  <c r="DO97" i="67"/>
  <c r="DN97" i="67"/>
  <c r="DM97" i="67"/>
  <c r="DL97" i="67"/>
  <c r="DK97" i="67"/>
  <c r="DJ97" i="67"/>
  <c r="DI97" i="67"/>
  <c r="DH97" i="67"/>
  <c r="DG97" i="67"/>
  <c r="DF97" i="67"/>
  <c r="DE97" i="67"/>
  <c r="DD97" i="67"/>
  <c r="DC97" i="67"/>
  <c r="DB97" i="67"/>
  <c r="DA97" i="67"/>
  <c r="CZ97" i="67"/>
  <c r="CY97" i="67"/>
  <c r="CX97" i="67"/>
  <c r="CW97" i="67"/>
  <c r="CV97" i="67"/>
  <c r="CU97" i="67"/>
  <c r="CT97" i="67"/>
  <c r="CS97" i="67"/>
  <c r="CR97" i="67"/>
  <c r="CQ97" i="67"/>
  <c r="CP97" i="67"/>
  <c r="CO97" i="67"/>
  <c r="CN97" i="67"/>
  <c r="CM97" i="67"/>
  <c r="CL97" i="67"/>
  <c r="CK97" i="67"/>
  <c r="CJ97" i="67"/>
  <c r="CI97" i="67"/>
  <c r="CH97" i="67"/>
  <c r="CG97" i="67"/>
  <c r="CF97" i="67"/>
  <c r="CE97" i="67"/>
  <c r="CD97" i="67"/>
  <c r="CC97" i="67"/>
  <c r="CB97" i="67"/>
  <c r="CA97" i="67"/>
  <c r="BZ97" i="67"/>
  <c r="BY97" i="67"/>
  <c r="BX97" i="67"/>
  <c r="BW97" i="67"/>
  <c r="BV97" i="67"/>
  <c r="BU97" i="67"/>
  <c r="BT97" i="67"/>
  <c r="BS97" i="67"/>
  <c r="BR97" i="67"/>
  <c r="BQ97" i="67"/>
  <c r="BP97" i="67"/>
  <c r="BO97" i="67"/>
  <c r="BN97" i="67"/>
  <c r="BM97" i="67"/>
  <c r="BL97" i="67"/>
  <c r="BK97" i="67"/>
  <c r="BJ97" i="67"/>
  <c r="BI97" i="67"/>
  <c r="BH97" i="67"/>
  <c r="BG97" i="67"/>
  <c r="BF97" i="67"/>
  <c r="BE97" i="67"/>
  <c r="BD97" i="67"/>
  <c r="BC97" i="67"/>
  <c r="BB97" i="67"/>
  <c r="BA97" i="67"/>
  <c r="AZ97" i="67"/>
  <c r="AY97" i="67"/>
  <c r="AX97" i="67"/>
  <c r="AW97" i="67"/>
  <c r="AV97" i="67"/>
  <c r="AU97" i="67"/>
  <c r="AT97" i="67"/>
  <c r="AS97" i="67"/>
  <c r="AR97" i="67"/>
  <c r="AQ97" i="67"/>
  <c r="AP97" i="67"/>
  <c r="AO97" i="67"/>
  <c r="AN97" i="67"/>
  <c r="AM97" i="67"/>
  <c r="AL97" i="67"/>
  <c r="AK97" i="67"/>
  <c r="AJ97" i="67"/>
  <c r="AI97" i="67"/>
  <c r="AH97" i="67"/>
  <c r="AG97" i="67"/>
  <c r="AF97" i="67"/>
  <c r="AE97" i="67"/>
  <c r="AD97" i="67"/>
  <c r="AC97" i="67"/>
  <c r="AB97" i="67"/>
  <c r="AA97" i="67"/>
  <c r="Z97" i="67"/>
  <c r="Y97" i="67"/>
  <c r="X97" i="67"/>
  <c r="W97" i="67"/>
  <c r="V97" i="67"/>
  <c r="U97" i="67"/>
  <c r="T97" i="67"/>
  <c r="S97" i="67"/>
  <c r="R97" i="67"/>
  <c r="Q97" i="67"/>
  <c r="P97" i="67"/>
  <c r="O97" i="67"/>
  <c r="N97" i="67"/>
  <c r="M97" i="67"/>
  <c r="L97" i="67"/>
  <c r="K97" i="67"/>
  <c r="EW96" i="67"/>
  <c r="EV96" i="67"/>
  <c r="EU96" i="67"/>
  <c r="ET96" i="67"/>
  <c r="ES96" i="67"/>
  <c r="ER96" i="67"/>
  <c r="EQ96" i="67"/>
  <c r="EP96" i="67"/>
  <c r="EO96" i="67"/>
  <c r="EN96" i="67"/>
  <c r="EM96" i="67"/>
  <c r="EL96" i="67"/>
  <c r="EK96" i="67"/>
  <c r="EJ96" i="67"/>
  <c r="EI96" i="67"/>
  <c r="EH96" i="67"/>
  <c r="EG96" i="67"/>
  <c r="EF96" i="67"/>
  <c r="EE96" i="67"/>
  <c r="ED96" i="67"/>
  <c r="EC96" i="67"/>
  <c r="EB96" i="67"/>
  <c r="EA96" i="67"/>
  <c r="DZ96" i="67"/>
  <c r="DY96" i="67"/>
  <c r="DX96" i="67"/>
  <c r="DW96" i="67"/>
  <c r="DV96" i="67"/>
  <c r="DU96" i="67"/>
  <c r="DT96" i="67"/>
  <c r="DS96" i="67"/>
  <c r="DR96" i="67"/>
  <c r="DQ96" i="67"/>
  <c r="DP96" i="67"/>
  <c r="DO96" i="67"/>
  <c r="DN96" i="67"/>
  <c r="DM96" i="67"/>
  <c r="DL96" i="67"/>
  <c r="DK96" i="67"/>
  <c r="DJ96" i="67"/>
  <c r="DI96" i="67"/>
  <c r="DH96" i="67"/>
  <c r="DG96" i="67"/>
  <c r="DF96" i="67"/>
  <c r="DE96" i="67"/>
  <c r="DD96" i="67"/>
  <c r="DC96" i="67"/>
  <c r="DB96" i="67"/>
  <c r="DA96" i="67"/>
  <c r="CZ96" i="67"/>
  <c r="CY96" i="67"/>
  <c r="CX96" i="67"/>
  <c r="CW96" i="67"/>
  <c r="CV96" i="67"/>
  <c r="CU96" i="67"/>
  <c r="CT96" i="67"/>
  <c r="CS96" i="67"/>
  <c r="CR96" i="67"/>
  <c r="CQ96" i="67"/>
  <c r="CP96" i="67"/>
  <c r="CO96" i="67"/>
  <c r="CN96" i="67"/>
  <c r="CM96" i="67"/>
  <c r="CL96" i="67"/>
  <c r="CK96" i="67"/>
  <c r="CJ96" i="67"/>
  <c r="CI96" i="67"/>
  <c r="CH96" i="67"/>
  <c r="CG96" i="67"/>
  <c r="CF96" i="67"/>
  <c r="CE96" i="67"/>
  <c r="CD96" i="67"/>
  <c r="CC96" i="67"/>
  <c r="CB96" i="67"/>
  <c r="CA96" i="67"/>
  <c r="BZ96" i="67"/>
  <c r="BY96" i="67"/>
  <c r="BX96" i="67"/>
  <c r="BW96" i="67"/>
  <c r="BV96" i="67"/>
  <c r="BU96" i="67"/>
  <c r="BT96" i="67"/>
  <c r="BS96" i="67"/>
  <c r="BR96" i="67"/>
  <c r="BQ96" i="67"/>
  <c r="BP96" i="67"/>
  <c r="BO96" i="67"/>
  <c r="BN96" i="67"/>
  <c r="BM96" i="67"/>
  <c r="BL96" i="67"/>
  <c r="BK96" i="67"/>
  <c r="BJ96" i="67"/>
  <c r="BI96" i="67"/>
  <c r="BH96" i="67"/>
  <c r="BG96" i="67"/>
  <c r="BF96" i="67"/>
  <c r="BE96" i="67"/>
  <c r="BD96" i="67"/>
  <c r="BC96" i="67"/>
  <c r="BB96" i="67"/>
  <c r="BA96" i="67"/>
  <c r="AZ96" i="67"/>
  <c r="AY96" i="67"/>
  <c r="AX96" i="67"/>
  <c r="AW96" i="67"/>
  <c r="AV96" i="67"/>
  <c r="AU96" i="67"/>
  <c r="AT96" i="67"/>
  <c r="AS96" i="67"/>
  <c r="AR96" i="67"/>
  <c r="AQ96" i="67"/>
  <c r="AP96" i="67"/>
  <c r="AO96" i="67"/>
  <c r="AN96" i="67"/>
  <c r="AM96" i="67"/>
  <c r="AL96" i="67"/>
  <c r="AK96" i="67"/>
  <c r="AJ96" i="67"/>
  <c r="AI96" i="67"/>
  <c r="AH96" i="67"/>
  <c r="AG96" i="67"/>
  <c r="AF96" i="67"/>
  <c r="AE96" i="67"/>
  <c r="AD96" i="67"/>
  <c r="AC96" i="67"/>
  <c r="AB96" i="67"/>
  <c r="AA96" i="67"/>
  <c r="Z96" i="67"/>
  <c r="Y96" i="67"/>
  <c r="X96" i="67"/>
  <c r="W96" i="67"/>
  <c r="V96" i="67"/>
  <c r="U96" i="67"/>
  <c r="T96" i="67"/>
  <c r="S96" i="67"/>
  <c r="R96" i="67"/>
  <c r="Q96" i="67"/>
  <c r="P96" i="67"/>
  <c r="O96" i="67"/>
  <c r="N96" i="67"/>
  <c r="M96" i="67"/>
  <c r="L96" i="67"/>
  <c r="K96" i="67"/>
  <c r="EW93" i="67"/>
  <c r="EV93" i="67"/>
  <c r="EU93" i="67"/>
  <c r="ET93" i="67"/>
  <c r="ES93" i="67"/>
  <c r="ER93" i="67"/>
  <c r="EQ93" i="67"/>
  <c r="EP93" i="67"/>
  <c r="EO93" i="67"/>
  <c r="EN93" i="67"/>
  <c r="EM93" i="67"/>
  <c r="EL93" i="67"/>
  <c r="EK93" i="67"/>
  <c r="EJ93" i="67"/>
  <c r="EI93" i="67"/>
  <c r="EH93" i="67"/>
  <c r="EG93" i="67"/>
  <c r="EF93" i="67"/>
  <c r="EE93" i="67"/>
  <c r="ED93" i="67"/>
  <c r="EC93" i="67"/>
  <c r="EB93" i="67"/>
  <c r="EA93" i="67"/>
  <c r="DZ93" i="67"/>
  <c r="DY93" i="67"/>
  <c r="DX93" i="67"/>
  <c r="DW93" i="67"/>
  <c r="DV93" i="67"/>
  <c r="DU93" i="67"/>
  <c r="DT93" i="67"/>
  <c r="DS93" i="67"/>
  <c r="DR93" i="67"/>
  <c r="DQ93" i="67"/>
  <c r="DP93" i="67"/>
  <c r="DO93" i="67"/>
  <c r="DN93" i="67"/>
  <c r="DM93" i="67"/>
  <c r="DL93" i="67"/>
  <c r="DK93" i="67"/>
  <c r="DJ93" i="67"/>
  <c r="DI93" i="67"/>
  <c r="DH93" i="67"/>
  <c r="DG93" i="67"/>
  <c r="DF93" i="67"/>
  <c r="DE93" i="67"/>
  <c r="DD93" i="67"/>
  <c r="DC93" i="67"/>
  <c r="DB93" i="67"/>
  <c r="DA93" i="67"/>
  <c r="CZ93" i="67"/>
  <c r="CY93" i="67"/>
  <c r="CX93" i="67"/>
  <c r="CW93" i="67"/>
  <c r="CV93" i="67"/>
  <c r="CU93" i="67"/>
  <c r="CT93" i="67"/>
  <c r="CS93" i="67"/>
  <c r="CR93" i="67"/>
  <c r="CQ93" i="67"/>
  <c r="CP93" i="67"/>
  <c r="CO93" i="67"/>
  <c r="CN93" i="67"/>
  <c r="CM93" i="67"/>
  <c r="CL93" i="67"/>
  <c r="CK93" i="67"/>
  <c r="CJ93" i="67"/>
  <c r="CI93" i="67"/>
  <c r="CH93" i="67"/>
  <c r="CG93" i="67"/>
  <c r="CF93" i="67"/>
  <c r="CE93" i="67"/>
  <c r="CD93" i="67"/>
  <c r="CC93" i="67"/>
  <c r="CB93" i="67"/>
  <c r="CA93" i="67"/>
  <c r="BZ93" i="67"/>
  <c r="BY93" i="67"/>
  <c r="BX93" i="67"/>
  <c r="BW93" i="67"/>
  <c r="BV93" i="67"/>
  <c r="BU93" i="67"/>
  <c r="BT93" i="67"/>
  <c r="BS93" i="67"/>
  <c r="BR93" i="67"/>
  <c r="BQ93" i="67"/>
  <c r="BP93" i="67"/>
  <c r="BO93" i="67"/>
  <c r="BN93" i="67"/>
  <c r="BM93" i="67"/>
  <c r="BL93" i="67"/>
  <c r="BK93" i="67"/>
  <c r="BJ93" i="67"/>
  <c r="BI93" i="67"/>
  <c r="BH93" i="67"/>
  <c r="BG93" i="67"/>
  <c r="BF93" i="67"/>
  <c r="BE93" i="67"/>
  <c r="BD93" i="67"/>
  <c r="BC93" i="67"/>
  <c r="BB93" i="67"/>
  <c r="BA93" i="67"/>
  <c r="AZ93" i="67"/>
  <c r="AY93" i="67"/>
  <c r="AX93" i="67"/>
  <c r="AW93" i="67"/>
  <c r="AV93" i="67"/>
  <c r="AU93" i="67"/>
  <c r="AT93" i="67"/>
  <c r="AS93" i="67"/>
  <c r="AR93" i="67"/>
  <c r="AQ93" i="67"/>
  <c r="AP93" i="67"/>
  <c r="AO93" i="67"/>
  <c r="AN93" i="67"/>
  <c r="AM93" i="67"/>
  <c r="AL93" i="67"/>
  <c r="AK93" i="67"/>
  <c r="AJ93" i="67"/>
  <c r="AI93" i="67"/>
  <c r="AH93" i="67"/>
  <c r="AG93" i="67"/>
  <c r="AF93" i="67"/>
  <c r="AE93" i="67"/>
  <c r="AD93" i="67"/>
  <c r="AC93" i="67"/>
  <c r="AB93" i="67"/>
  <c r="AA93" i="67"/>
  <c r="Z93" i="67"/>
  <c r="Y93" i="67"/>
  <c r="X93" i="67"/>
  <c r="W93" i="67"/>
  <c r="V93" i="67"/>
  <c r="U93" i="67"/>
  <c r="T93" i="67"/>
  <c r="S93" i="67"/>
  <c r="R93" i="67"/>
  <c r="Q93" i="67"/>
  <c r="P93" i="67"/>
  <c r="O93" i="67"/>
  <c r="N93" i="67"/>
  <c r="M93" i="67"/>
  <c r="L93" i="67"/>
  <c r="K93" i="67"/>
  <c r="EW92" i="67"/>
  <c r="EV92" i="67"/>
  <c r="EU92" i="67"/>
  <c r="ET92" i="67"/>
  <c r="ES92" i="67"/>
  <c r="ER92" i="67"/>
  <c r="EQ92" i="67"/>
  <c r="EP92" i="67"/>
  <c r="EO92" i="67"/>
  <c r="EN92" i="67"/>
  <c r="EM92" i="67"/>
  <c r="EL92" i="67"/>
  <c r="EK92" i="67"/>
  <c r="EJ92" i="67"/>
  <c r="EI92" i="67"/>
  <c r="EH92" i="67"/>
  <c r="EG92" i="67"/>
  <c r="EF92" i="67"/>
  <c r="EE92" i="67"/>
  <c r="ED92" i="67"/>
  <c r="EC92" i="67"/>
  <c r="EB92" i="67"/>
  <c r="EA92" i="67"/>
  <c r="DZ92" i="67"/>
  <c r="DY92" i="67"/>
  <c r="DX92" i="67"/>
  <c r="DW92" i="67"/>
  <c r="DV92" i="67"/>
  <c r="DU92" i="67"/>
  <c r="DT92" i="67"/>
  <c r="DS92" i="67"/>
  <c r="DR92" i="67"/>
  <c r="DQ92" i="67"/>
  <c r="DP92" i="67"/>
  <c r="DO92" i="67"/>
  <c r="DN92" i="67"/>
  <c r="DM92" i="67"/>
  <c r="DL92" i="67"/>
  <c r="DK92" i="67"/>
  <c r="DJ92" i="67"/>
  <c r="DI92" i="67"/>
  <c r="DH92" i="67"/>
  <c r="DG92" i="67"/>
  <c r="DF92" i="67"/>
  <c r="DE92" i="67"/>
  <c r="DD92" i="67"/>
  <c r="DC92" i="67"/>
  <c r="DB92" i="67"/>
  <c r="DA92" i="67"/>
  <c r="CZ92" i="67"/>
  <c r="CY92" i="67"/>
  <c r="CX92" i="67"/>
  <c r="CW92" i="67"/>
  <c r="CV92" i="67"/>
  <c r="CU92" i="67"/>
  <c r="CT92" i="67"/>
  <c r="CS92" i="67"/>
  <c r="CR92" i="67"/>
  <c r="CQ92" i="67"/>
  <c r="CP92" i="67"/>
  <c r="CO92" i="67"/>
  <c r="CN92" i="67"/>
  <c r="CM92" i="67"/>
  <c r="CL92" i="67"/>
  <c r="CK92" i="67"/>
  <c r="CJ92" i="67"/>
  <c r="CI92" i="67"/>
  <c r="CH92" i="67"/>
  <c r="CG92" i="67"/>
  <c r="CF92" i="67"/>
  <c r="CE92" i="67"/>
  <c r="CD92" i="67"/>
  <c r="CC92" i="67"/>
  <c r="CB92" i="67"/>
  <c r="CA92" i="67"/>
  <c r="BZ92" i="67"/>
  <c r="BY92" i="67"/>
  <c r="BX92" i="67"/>
  <c r="BW92" i="67"/>
  <c r="BV92" i="67"/>
  <c r="BU92" i="67"/>
  <c r="BT92" i="67"/>
  <c r="BS92" i="67"/>
  <c r="BR92" i="67"/>
  <c r="BQ92" i="67"/>
  <c r="BP92" i="67"/>
  <c r="BO92" i="67"/>
  <c r="BN92" i="67"/>
  <c r="BM92" i="67"/>
  <c r="BL92" i="67"/>
  <c r="BK92" i="67"/>
  <c r="BJ92" i="67"/>
  <c r="BI92" i="67"/>
  <c r="BH92" i="67"/>
  <c r="BG92" i="67"/>
  <c r="BF92" i="67"/>
  <c r="BE92" i="67"/>
  <c r="BD92" i="67"/>
  <c r="BC92" i="67"/>
  <c r="BB92" i="67"/>
  <c r="BA92" i="67"/>
  <c r="AZ92" i="67"/>
  <c r="AY92" i="67"/>
  <c r="AX92" i="67"/>
  <c r="AW92" i="67"/>
  <c r="AV92" i="67"/>
  <c r="AU92" i="67"/>
  <c r="AT92" i="67"/>
  <c r="AS92" i="67"/>
  <c r="AR92" i="67"/>
  <c r="AQ92" i="67"/>
  <c r="AP92" i="67"/>
  <c r="AO92" i="67"/>
  <c r="AN92" i="67"/>
  <c r="AM92" i="67"/>
  <c r="AL92" i="67"/>
  <c r="AK92" i="67"/>
  <c r="AJ92" i="67"/>
  <c r="AI92" i="67"/>
  <c r="AH92" i="67"/>
  <c r="AG92" i="67"/>
  <c r="AF92" i="67"/>
  <c r="AE92" i="67"/>
  <c r="AD92" i="67"/>
  <c r="AC92" i="67"/>
  <c r="AB92" i="67"/>
  <c r="AA92" i="67"/>
  <c r="Z92" i="67"/>
  <c r="Y92" i="67"/>
  <c r="X92" i="67"/>
  <c r="W92" i="67"/>
  <c r="V92" i="67"/>
  <c r="U92" i="67"/>
  <c r="T92" i="67"/>
  <c r="S92" i="67"/>
  <c r="R92" i="67"/>
  <c r="Q92" i="67"/>
  <c r="P92" i="67"/>
  <c r="O92" i="67"/>
  <c r="N92" i="67"/>
  <c r="M92" i="67"/>
  <c r="L92" i="67"/>
  <c r="K92" i="67"/>
  <c r="EW89" i="67"/>
  <c r="EV89" i="67"/>
  <c r="EU89" i="67"/>
  <c r="ET89" i="67"/>
  <c r="ES89" i="67"/>
  <c r="ER89" i="67"/>
  <c r="EQ89" i="67"/>
  <c r="EP89" i="67"/>
  <c r="EO89" i="67"/>
  <c r="EN89" i="67"/>
  <c r="EM89" i="67"/>
  <c r="EL89" i="67"/>
  <c r="EK89" i="67"/>
  <c r="EJ89" i="67"/>
  <c r="EI89" i="67"/>
  <c r="EH89" i="67"/>
  <c r="EG89" i="67"/>
  <c r="EF89" i="67"/>
  <c r="EE89" i="67"/>
  <c r="ED89" i="67"/>
  <c r="EC89" i="67"/>
  <c r="EB89" i="67"/>
  <c r="EA89" i="67"/>
  <c r="DZ89" i="67"/>
  <c r="DY89" i="67"/>
  <c r="DX89" i="67"/>
  <c r="DW89" i="67"/>
  <c r="DV89" i="67"/>
  <c r="DU89" i="67"/>
  <c r="DT89" i="67"/>
  <c r="DS89" i="67"/>
  <c r="DR89" i="67"/>
  <c r="DQ89" i="67"/>
  <c r="DP89" i="67"/>
  <c r="DO89" i="67"/>
  <c r="DN89" i="67"/>
  <c r="DM89" i="67"/>
  <c r="DL89" i="67"/>
  <c r="DK89" i="67"/>
  <c r="DJ89" i="67"/>
  <c r="DI89" i="67"/>
  <c r="DH89" i="67"/>
  <c r="DG89" i="67"/>
  <c r="DF89" i="67"/>
  <c r="DE89" i="67"/>
  <c r="DD89" i="67"/>
  <c r="DC89" i="67"/>
  <c r="DB89" i="67"/>
  <c r="DA89" i="67"/>
  <c r="CZ89" i="67"/>
  <c r="CY89" i="67"/>
  <c r="CX89" i="67"/>
  <c r="CW89" i="67"/>
  <c r="CV89" i="67"/>
  <c r="CU89" i="67"/>
  <c r="CT89" i="67"/>
  <c r="CS89" i="67"/>
  <c r="CR89" i="67"/>
  <c r="CQ89" i="67"/>
  <c r="CP89" i="67"/>
  <c r="CO89" i="67"/>
  <c r="CN89" i="67"/>
  <c r="CM89" i="67"/>
  <c r="CL89" i="67"/>
  <c r="CK89" i="67"/>
  <c r="CJ89" i="67"/>
  <c r="CI89" i="67"/>
  <c r="CH89" i="67"/>
  <c r="CG89" i="67"/>
  <c r="CF89" i="67"/>
  <c r="CE89" i="67"/>
  <c r="CD89" i="67"/>
  <c r="CC89" i="67"/>
  <c r="CB89" i="67"/>
  <c r="CA89" i="67"/>
  <c r="BZ89" i="67"/>
  <c r="BY89" i="67"/>
  <c r="BX89" i="67"/>
  <c r="BW89" i="67"/>
  <c r="BV89" i="67"/>
  <c r="BU89" i="67"/>
  <c r="BT89" i="67"/>
  <c r="BS89" i="67"/>
  <c r="BR89" i="67"/>
  <c r="BQ89" i="67"/>
  <c r="BP89" i="67"/>
  <c r="BO89" i="67"/>
  <c r="BN89" i="67"/>
  <c r="BM89" i="67"/>
  <c r="BL89" i="67"/>
  <c r="BK89" i="67"/>
  <c r="BJ89" i="67"/>
  <c r="BI89" i="67"/>
  <c r="BH89" i="67"/>
  <c r="BG89" i="67"/>
  <c r="BF89" i="67"/>
  <c r="BE89" i="67"/>
  <c r="BD89" i="67"/>
  <c r="BC89" i="67"/>
  <c r="BB89" i="67"/>
  <c r="BA89" i="67"/>
  <c r="AZ89" i="67"/>
  <c r="AY89" i="67"/>
  <c r="AX89" i="67"/>
  <c r="AW89" i="67"/>
  <c r="AV89" i="67"/>
  <c r="AU89" i="67"/>
  <c r="AT89" i="67"/>
  <c r="AS89" i="67"/>
  <c r="AR89" i="67"/>
  <c r="AQ89" i="67"/>
  <c r="AP89" i="67"/>
  <c r="AO89" i="67"/>
  <c r="AN89" i="67"/>
  <c r="AM89" i="67"/>
  <c r="AL89" i="67"/>
  <c r="AK89" i="67"/>
  <c r="AJ89" i="67"/>
  <c r="AI89" i="67"/>
  <c r="AH89" i="67"/>
  <c r="AG89" i="67"/>
  <c r="AF89" i="67"/>
  <c r="AE89" i="67"/>
  <c r="AD89" i="67"/>
  <c r="AC89" i="67"/>
  <c r="AB89" i="67"/>
  <c r="AA89" i="67"/>
  <c r="Z89" i="67"/>
  <c r="Y89" i="67"/>
  <c r="X89" i="67"/>
  <c r="W89" i="67"/>
  <c r="V89" i="67"/>
  <c r="U89" i="67"/>
  <c r="T89" i="67"/>
  <c r="S89" i="67"/>
  <c r="R89" i="67"/>
  <c r="Q89" i="67"/>
  <c r="P89" i="67"/>
  <c r="O89" i="67"/>
  <c r="N89" i="67"/>
  <c r="M89" i="67"/>
  <c r="L89" i="67"/>
  <c r="K89" i="67"/>
  <c r="EW88" i="67"/>
  <c r="EV88" i="67"/>
  <c r="EU88" i="67"/>
  <c r="ET88" i="67"/>
  <c r="ES88" i="67"/>
  <c r="ER88" i="67"/>
  <c r="EQ88" i="67"/>
  <c r="EP88" i="67"/>
  <c r="EO88" i="67"/>
  <c r="EN88" i="67"/>
  <c r="EM88" i="67"/>
  <c r="EL88" i="67"/>
  <c r="EK88" i="67"/>
  <c r="EJ88" i="67"/>
  <c r="EI88" i="67"/>
  <c r="EH88" i="67"/>
  <c r="EG88" i="67"/>
  <c r="EF88" i="67"/>
  <c r="EE88" i="67"/>
  <c r="ED88" i="67"/>
  <c r="EC88" i="67"/>
  <c r="EB88" i="67"/>
  <c r="EA88" i="67"/>
  <c r="DZ88" i="67"/>
  <c r="DY88" i="67"/>
  <c r="DX88" i="67"/>
  <c r="DW88" i="67"/>
  <c r="DV88" i="67"/>
  <c r="DU88" i="67"/>
  <c r="DT88" i="67"/>
  <c r="DS88" i="67"/>
  <c r="DR88" i="67"/>
  <c r="DQ88" i="67"/>
  <c r="DP88" i="67"/>
  <c r="DO88" i="67"/>
  <c r="DN88" i="67"/>
  <c r="DM88" i="67"/>
  <c r="DL88" i="67"/>
  <c r="DK88" i="67"/>
  <c r="DJ88" i="67"/>
  <c r="DI88" i="67"/>
  <c r="DH88" i="67"/>
  <c r="DG88" i="67"/>
  <c r="DF88" i="67"/>
  <c r="DE88" i="67"/>
  <c r="DD88" i="67"/>
  <c r="DC88" i="67"/>
  <c r="DB88" i="67"/>
  <c r="DA88" i="67"/>
  <c r="CZ88" i="67"/>
  <c r="CY88" i="67"/>
  <c r="CX88" i="67"/>
  <c r="CW88" i="67"/>
  <c r="CV88" i="67"/>
  <c r="CU88" i="67"/>
  <c r="CT88" i="67"/>
  <c r="CS88" i="67"/>
  <c r="CR88" i="67"/>
  <c r="CQ88" i="67"/>
  <c r="CP88" i="67"/>
  <c r="CO88" i="67"/>
  <c r="CN88" i="67"/>
  <c r="CM88" i="67"/>
  <c r="CL88" i="67"/>
  <c r="CK88" i="67"/>
  <c r="CJ88" i="67"/>
  <c r="CI88" i="67"/>
  <c r="CH88" i="67"/>
  <c r="CG88" i="67"/>
  <c r="CF88" i="67"/>
  <c r="CE88" i="67"/>
  <c r="CD88" i="67"/>
  <c r="CC88" i="67"/>
  <c r="CB88" i="67"/>
  <c r="CA88" i="67"/>
  <c r="BZ88" i="67"/>
  <c r="BY88" i="67"/>
  <c r="BX88" i="67"/>
  <c r="BW88" i="67"/>
  <c r="BV88" i="67"/>
  <c r="BU88" i="67"/>
  <c r="BT88" i="67"/>
  <c r="BS88" i="67"/>
  <c r="BR88" i="67"/>
  <c r="BQ88" i="67"/>
  <c r="BP88" i="67"/>
  <c r="BO88" i="67"/>
  <c r="BN88" i="67"/>
  <c r="BM88" i="67"/>
  <c r="BL88" i="67"/>
  <c r="BK88" i="67"/>
  <c r="BJ88" i="67"/>
  <c r="BI88" i="67"/>
  <c r="BH88" i="67"/>
  <c r="BG88" i="67"/>
  <c r="BF88" i="67"/>
  <c r="BE88" i="67"/>
  <c r="BD88" i="67"/>
  <c r="BC88" i="67"/>
  <c r="BB88" i="67"/>
  <c r="BA88" i="67"/>
  <c r="AZ88" i="67"/>
  <c r="AY88" i="67"/>
  <c r="AX88" i="67"/>
  <c r="AW88" i="67"/>
  <c r="AV88" i="67"/>
  <c r="AU88" i="67"/>
  <c r="AT88" i="67"/>
  <c r="AS88" i="67"/>
  <c r="AR88" i="67"/>
  <c r="AQ88" i="67"/>
  <c r="AP88" i="67"/>
  <c r="AO88" i="67"/>
  <c r="AN88" i="67"/>
  <c r="AM88" i="67"/>
  <c r="AL88" i="67"/>
  <c r="AK88" i="67"/>
  <c r="AJ88" i="67"/>
  <c r="AI88" i="67"/>
  <c r="AH88" i="67"/>
  <c r="AG88" i="67"/>
  <c r="AF88" i="67"/>
  <c r="AE88" i="67"/>
  <c r="AD88" i="67"/>
  <c r="AC88" i="67"/>
  <c r="AB88" i="67"/>
  <c r="AA88" i="67"/>
  <c r="Z88" i="67"/>
  <c r="Y88" i="67"/>
  <c r="X88" i="67"/>
  <c r="W88" i="67"/>
  <c r="V88" i="67"/>
  <c r="U88" i="67"/>
  <c r="T88" i="67"/>
  <c r="S88" i="67"/>
  <c r="R88" i="67"/>
  <c r="Q88" i="67"/>
  <c r="P88" i="67"/>
  <c r="O88" i="67"/>
  <c r="N88" i="67"/>
  <c r="M88" i="67"/>
  <c r="L88" i="67"/>
  <c r="K88" i="67"/>
  <c r="EW86" i="67"/>
  <c r="EV86" i="67"/>
  <c r="EU86" i="67"/>
  <c r="ET86" i="67"/>
  <c r="ES86" i="67"/>
  <c r="ER86" i="67"/>
  <c r="EQ86" i="67"/>
  <c r="EP86" i="67"/>
  <c r="EO86" i="67"/>
  <c r="EN86" i="67"/>
  <c r="EM86" i="67"/>
  <c r="EL86" i="67"/>
  <c r="EK86" i="67"/>
  <c r="EJ86" i="67"/>
  <c r="EI86" i="67"/>
  <c r="EH86" i="67"/>
  <c r="EG86" i="67"/>
  <c r="EF86" i="67"/>
  <c r="EE86" i="67"/>
  <c r="ED86" i="67"/>
  <c r="EC86" i="67"/>
  <c r="EB86" i="67"/>
  <c r="EA86" i="67"/>
  <c r="DZ86" i="67"/>
  <c r="DY86" i="67"/>
  <c r="DX86" i="67"/>
  <c r="DW86" i="67"/>
  <c r="DV86" i="67"/>
  <c r="DU86" i="67"/>
  <c r="DT86" i="67"/>
  <c r="DS86" i="67"/>
  <c r="DR86" i="67"/>
  <c r="DQ86" i="67"/>
  <c r="DP86" i="67"/>
  <c r="DO86" i="67"/>
  <c r="DN86" i="67"/>
  <c r="DM86" i="67"/>
  <c r="DL86" i="67"/>
  <c r="DK86" i="67"/>
  <c r="DJ86" i="67"/>
  <c r="DI86" i="67"/>
  <c r="DH86" i="67"/>
  <c r="DG86" i="67"/>
  <c r="DF86" i="67"/>
  <c r="DE86" i="67"/>
  <c r="DD86" i="67"/>
  <c r="DC86" i="67"/>
  <c r="DB86" i="67"/>
  <c r="DA86" i="67"/>
  <c r="CZ86" i="67"/>
  <c r="CY86" i="67"/>
  <c r="CX86" i="67"/>
  <c r="CW86" i="67"/>
  <c r="CV86" i="67"/>
  <c r="CU86" i="67"/>
  <c r="CT86" i="67"/>
  <c r="CS86" i="67"/>
  <c r="CR86" i="67"/>
  <c r="CQ86" i="67"/>
  <c r="CP86" i="67"/>
  <c r="CO86" i="67"/>
  <c r="CN86" i="67"/>
  <c r="CM86" i="67"/>
  <c r="CL86" i="67"/>
  <c r="CK86" i="67"/>
  <c r="CJ86" i="67"/>
  <c r="CI86" i="67"/>
  <c r="CH86" i="67"/>
  <c r="CG86" i="67"/>
  <c r="CF86" i="67"/>
  <c r="CE86" i="67"/>
  <c r="CD86" i="67"/>
  <c r="CC86" i="67"/>
  <c r="CB86" i="67"/>
  <c r="CA86" i="67"/>
  <c r="BZ86" i="67"/>
  <c r="BY86" i="67"/>
  <c r="BX86" i="67"/>
  <c r="BW86" i="67"/>
  <c r="BV86" i="67"/>
  <c r="BU86" i="67"/>
  <c r="BT86" i="67"/>
  <c r="BS86" i="67"/>
  <c r="BR86" i="67"/>
  <c r="BQ86" i="67"/>
  <c r="BP86" i="67"/>
  <c r="BO86" i="67"/>
  <c r="BN86" i="67"/>
  <c r="BM86" i="67"/>
  <c r="BL86" i="67"/>
  <c r="BK86" i="67"/>
  <c r="BJ86" i="67"/>
  <c r="BI86" i="67"/>
  <c r="BH86" i="67"/>
  <c r="BG86" i="67"/>
  <c r="BF86" i="67"/>
  <c r="BE86" i="67"/>
  <c r="BD86" i="67"/>
  <c r="BC86" i="67"/>
  <c r="BB86" i="67"/>
  <c r="BA86" i="67"/>
  <c r="AZ86" i="67"/>
  <c r="AY86" i="67"/>
  <c r="AX86" i="67"/>
  <c r="AW86" i="67"/>
  <c r="AV86" i="67"/>
  <c r="AU86" i="67"/>
  <c r="AT86" i="67"/>
  <c r="AS86" i="67"/>
  <c r="AR86" i="67"/>
  <c r="AQ86" i="67"/>
  <c r="AP86" i="67"/>
  <c r="AO86" i="67"/>
  <c r="AN86" i="67"/>
  <c r="AM86" i="67"/>
  <c r="AL86" i="67"/>
  <c r="AK86" i="67"/>
  <c r="AJ86" i="67"/>
  <c r="AI86" i="67"/>
  <c r="AH86" i="67"/>
  <c r="AG86" i="67"/>
  <c r="AF86" i="67"/>
  <c r="AE86" i="67"/>
  <c r="AD86" i="67"/>
  <c r="AC86" i="67"/>
  <c r="AB86" i="67"/>
  <c r="AA86" i="67"/>
  <c r="Z86" i="67"/>
  <c r="Y86" i="67"/>
  <c r="X86" i="67"/>
  <c r="W86" i="67"/>
  <c r="V86" i="67"/>
  <c r="U86" i="67"/>
  <c r="T86" i="67"/>
  <c r="S86" i="67"/>
  <c r="R86" i="67"/>
  <c r="Q86" i="67"/>
  <c r="P86" i="67"/>
  <c r="O86" i="67"/>
  <c r="N86" i="67"/>
  <c r="M86" i="67"/>
  <c r="L86" i="67"/>
  <c r="K86" i="67"/>
  <c r="EW85" i="67"/>
  <c r="EV85" i="67"/>
  <c r="EU85" i="67"/>
  <c r="ET85" i="67"/>
  <c r="ES85" i="67"/>
  <c r="ER85" i="67"/>
  <c r="EQ85" i="67"/>
  <c r="EP85" i="67"/>
  <c r="EO85" i="67"/>
  <c r="EN85" i="67"/>
  <c r="EM85" i="67"/>
  <c r="EL85" i="67"/>
  <c r="EK85" i="67"/>
  <c r="EJ85" i="67"/>
  <c r="EI85" i="67"/>
  <c r="EH85" i="67"/>
  <c r="EG85" i="67"/>
  <c r="EF85" i="67"/>
  <c r="EE85" i="67"/>
  <c r="ED85" i="67"/>
  <c r="EC85" i="67"/>
  <c r="EB85" i="67"/>
  <c r="EA85" i="67"/>
  <c r="DZ85" i="67"/>
  <c r="DY85" i="67"/>
  <c r="DX85" i="67"/>
  <c r="DW85" i="67"/>
  <c r="DV85" i="67"/>
  <c r="DU85" i="67"/>
  <c r="DT85" i="67"/>
  <c r="DS85" i="67"/>
  <c r="DR85" i="67"/>
  <c r="DQ85" i="67"/>
  <c r="DP85" i="67"/>
  <c r="DO85" i="67"/>
  <c r="DN85" i="67"/>
  <c r="DM85" i="67"/>
  <c r="DL85" i="67"/>
  <c r="DK85" i="67"/>
  <c r="DJ85" i="67"/>
  <c r="DI85" i="67"/>
  <c r="DH85" i="67"/>
  <c r="DG85" i="67"/>
  <c r="DF85" i="67"/>
  <c r="DE85" i="67"/>
  <c r="DD85" i="67"/>
  <c r="DC85" i="67"/>
  <c r="DB85" i="67"/>
  <c r="DA85" i="67"/>
  <c r="CZ85" i="67"/>
  <c r="CY85" i="67"/>
  <c r="CX85" i="67"/>
  <c r="CW85" i="67"/>
  <c r="CV85" i="67"/>
  <c r="CU85" i="67"/>
  <c r="CT85" i="67"/>
  <c r="CS85" i="67"/>
  <c r="CR85" i="67"/>
  <c r="CQ85" i="67"/>
  <c r="CP85" i="67"/>
  <c r="CO85" i="67"/>
  <c r="CN85" i="67"/>
  <c r="CM85" i="67"/>
  <c r="CL85" i="67"/>
  <c r="CK85" i="67"/>
  <c r="CJ85" i="67"/>
  <c r="CI85" i="67"/>
  <c r="CH85" i="67"/>
  <c r="CG85" i="67"/>
  <c r="CF85" i="67"/>
  <c r="CE85" i="67"/>
  <c r="CD85" i="67"/>
  <c r="CC85" i="67"/>
  <c r="CB85" i="67"/>
  <c r="CA85" i="67"/>
  <c r="BZ85" i="67"/>
  <c r="BY85" i="67"/>
  <c r="BX85" i="67"/>
  <c r="BW85" i="67"/>
  <c r="BV85" i="67"/>
  <c r="BU85" i="67"/>
  <c r="BT85" i="67"/>
  <c r="BS85" i="67"/>
  <c r="BR85" i="67"/>
  <c r="BQ85" i="67"/>
  <c r="BP85" i="67"/>
  <c r="BO85" i="67"/>
  <c r="BN85" i="67"/>
  <c r="BM85" i="67"/>
  <c r="BL85" i="67"/>
  <c r="BK85" i="67"/>
  <c r="BJ85" i="67"/>
  <c r="BI85" i="67"/>
  <c r="BH85" i="67"/>
  <c r="BG85" i="67"/>
  <c r="BF85" i="67"/>
  <c r="BE85" i="67"/>
  <c r="BD85" i="67"/>
  <c r="BC85" i="67"/>
  <c r="BB85" i="67"/>
  <c r="BA85" i="67"/>
  <c r="AZ85" i="67"/>
  <c r="AY85" i="67"/>
  <c r="AX85" i="67"/>
  <c r="AW85" i="67"/>
  <c r="AV85" i="67"/>
  <c r="AU85" i="67"/>
  <c r="AT85" i="67"/>
  <c r="AS85" i="67"/>
  <c r="AR85" i="67"/>
  <c r="AQ85" i="67"/>
  <c r="AP85" i="67"/>
  <c r="AO85" i="67"/>
  <c r="AN85" i="67"/>
  <c r="AM85" i="67"/>
  <c r="AL85" i="67"/>
  <c r="AK85" i="67"/>
  <c r="AJ85" i="67"/>
  <c r="AI85" i="67"/>
  <c r="AH85" i="67"/>
  <c r="AG85" i="67"/>
  <c r="AF85" i="67"/>
  <c r="AE85" i="67"/>
  <c r="AD85" i="67"/>
  <c r="AC85" i="67"/>
  <c r="AB85" i="67"/>
  <c r="AA85" i="67"/>
  <c r="Z85" i="67"/>
  <c r="Y85" i="67"/>
  <c r="X85" i="67"/>
  <c r="W85" i="67"/>
  <c r="V85" i="67"/>
  <c r="U85" i="67"/>
  <c r="T85" i="67"/>
  <c r="S85" i="67"/>
  <c r="R85" i="67"/>
  <c r="Q85" i="67"/>
  <c r="P85" i="67"/>
  <c r="O85" i="67"/>
  <c r="N85" i="67"/>
  <c r="M85" i="67"/>
  <c r="L85" i="67"/>
  <c r="K85" i="67"/>
  <c r="EW83" i="67"/>
  <c r="EV83" i="67"/>
  <c r="EU83" i="67"/>
  <c r="ET83" i="67"/>
  <c r="ES83" i="67"/>
  <c r="ER83" i="67"/>
  <c r="EQ83" i="67"/>
  <c r="EP83" i="67"/>
  <c r="EO83" i="67"/>
  <c r="EN83" i="67"/>
  <c r="EM83" i="67"/>
  <c r="EL83" i="67"/>
  <c r="EK83" i="67"/>
  <c r="EJ83" i="67"/>
  <c r="EI83" i="67"/>
  <c r="EH83" i="67"/>
  <c r="EG83" i="67"/>
  <c r="EF83" i="67"/>
  <c r="EE83" i="67"/>
  <c r="ED83" i="67"/>
  <c r="EC83" i="67"/>
  <c r="EB83" i="67"/>
  <c r="EA83" i="67"/>
  <c r="DZ83" i="67"/>
  <c r="DY83" i="67"/>
  <c r="DX83" i="67"/>
  <c r="DW83" i="67"/>
  <c r="DV83" i="67"/>
  <c r="DU83" i="67"/>
  <c r="DT83" i="67"/>
  <c r="DS83" i="67"/>
  <c r="DR83" i="67"/>
  <c r="DQ83" i="67"/>
  <c r="DP83" i="67"/>
  <c r="DO83" i="67"/>
  <c r="DN83" i="67"/>
  <c r="DM83" i="67"/>
  <c r="DL83" i="67"/>
  <c r="DK83" i="67"/>
  <c r="DJ83" i="67"/>
  <c r="DI83" i="67"/>
  <c r="DH83" i="67"/>
  <c r="DG83" i="67"/>
  <c r="DF83" i="67"/>
  <c r="DE83" i="67"/>
  <c r="DD83" i="67"/>
  <c r="DC83" i="67"/>
  <c r="DB83" i="67"/>
  <c r="DA83" i="67"/>
  <c r="CZ83" i="67"/>
  <c r="CY83" i="67"/>
  <c r="CX83" i="67"/>
  <c r="CW83" i="67"/>
  <c r="CV83" i="67"/>
  <c r="CU83" i="67"/>
  <c r="CT83" i="67"/>
  <c r="CS83" i="67"/>
  <c r="CR83" i="67"/>
  <c r="CQ83" i="67"/>
  <c r="CP83" i="67"/>
  <c r="CO83" i="67"/>
  <c r="CN83" i="67"/>
  <c r="CM83" i="67"/>
  <c r="CL83" i="67"/>
  <c r="CK83" i="67"/>
  <c r="CJ83" i="67"/>
  <c r="CI83" i="67"/>
  <c r="CH83" i="67"/>
  <c r="CG83" i="67"/>
  <c r="CF83" i="67"/>
  <c r="CE83" i="67"/>
  <c r="CD83" i="67"/>
  <c r="CC83" i="67"/>
  <c r="CB83" i="67"/>
  <c r="CA83" i="67"/>
  <c r="BZ83" i="67"/>
  <c r="BY83" i="67"/>
  <c r="BX83" i="67"/>
  <c r="BW83" i="67"/>
  <c r="BV83" i="67"/>
  <c r="BU83" i="67"/>
  <c r="BT83" i="67"/>
  <c r="BS83" i="67"/>
  <c r="BR83" i="67"/>
  <c r="BQ83" i="67"/>
  <c r="BP83" i="67"/>
  <c r="BO83" i="67"/>
  <c r="BN83" i="67"/>
  <c r="BM83" i="67"/>
  <c r="BL83" i="67"/>
  <c r="BK83" i="67"/>
  <c r="BJ83" i="67"/>
  <c r="BI83" i="67"/>
  <c r="BH83" i="67"/>
  <c r="BG83" i="67"/>
  <c r="BF83" i="67"/>
  <c r="BE83" i="67"/>
  <c r="BD83" i="67"/>
  <c r="BC83" i="67"/>
  <c r="BB83" i="67"/>
  <c r="BA83" i="67"/>
  <c r="AZ83" i="67"/>
  <c r="AY83" i="67"/>
  <c r="AX83" i="67"/>
  <c r="AW83" i="67"/>
  <c r="AV83" i="67"/>
  <c r="AU83" i="67"/>
  <c r="AT83" i="67"/>
  <c r="AS83" i="67"/>
  <c r="AR83" i="67"/>
  <c r="AQ83" i="67"/>
  <c r="AP83" i="67"/>
  <c r="AO83" i="67"/>
  <c r="AN83" i="67"/>
  <c r="AM83" i="67"/>
  <c r="AL83" i="67"/>
  <c r="AK83" i="67"/>
  <c r="AJ83" i="67"/>
  <c r="AI83" i="67"/>
  <c r="AH83" i="67"/>
  <c r="AG83" i="67"/>
  <c r="AF83" i="67"/>
  <c r="AE83" i="67"/>
  <c r="AD83" i="67"/>
  <c r="AC83" i="67"/>
  <c r="AB83" i="67"/>
  <c r="AA83" i="67"/>
  <c r="Z83" i="67"/>
  <c r="Y83" i="67"/>
  <c r="X83" i="67"/>
  <c r="W83" i="67"/>
  <c r="V83" i="67"/>
  <c r="U83" i="67"/>
  <c r="T83" i="67"/>
  <c r="S83" i="67"/>
  <c r="R83" i="67"/>
  <c r="Q83" i="67"/>
  <c r="P83" i="67"/>
  <c r="O83" i="67"/>
  <c r="N83" i="67"/>
  <c r="M83" i="67"/>
  <c r="L83" i="67"/>
  <c r="K83" i="67"/>
  <c r="EW82" i="67"/>
  <c r="EV82" i="67"/>
  <c r="EU82" i="67"/>
  <c r="ET82" i="67"/>
  <c r="ES82" i="67"/>
  <c r="ER82" i="67"/>
  <c r="EQ82" i="67"/>
  <c r="EP82" i="67"/>
  <c r="EO82" i="67"/>
  <c r="EN82" i="67"/>
  <c r="EM82" i="67"/>
  <c r="EL82" i="67"/>
  <c r="EK82" i="67"/>
  <c r="EJ82" i="67"/>
  <c r="EI82" i="67"/>
  <c r="EH82" i="67"/>
  <c r="EG82" i="67"/>
  <c r="EF82" i="67"/>
  <c r="EE82" i="67"/>
  <c r="ED82" i="67"/>
  <c r="EC82" i="67"/>
  <c r="EB82" i="67"/>
  <c r="EA82" i="67"/>
  <c r="DZ82" i="67"/>
  <c r="DY82" i="67"/>
  <c r="DX82" i="67"/>
  <c r="DW82" i="67"/>
  <c r="DV82" i="67"/>
  <c r="DU82" i="67"/>
  <c r="DT82" i="67"/>
  <c r="DS82" i="67"/>
  <c r="DR82" i="67"/>
  <c r="DQ82" i="67"/>
  <c r="DP82" i="67"/>
  <c r="DO82" i="67"/>
  <c r="DN82" i="67"/>
  <c r="DM82" i="67"/>
  <c r="DL82" i="67"/>
  <c r="DK82" i="67"/>
  <c r="DJ82" i="67"/>
  <c r="DI82" i="67"/>
  <c r="DH82" i="67"/>
  <c r="DG82" i="67"/>
  <c r="DF82" i="67"/>
  <c r="DE82" i="67"/>
  <c r="DD82" i="67"/>
  <c r="DC82" i="67"/>
  <c r="DB82" i="67"/>
  <c r="DA82" i="67"/>
  <c r="CZ82" i="67"/>
  <c r="CY82" i="67"/>
  <c r="CX82" i="67"/>
  <c r="CW82" i="67"/>
  <c r="CV82" i="67"/>
  <c r="CU82" i="67"/>
  <c r="CT82" i="67"/>
  <c r="CS82" i="67"/>
  <c r="CR82" i="67"/>
  <c r="CQ82" i="67"/>
  <c r="CP82" i="67"/>
  <c r="CO82" i="67"/>
  <c r="CN82" i="67"/>
  <c r="CM82" i="67"/>
  <c r="CL82" i="67"/>
  <c r="CK82" i="67"/>
  <c r="CJ82" i="67"/>
  <c r="CI82" i="67"/>
  <c r="CH82" i="67"/>
  <c r="CG82" i="67"/>
  <c r="CF82" i="67"/>
  <c r="CE82" i="67"/>
  <c r="CD82" i="67"/>
  <c r="CC82" i="67"/>
  <c r="CB82" i="67"/>
  <c r="CA82" i="67"/>
  <c r="BZ82" i="67"/>
  <c r="BY82" i="67"/>
  <c r="BX82" i="67"/>
  <c r="BW82" i="67"/>
  <c r="BV82" i="67"/>
  <c r="BU82" i="67"/>
  <c r="BT82" i="67"/>
  <c r="BS82" i="67"/>
  <c r="BR82" i="67"/>
  <c r="BQ82" i="67"/>
  <c r="BP82" i="67"/>
  <c r="BO82" i="67"/>
  <c r="BN82" i="67"/>
  <c r="BM82" i="67"/>
  <c r="BL82" i="67"/>
  <c r="BK82" i="67"/>
  <c r="BJ82" i="67"/>
  <c r="BI82" i="67"/>
  <c r="BH82" i="67"/>
  <c r="BG82" i="67"/>
  <c r="BF82" i="67"/>
  <c r="BE82" i="67"/>
  <c r="BD82" i="67"/>
  <c r="BC82" i="67"/>
  <c r="BB82" i="67"/>
  <c r="BA82" i="67"/>
  <c r="AZ82" i="67"/>
  <c r="AY82" i="67"/>
  <c r="AX82" i="67"/>
  <c r="AW82" i="67"/>
  <c r="AV82" i="67"/>
  <c r="AU82" i="67"/>
  <c r="AT82" i="67"/>
  <c r="AS82" i="67"/>
  <c r="AR82" i="67"/>
  <c r="AQ82" i="67"/>
  <c r="AP82" i="67"/>
  <c r="AO82" i="67"/>
  <c r="AN82" i="67"/>
  <c r="AM82" i="67"/>
  <c r="AL82" i="67"/>
  <c r="AK82" i="67"/>
  <c r="AJ82" i="67"/>
  <c r="AI82" i="67"/>
  <c r="AH82" i="67"/>
  <c r="AG82" i="67"/>
  <c r="AF82" i="67"/>
  <c r="AE82" i="67"/>
  <c r="AD82" i="67"/>
  <c r="AC82" i="67"/>
  <c r="AB82" i="67"/>
  <c r="AA82" i="67"/>
  <c r="Z82" i="67"/>
  <c r="Y82" i="67"/>
  <c r="X82" i="67"/>
  <c r="W82" i="67"/>
  <c r="V82" i="67"/>
  <c r="U82" i="67"/>
  <c r="T82" i="67"/>
  <c r="S82" i="67"/>
  <c r="R82" i="67"/>
  <c r="Q82" i="67"/>
  <c r="P82" i="67"/>
  <c r="O82" i="67"/>
  <c r="N82" i="67"/>
  <c r="M82" i="67"/>
  <c r="L82" i="67"/>
  <c r="K82" i="67"/>
  <c r="EW80" i="67"/>
  <c r="EV80" i="67"/>
  <c r="EU80" i="67"/>
  <c r="ET80" i="67"/>
  <c r="ES80" i="67"/>
  <c r="ER80" i="67"/>
  <c r="EQ80" i="67"/>
  <c r="EP80" i="67"/>
  <c r="EO80" i="67"/>
  <c r="EN80" i="67"/>
  <c r="EM80" i="67"/>
  <c r="EL80" i="67"/>
  <c r="EK80" i="67"/>
  <c r="EJ80" i="67"/>
  <c r="EI80" i="67"/>
  <c r="EH80" i="67"/>
  <c r="EG80" i="67"/>
  <c r="EF80" i="67"/>
  <c r="EE80" i="67"/>
  <c r="ED80" i="67"/>
  <c r="EC80" i="67"/>
  <c r="EB80" i="67"/>
  <c r="EA80" i="67"/>
  <c r="DZ80" i="67"/>
  <c r="DY80" i="67"/>
  <c r="DX80" i="67"/>
  <c r="DW80" i="67"/>
  <c r="DV80" i="67"/>
  <c r="DU80" i="67"/>
  <c r="DT80" i="67"/>
  <c r="DS80" i="67"/>
  <c r="DR80" i="67"/>
  <c r="DQ80" i="67"/>
  <c r="DP80" i="67"/>
  <c r="DO80" i="67"/>
  <c r="DN80" i="67"/>
  <c r="DM80" i="67"/>
  <c r="DL80" i="67"/>
  <c r="DK80" i="67"/>
  <c r="DJ80" i="67"/>
  <c r="DI80" i="67"/>
  <c r="DH80" i="67"/>
  <c r="DG80" i="67"/>
  <c r="DF80" i="67"/>
  <c r="DE80" i="67"/>
  <c r="DD80" i="67"/>
  <c r="DC80" i="67"/>
  <c r="DB80" i="67"/>
  <c r="DA80" i="67"/>
  <c r="CZ80" i="67"/>
  <c r="CY80" i="67"/>
  <c r="CX80" i="67"/>
  <c r="CW80" i="67"/>
  <c r="CV80" i="67"/>
  <c r="CU80" i="67"/>
  <c r="CT80" i="67"/>
  <c r="CS80" i="67"/>
  <c r="CR80" i="67"/>
  <c r="CQ80" i="67"/>
  <c r="CP80" i="67"/>
  <c r="CO80" i="67"/>
  <c r="CN80" i="67"/>
  <c r="CM80" i="67"/>
  <c r="CL80" i="67"/>
  <c r="CK80" i="67"/>
  <c r="CJ80" i="67"/>
  <c r="CI80" i="67"/>
  <c r="CH80" i="67"/>
  <c r="CG80" i="67"/>
  <c r="CF80" i="67"/>
  <c r="CE80" i="67"/>
  <c r="CD80" i="67"/>
  <c r="CC80" i="67"/>
  <c r="CB80" i="67"/>
  <c r="CA80" i="67"/>
  <c r="BZ80" i="67"/>
  <c r="BY80" i="67"/>
  <c r="BX80" i="67"/>
  <c r="BW80" i="67"/>
  <c r="BV80" i="67"/>
  <c r="BU80" i="67"/>
  <c r="BT80" i="67"/>
  <c r="BS80" i="67"/>
  <c r="BR80" i="67"/>
  <c r="BQ80" i="67"/>
  <c r="BP80" i="67"/>
  <c r="BO80" i="67"/>
  <c r="BN80" i="67"/>
  <c r="BM80" i="67"/>
  <c r="BL80" i="67"/>
  <c r="BK80" i="67"/>
  <c r="BJ80" i="67"/>
  <c r="BI80" i="67"/>
  <c r="BH80" i="67"/>
  <c r="BG80" i="67"/>
  <c r="BF80" i="67"/>
  <c r="BE80" i="67"/>
  <c r="BD80" i="67"/>
  <c r="BC80" i="67"/>
  <c r="BB80" i="67"/>
  <c r="BA80" i="67"/>
  <c r="AZ80" i="67"/>
  <c r="AY80" i="67"/>
  <c r="AX80" i="67"/>
  <c r="AW80" i="67"/>
  <c r="AV80" i="67"/>
  <c r="AU80" i="67"/>
  <c r="AT80" i="67"/>
  <c r="AS80" i="67"/>
  <c r="AR80" i="67"/>
  <c r="AQ80" i="67"/>
  <c r="AP80" i="67"/>
  <c r="AO80" i="67"/>
  <c r="AN80" i="67"/>
  <c r="AM80" i="67"/>
  <c r="AL80" i="67"/>
  <c r="AK80" i="67"/>
  <c r="AJ80" i="67"/>
  <c r="AI80" i="67"/>
  <c r="AH80" i="67"/>
  <c r="AG80" i="67"/>
  <c r="AF80" i="67"/>
  <c r="AE80" i="67"/>
  <c r="AD80" i="67"/>
  <c r="AC80" i="67"/>
  <c r="AB80" i="67"/>
  <c r="AA80" i="67"/>
  <c r="Z80" i="67"/>
  <c r="Y80" i="67"/>
  <c r="X80" i="67"/>
  <c r="W80" i="67"/>
  <c r="V80" i="67"/>
  <c r="U80" i="67"/>
  <c r="T80" i="67"/>
  <c r="S80" i="67"/>
  <c r="R80" i="67"/>
  <c r="Q80" i="67"/>
  <c r="P80" i="67"/>
  <c r="O80" i="67"/>
  <c r="N80" i="67"/>
  <c r="M80" i="67"/>
  <c r="L80" i="67"/>
  <c r="K80" i="67"/>
  <c r="EW79" i="67"/>
  <c r="EV79" i="67"/>
  <c r="EU79" i="67"/>
  <c r="ET79" i="67"/>
  <c r="ES79" i="67"/>
  <c r="ER79" i="67"/>
  <c r="EQ79" i="67"/>
  <c r="EP79" i="67"/>
  <c r="EO79" i="67"/>
  <c r="EN79" i="67"/>
  <c r="EM79" i="67"/>
  <c r="EL79" i="67"/>
  <c r="EK79" i="67"/>
  <c r="EJ79" i="67"/>
  <c r="EI79" i="67"/>
  <c r="EH79" i="67"/>
  <c r="EG79" i="67"/>
  <c r="EF79" i="67"/>
  <c r="EE79" i="67"/>
  <c r="ED79" i="67"/>
  <c r="EC79" i="67"/>
  <c r="EB79" i="67"/>
  <c r="EA79" i="67"/>
  <c r="DZ79" i="67"/>
  <c r="DY79" i="67"/>
  <c r="DX79" i="67"/>
  <c r="DW79" i="67"/>
  <c r="DV79" i="67"/>
  <c r="DU79" i="67"/>
  <c r="DT79" i="67"/>
  <c r="DS79" i="67"/>
  <c r="DR79" i="67"/>
  <c r="DQ79" i="67"/>
  <c r="DP79" i="67"/>
  <c r="DO79" i="67"/>
  <c r="DN79" i="67"/>
  <c r="DM79" i="67"/>
  <c r="DL79" i="67"/>
  <c r="DK79" i="67"/>
  <c r="DJ79" i="67"/>
  <c r="DI79" i="67"/>
  <c r="DH79" i="67"/>
  <c r="DG79" i="67"/>
  <c r="DF79" i="67"/>
  <c r="DE79" i="67"/>
  <c r="DD79" i="67"/>
  <c r="DC79" i="67"/>
  <c r="DB79" i="67"/>
  <c r="DA79" i="67"/>
  <c r="CZ79" i="67"/>
  <c r="CY79" i="67"/>
  <c r="CX79" i="67"/>
  <c r="CW79" i="67"/>
  <c r="CV79" i="67"/>
  <c r="CU79" i="67"/>
  <c r="CT79" i="67"/>
  <c r="CS79" i="67"/>
  <c r="CR79" i="67"/>
  <c r="CQ79" i="67"/>
  <c r="CP79" i="67"/>
  <c r="CO79" i="67"/>
  <c r="CN79" i="67"/>
  <c r="CM79" i="67"/>
  <c r="CL79" i="67"/>
  <c r="CK79" i="67"/>
  <c r="CJ79" i="67"/>
  <c r="CI79" i="67"/>
  <c r="CH79" i="67"/>
  <c r="CG79" i="67"/>
  <c r="CF79" i="67"/>
  <c r="CE79" i="67"/>
  <c r="CD79" i="67"/>
  <c r="CC79" i="67"/>
  <c r="CB79" i="67"/>
  <c r="CA79" i="67"/>
  <c r="BZ79" i="67"/>
  <c r="BY79" i="67"/>
  <c r="BX79" i="67"/>
  <c r="BW79" i="67"/>
  <c r="BV79" i="67"/>
  <c r="BU79" i="67"/>
  <c r="BT79" i="67"/>
  <c r="BS79" i="67"/>
  <c r="BR79" i="67"/>
  <c r="BQ79" i="67"/>
  <c r="BP79" i="67"/>
  <c r="BO79" i="67"/>
  <c r="BN79" i="67"/>
  <c r="BM79" i="67"/>
  <c r="BL79" i="67"/>
  <c r="BK79" i="67"/>
  <c r="BJ79" i="67"/>
  <c r="BI79" i="67"/>
  <c r="BH79" i="67"/>
  <c r="BG79" i="67"/>
  <c r="BF79" i="67"/>
  <c r="BE79" i="67"/>
  <c r="BD79" i="67"/>
  <c r="BC79" i="67"/>
  <c r="BB79" i="67"/>
  <c r="BA79" i="67"/>
  <c r="AZ79" i="67"/>
  <c r="AY79" i="67"/>
  <c r="AX79" i="67"/>
  <c r="AW79" i="67"/>
  <c r="AV79" i="67"/>
  <c r="AU79" i="67"/>
  <c r="AT79" i="67"/>
  <c r="AS79" i="67"/>
  <c r="AR79" i="67"/>
  <c r="AQ79" i="67"/>
  <c r="AP79" i="67"/>
  <c r="AO79" i="67"/>
  <c r="AN79" i="67"/>
  <c r="AM79" i="67"/>
  <c r="AL79" i="67"/>
  <c r="AK79" i="67"/>
  <c r="AJ79" i="67"/>
  <c r="AI79" i="67"/>
  <c r="AH79" i="67"/>
  <c r="AG79" i="67"/>
  <c r="AF79" i="67"/>
  <c r="AE79" i="67"/>
  <c r="AD79" i="67"/>
  <c r="AC79" i="67"/>
  <c r="AB79" i="67"/>
  <c r="AA79" i="67"/>
  <c r="Z79" i="67"/>
  <c r="Y79" i="67"/>
  <c r="X79" i="67"/>
  <c r="W79" i="67"/>
  <c r="V79" i="67"/>
  <c r="U79" i="67"/>
  <c r="T79" i="67"/>
  <c r="S79" i="67"/>
  <c r="R79" i="67"/>
  <c r="Q79" i="67"/>
  <c r="P79" i="67"/>
  <c r="O79" i="67"/>
  <c r="N79" i="67"/>
  <c r="M79" i="67"/>
  <c r="L79" i="67"/>
  <c r="K79" i="67"/>
  <c r="EW77" i="67"/>
  <c r="EV77" i="67"/>
  <c r="EU77" i="67"/>
  <c r="ET77" i="67"/>
  <c r="ES77" i="67"/>
  <c r="ER77" i="67"/>
  <c r="EQ77" i="67"/>
  <c r="EP77" i="67"/>
  <c r="EO77" i="67"/>
  <c r="EN77" i="67"/>
  <c r="EM77" i="67"/>
  <c r="EL77" i="67"/>
  <c r="EK77" i="67"/>
  <c r="EJ77" i="67"/>
  <c r="EI77" i="67"/>
  <c r="EH77" i="67"/>
  <c r="EG77" i="67"/>
  <c r="EF77" i="67"/>
  <c r="EE77" i="67"/>
  <c r="ED77" i="67"/>
  <c r="EC77" i="67"/>
  <c r="EB77" i="67"/>
  <c r="EA77" i="67"/>
  <c r="DZ77" i="67"/>
  <c r="DY77" i="67"/>
  <c r="DX77" i="67"/>
  <c r="DW77" i="67"/>
  <c r="DV77" i="67"/>
  <c r="DU77" i="67"/>
  <c r="DT77" i="67"/>
  <c r="DS77" i="67"/>
  <c r="DR77" i="67"/>
  <c r="DQ77" i="67"/>
  <c r="DP77" i="67"/>
  <c r="DO77" i="67"/>
  <c r="DN77" i="67"/>
  <c r="DM77" i="67"/>
  <c r="DL77" i="67"/>
  <c r="DK77" i="67"/>
  <c r="DJ77" i="67"/>
  <c r="DI77" i="67"/>
  <c r="DH77" i="67"/>
  <c r="DG77" i="67"/>
  <c r="DF77" i="67"/>
  <c r="DE77" i="67"/>
  <c r="DD77" i="67"/>
  <c r="DC77" i="67"/>
  <c r="DB77" i="67"/>
  <c r="DA77" i="67"/>
  <c r="CZ77" i="67"/>
  <c r="CY77" i="67"/>
  <c r="CX77" i="67"/>
  <c r="CW77" i="67"/>
  <c r="CV77" i="67"/>
  <c r="CU77" i="67"/>
  <c r="CT77" i="67"/>
  <c r="CS77" i="67"/>
  <c r="CR77" i="67"/>
  <c r="CQ77" i="67"/>
  <c r="CP77" i="67"/>
  <c r="CO77" i="67"/>
  <c r="CN77" i="67"/>
  <c r="CM77" i="67"/>
  <c r="CL77" i="67"/>
  <c r="CK77" i="67"/>
  <c r="CJ77" i="67"/>
  <c r="CI77" i="67"/>
  <c r="CH77" i="67"/>
  <c r="CG77" i="67"/>
  <c r="CF77" i="67"/>
  <c r="CE77" i="67"/>
  <c r="CD77" i="67"/>
  <c r="CC77" i="67"/>
  <c r="CB77" i="67"/>
  <c r="CA77" i="67"/>
  <c r="BZ77" i="67"/>
  <c r="BY77" i="67"/>
  <c r="BX77" i="67"/>
  <c r="BW77" i="67"/>
  <c r="BV77" i="67"/>
  <c r="BU77" i="67"/>
  <c r="BT77" i="67"/>
  <c r="BS77" i="67"/>
  <c r="BR77" i="67"/>
  <c r="BQ77" i="67"/>
  <c r="BP77" i="67"/>
  <c r="BO77" i="67"/>
  <c r="BN77" i="67"/>
  <c r="BM77" i="67"/>
  <c r="BL77" i="67"/>
  <c r="BK77" i="67"/>
  <c r="BJ77" i="67"/>
  <c r="BI77" i="67"/>
  <c r="BH77" i="67"/>
  <c r="BG77" i="67"/>
  <c r="BF77" i="67"/>
  <c r="BE77" i="67"/>
  <c r="BD77" i="67"/>
  <c r="BC77" i="67"/>
  <c r="BB77" i="67"/>
  <c r="BA77" i="67"/>
  <c r="AZ77" i="67"/>
  <c r="AY77" i="67"/>
  <c r="AX77" i="67"/>
  <c r="AW77" i="67"/>
  <c r="AV77" i="67"/>
  <c r="AU77" i="67"/>
  <c r="AT77" i="67"/>
  <c r="AS77" i="67"/>
  <c r="AR77" i="67"/>
  <c r="AQ77" i="67"/>
  <c r="AP77" i="67"/>
  <c r="AO77" i="67"/>
  <c r="AN77" i="67"/>
  <c r="AM77" i="67"/>
  <c r="AL77" i="67"/>
  <c r="AK77" i="67"/>
  <c r="AJ77" i="67"/>
  <c r="AI77" i="67"/>
  <c r="AH77" i="67"/>
  <c r="AG77" i="67"/>
  <c r="AF77" i="67"/>
  <c r="AE77" i="67"/>
  <c r="AD77" i="67"/>
  <c r="AC77" i="67"/>
  <c r="AB77" i="67"/>
  <c r="AA77" i="67"/>
  <c r="Z77" i="67"/>
  <c r="Y77" i="67"/>
  <c r="X77" i="67"/>
  <c r="W77" i="67"/>
  <c r="V77" i="67"/>
  <c r="U77" i="67"/>
  <c r="T77" i="67"/>
  <c r="S77" i="67"/>
  <c r="R77" i="67"/>
  <c r="Q77" i="67"/>
  <c r="P77" i="67"/>
  <c r="O77" i="67"/>
  <c r="N77" i="67"/>
  <c r="M77" i="67"/>
  <c r="L77" i="67"/>
  <c r="K77" i="67"/>
  <c r="EW76" i="67"/>
  <c r="EV76" i="67"/>
  <c r="EU76" i="67"/>
  <c r="ET76" i="67"/>
  <c r="ES76" i="67"/>
  <c r="ER76" i="67"/>
  <c r="EQ76" i="67"/>
  <c r="EP76" i="67"/>
  <c r="EO76" i="67"/>
  <c r="EN76" i="67"/>
  <c r="EM76" i="67"/>
  <c r="EL76" i="67"/>
  <c r="EK76" i="67"/>
  <c r="EJ76" i="67"/>
  <c r="EI76" i="67"/>
  <c r="EH76" i="67"/>
  <c r="EG76" i="67"/>
  <c r="EF76" i="67"/>
  <c r="EE76" i="67"/>
  <c r="ED76" i="67"/>
  <c r="EC76" i="67"/>
  <c r="EB76" i="67"/>
  <c r="EA76" i="67"/>
  <c r="DZ76" i="67"/>
  <c r="DY76" i="67"/>
  <c r="DX76" i="67"/>
  <c r="DW76" i="67"/>
  <c r="DV76" i="67"/>
  <c r="DU76" i="67"/>
  <c r="DT76" i="67"/>
  <c r="DS76" i="67"/>
  <c r="DR76" i="67"/>
  <c r="DQ76" i="67"/>
  <c r="DP76" i="67"/>
  <c r="DO76" i="67"/>
  <c r="DN76" i="67"/>
  <c r="DM76" i="67"/>
  <c r="DL76" i="67"/>
  <c r="DK76" i="67"/>
  <c r="DJ76" i="67"/>
  <c r="DI76" i="67"/>
  <c r="DH76" i="67"/>
  <c r="DG76" i="67"/>
  <c r="DF76" i="67"/>
  <c r="DE76" i="67"/>
  <c r="DD76" i="67"/>
  <c r="DC76" i="67"/>
  <c r="DB76" i="67"/>
  <c r="DA76" i="67"/>
  <c r="CZ76" i="67"/>
  <c r="CY76" i="67"/>
  <c r="CX76" i="67"/>
  <c r="CW76" i="67"/>
  <c r="CV76" i="67"/>
  <c r="CU76" i="67"/>
  <c r="CT76" i="67"/>
  <c r="CS76" i="67"/>
  <c r="CR76" i="67"/>
  <c r="CQ76" i="67"/>
  <c r="CP76" i="67"/>
  <c r="CO76" i="67"/>
  <c r="CN76" i="67"/>
  <c r="CM76" i="67"/>
  <c r="CL76" i="67"/>
  <c r="CK76" i="67"/>
  <c r="CJ76" i="67"/>
  <c r="CI76" i="67"/>
  <c r="CH76" i="67"/>
  <c r="CG76" i="67"/>
  <c r="CF76" i="67"/>
  <c r="CE76" i="67"/>
  <c r="CD76" i="67"/>
  <c r="CC76" i="67"/>
  <c r="CB76" i="67"/>
  <c r="CA76" i="67"/>
  <c r="BZ76" i="67"/>
  <c r="BY76" i="67"/>
  <c r="BX76" i="67"/>
  <c r="BW76" i="67"/>
  <c r="BV76" i="67"/>
  <c r="BU76" i="67"/>
  <c r="BT76" i="67"/>
  <c r="BS76" i="67"/>
  <c r="BR76" i="67"/>
  <c r="BQ76" i="67"/>
  <c r="BP76" i="67"/>
  <c r="BO76" i="67"/>
  <c r="BN76" i="67"/>
  <c r="BM76" i="67"/>
  <c r="BL76" i="67"/>
  <c r="BK76" i="67"/>
  <c r="BJ76" i="67"/>
  <c r="BI76" i="67"/>
  <c r="BH76" i="67"/>
  <c r="BG76" i="67"/>
  <c r="BF76" i="67"/>
  <c r="BE76" i="67"/>
  <c r="BD76" i="67"/>
  <c r="BC76" i="67"/>
  <c r="BB76" i="67"/>
  <c r="BA76" i="67"/>
  <c r="AZ76" i="67"/>
  <c r="AY76" i="67"/>
  <c r="AX76" i="67"/>
  <c r="AW76" i="67"/>
  <c r="AV76" i="67"/>
  <c r="AU76" i="67"/>
  <c r="AT76" i="67"/>
  <c r="AS76" i="67"/>
  <c r="AR76" i="67"/>
  <c r="AQ76" i="67"/>
  <c r="AP76" i="67"/>
  <c r="AO76" i="67"/>
  <c r="AN76" i="67"/>
  <c r="AM76" i="67"/>
  <c r="AL76" i="67"/>
  <c r="AK76" i="67"/>
  <c r="AJ76" i="67"/>
  <c r="AI76" i="67"/>
  <c r="AH76" i="67"/>
  <c r="AG76" i="67"/>
  <c r="AF76" i="67"/>
  <c r="AE76" i="67"/>
  <c r="AD76" i="67"/>
  <c r="AC76" i="67"/>
  <c r="AB76" i="67"/>
  <c r="AA76" i="67"/>
  <c r="Z76" i="67"/>
  <c r="Y76" i="67"/>
  <c r="X76" i="67"/>
  <c r="W76" i="67"/>
  <c r="V76" i="67"/>
  <c r="U76" i="67"/>
  <c r="T76" i="67"/>
  <c r="S76" i="67"/>
  <c r="R76" i="67"/>
  <c r="Q76" i="67"/>
  <c r="P76" i="67"/>
  <c r="O76" i="67"/>
  <c r="N76" i="67"/>
  <c r="M76" i="67"/>
  <c r="L76" i="67"/>
  <c r="K76" i="67"/>
  <c r="E51" i="112" l="1"/>
  <c r="C18" i="126" s="1"/>
  <c r="B18" i="127" s="1"/>
  <c r="L120" i="127"/>
  <c r="J120" i="127"/>
  <c r="I120" i="127"/>
  <c r="K120" i="127"/>
  <c r="J148" i="127"/>
  <c r="L148" i="127"/>
  <c r="I148" i="127"/>
  <c r="K148" i="127"/>
  <c r="L64" i="127"/>
  <c r="K64" i="127"/>
  <c r="J64" i="127"/>
  <c r="I64" i="127"/>
  <c r="L134" i="127"/>
  <c r="J134" i="127"/>
  <c r="I134" i="127"/>
  <c r="K134" i="127"/>
  <c r="L106" i="127"/>
  <c r="K106" i="127"/>
  <c r="J106" i="127"/>
  <c r="I106" i="127"/>
  <c r="K22" i="127"/>
  <c r="J22" i="127"/>
  <c r="I22" i="127"/>
  <c r="L22" i="127"/>
  <c r="K36" i="127"/>
  <c r="L36" i="127"/>
  <c r="J36" i="127"/>
  <c r="I36" i="127"/>
  <c r="J78" i="127"/>
  <c r="K78" i="127"/>
  <c r="L78" i="127"/>
  <c r="I78" i="127"/>
  <c r="G120" i="127"/>
  <c r="H120" i="127"/>
  <c r="G148" i="127"/>
  <c r="H148" i="127"/>
  <c r="G134" i="127"/>
  <c r="H134" i="127"/>
  <c r="G106" i="127"/>
  <c r="H106" i="127"/>
  <c r="G64" i="127"/>
  <c r="H64" i="127"/>
  <c r="G78" i="127"/>
  <c r="H78" i="127"/>
  <c r="H22" i="127"/>
  <c r="G22" i="127"/>
  <c r="L51" i="112"/>
  <c r="C116" i="126" s="1"/>
  <c r="B116" i="127" s="1"/>
  <c r="L57" i="112"/>
  <c r="H51" i="112"/>
  <c r="C60" i="126" s="1"/>
  <c r="B60" i="127" s="1"/>
  <c r="H57" i="112"/>
  <c r="I51" i="112"/>
  <c r="C74" i="126" s="1"/>
  <c r="B74" i="127" s="1"/>
  <c r="I57" i="112"/>
  <c r="M51" i="112"/>
  <c r="C130" i="126" s="1"/>
  <c r="B130" i="127" s="1"/>
  <c r="M57" i="112"/>
  <c r="K51" i="112"/>
  <c r="C102" i="126" s="1"/>
  <c r="B102" i="127" s="1"/>
  <c r="K57" i="112"/>
  <c r="N51" i="112"/>
  <c r="C144" i="126" s="1"/>
  <c r="B144" i="127" s="1"/>
  <c r="N57" i="112"/>
  <c r="E57" i="112"/>
  <c r="N25" i="123"/>
  <c r="N24" i="123"/>
  <c r="N23" i="123"/>
  <c r="E31" i="78"/>
  <c r="E30" i="78"/>
  <c r="E29" i="78"/>
  <c r="E28" i="78"/>
  <c r="E27" i="78"/>
  <c r="E26" i="78"/>
  <c r="E25" i="78"/>
  <c r="N26" i="123" l="1"/>
  <c r="D20" i="112" l="1"/>
  <c r="AE20" i="112" s="1"/>
  <c r="D19" i="112"/>
  <c r="AE19" i="112" l="1"/>
  <c r="P7" i="122" s="1"/>
  <c r="D77" i="112"/>
  <c r="AE77" i="112" s="1"/>
  <c r="F61" i="112"/>
  <c r="D61" i="112"/>
  <c r="AE25" i="112"/>
  <c r="AE24" i="112"/>
  <c r="G42" i="112" l="1"/>
  <c r="EO32" i="126"/>
  <c r="D22" i="112"/>
  <c r="AE22" i="112" s="1"/>
  <c r="G35" i="112" l="1"/>
  <c r="G34" i="112"/>
  <c r="G37" i="112"/>
  <c r="G39" i="112"/>
  <c r="G40" i="112"/>
  <c r="J42" i="112"/>
  <c r="F54" i="112"/>
  <c r="V23" i="126"/>
  <c r="V24" i="126" s="1"/>
  <c r="V25" i="126" s="1"/>
  <c r="V26" i="126" s="1"/>
  <c r="V27" i="126" s="1"/>
  <c r="V28" i="126" s="1"/>
  <c r="V29" i="126" s="1"/>
  <c r="V30" i="126" s="1"/>
  <c r="V31" i="126" s="1"/>
  <c r="V32" i="126" s="1"/>
  <c r="V33" i="126" s="1"/>
  <c r="V34" i="126" s="1"/>
  <c r="V35" i="126" s="1"/>
  <c r="V36" i="126" s="1"/>
  <c r="I23" i="126"/>
  <c r="F51" i="112"/>
  <c r="C32" i="126" s="1"/>
  <c r="B32" i="127" s="1"/>
  <c r="G49" i="112" l="1"/>
  <c r="O42" i="112"/>
  <c r="I37" i="126"/>
  <c r="H37" i="126" s="1"/>
  <c r="EP62" i="126"/>
  <c r="J34" i="112"/>
  <c r="J40" i="112"/>
  <c r="J38" i="112"/>
  <c r="J39" i="112"/>
  <c r="J37" i="112"/>
  <c r="J35" i="112"/>
  <c r="J24" i="126"/>
  <c r="H24" i="127" s="1"/>
  <c r="H23" i="126"/>
  <c r="EC7" i="126"/>
  <c r="W48" i="112"/>
  <c r="W52" i="112" s="1"/>
  <c r="F56" i="112"/>
  <c r="F58" i="112"/>
  <c r="F55" i="112"/>
  <c r="F57" i="112"/>
  <c r="E5" i="64"/>
  <c r="X38" i="126" l="1"/>
  <c r="X49" i="126"/>
  <c r="X48" i="126"/>
  <c r="X47" i="126"/>
  <c r="X46" i="126"/>
  <c r="X45" i="126"/>
  <c r="X43" i="126"/>
  <c r="X42" i="126"/>
  <c r="X41" i="126"/>
  <c r="X40" i="126"/>
  <c r="X39" i="126"/>
  <c r="X44" i="126"/>
  <c r="X35" i="126"/>
  <c r="X34" i="126"/>
  <c r="X33" i="126"/>
  <c r="X32" i="126"/>
  <c r="X30" i="126"/>
  <c r="X31" i="126"/>
  <c r="X29" i="126"/>
  <c r="X24" i="126"/>
  <c r="X28" i="126"/>
  <c r="X27" i="126"/>
  <c r="X26" i="126"/>
  <c r="X25" i="126"/>
  <c r="J49" i="112"/>
  <c r="O40" i="112"/>
  <c r="O38" i="112"/>
  <c r="O39" i="112"/>
  <c r="O34" i="112"/>
  <c r="O49" i="112" s="1"/>
  <c r="O35" i="112"/>
  <c r="O37" i="112"/>
  <c r="T42" i="112"/>
  <c r="DM8" i="126"/>
  <c r="H50" i="126"/>
  <c r="I50" i="126"/>
  <c r="ES62" i="126"/>
  <c r="I36" i="126"/>
  <c r="S23" i="126" s="1"/>
  <c r="H36" i="126"/>
  <c r="DL8" i="126"/>
  <c r="ED7" i="126"/>
  <c r="FF32" i="126"/>
  <c r="X48" i="112"/>
  <c r="X52" i="112" s="1"/>
  <c r="V261" i="126"/>
  <c r="V262" i="126" s="1"/>
  <c r="V263" i="126" s="1"/>
  <c r="V264" i="126" s="1"/>
  <c r="V265" i="126" s="1"/>
  <c r="V266" i="126" s="1"/>
  <c r="V267" i="126" s="1"/>
  <c r="V268" i="126" s="1"/>
  <c r="V269" i="126" s="1"/>
  <c r="V270" i="126" s="1"/>
  <c r="V271" i="126" s="1"/>
  <c r="V272" i="126" s="1"/>
  <c r="V273" i="126" s="1"/>
  <c r="V274" i="126" s="1"/>
  <c r="I261" i="126"/>
  <c r="H261" i="126" s="1"/>
  <c r="W261" i="126"/>
  <c r="W54" i="112"/>
  <c r="D23" i="112"/>
  <c r="AE23" i="112" s="1"/>
  <c r="G38" i="112" s="1"/>
  <c r="X262" i="126" l="1"/>
  <c r="X273" i="126"/>
  <c r="X272" i="126"/>
  <c r="X271" i="126"/>
  <c r="X270" i="126"/>
  <c r="X269" i="126"/>
  <c r="X268" i="126"/>
  <c r="X264" i="126"/>
  <c r="X265" i="126"/>
  <c r="X267" i="126"/>
  <c r="X266" i="126"/>
  <c r="X263" i="126"/>
  <c r="EX62" i="126"/>
  <c r="T38" i="112"/>
  <c r="T37" i="112"/>
  <c r="T40" i="112"/>
  <c r="T34" i="112"/>
  <c r="T49" i="112" s="1"/>
  <c r="T35" i="112"/>
  <c r="DZ7" i="126"/>
  <c r="T39" i="112"/>
  <c r="Y42" i="112"/>
  <c r="J36" i="126"/>
  <c r="H36" i="127" s="1"/>
  <c r="G36" i="127"/>
  <c r="H274" i="126"/>
  <c r="I274" i="126"/>
  <c r="EC8" i="126"/>
  <c r="W262" i="126"/>
  <c r="G262" i="127" s="1"/>
  <c r="L261" i="127"/>
  <c r="J261" i="127"/>
  <c r="K261" i="127"/>
  <c r="I261" i="127"/>
  <c r="W275" i="126"/>
  <c r="FG32" i="126"/>
  <c r="V275" i="126"/>
  <c r="V276" i="126" s="1"/>
  <c r="V277" i="126" s="1"/>
  <c r="V278" i="126" s="1"/>
  <c r="V279" i="126" s="1"/>
  <c r="V280" i="126" s="1"/>
  <c r="V281" i="126" s="1"/>
  <c r="V282" i="126" s="1"/>
  <c r="V283" i="126" s="1"/>
  <c r="V284" i="126" s="1"/>
  <c r="V285" i="126" s="1"/>
  <c r="V286" i="126" s="1"/>
  <c r="V287" i="126" s="1"/>
  <c r="V288" i="126" s="1"/>
  <c r="I275" i="126"/>
  <c r="H275" i="126" s="1"/>
  <c r="X54" i="112"/>
  <c r="X58" i="112" s="1"/>
  <c r="W58" i="112"/>
  <c r="W50" i="112"/>
  <c r="W51" i="112" s="1"/>
  <c r="C270" i="126" s="1"/>
  <c r="W55" i="112"/>
  <c r="W56" i="112"/>
  <c r="I33" i="78"/>
  <c r="M32" i="78"/>
  <c r="I32" i="78"/>
  <c r="D31" i="78"/>
  <c r="F31" i="78" s="1"/>
  <c r="K31" i="78" s="1"/>
  <c r="AB30" i="126" s="1"/>
  <c r="D30" i="78"/>
  <c r="F30" i="78" s="1"/>
  <c r="K30" i="78" s="1"/>
  <c r="AB29" i="126" s="1"/>
  <c r="D29" i="78"/>
  <c r="F29" i="78" s="1"/>
  <c r="K29" i="78" s="1"/>
  <c r="AB28" i="126" s="1"/>
  <c r="D28" i="78"/>
  <c r="F28" i="78" s="1"/>
  <c r="K28" i="78" s="1"/>
  <c r="AB27" i="126" s="1"/>
  <c r="D27" i="78"/>
  <c r="F27" i="78" s="1"/>
  <c r="K27" i="78" s="1"/>
  <c r="AB26" i="126" s="1"/>
  <c r="D26" i="78"/>
  <c r="F26" i="78" s="1"/>
  <c r="D25" i="78"/>
  <c r="F25" i="78" s="1"/>
  <c r="P1" i="78"/>
  <c r="EV10" i="67"/>
  <c r="EU10" i="67"/>
  <c r="ET10" i="67"/>
  <c r="ES10" i="67"/>
  <c r="ER10" i="67"/>
  <c r="EG10" i="67"/>
  <c r="EF10" i="67"/>
  <c r="EE10" i="67"/>
  <c r="ED10" i="67"/>
  <c r="EC10" i="67"/>
  <c r="EB10" i="67"/>
  <c r="EA10" i="67"/>
  <c r="DZ10" i="67"/>
  <c r="DY10" i="67"/>
  <c r="DX10" i="67"/>
  <c r="DN10" i="67"/>
  <c r="DL10" i="67"/>
  <c r="DH10" i="67"/>
  <c r="DG10" i="67"/>
  <c r="DF10" i="67"/>
  <c r="DE10" i="67"/>
  <c r="DD10" i="67"/>
  <c r="CS10" i="67"/>
  <c r="CR10" i="67"/>
  <c r="CQ10" i="67"/>
  <c r="CP10" i="67"/>
  <c r="CO10" i="67"/>
  <c r="CN10" i="67"/>
  <c r="CM10" i="67"/>
  <c r="CL10" i="67"/>
  <c r="CK10" i="67"/>
  <c r="CJ10" i="67"/>
  <c r="BY10" i="67"/>
  <c r="BX10" i="67"/>
  <c r="BW10" i="67"/>
  <c r="BV10" i="67"/>
  <c r="BU10" i="67"/>
  <c r="BT10" i="67"/>
  <c r="BS10" i="67"/>
  <c r="BR10" i="67"/>
  <c r="BQ10" i="67"/>
  <c r="BP10" i="67"/>
  <c r="BD10" i="67"/>
  <c r="BB10" i="67"/>
  <c r="BA10" i="67"/>
  <c r="AZ10" i="67"/>
  <c r="AY10" i="67"/>
  <c r="AX10" i="67"/>
  <c r="AW10" i="67"/>
  <c r="AV10" i="67"/>
  <c r="AL10" i="67"/>
  <c r="AK10" i="67"/>
  <c r="AJ10" i="67"/>
  <c r="AI10" i="67"/>
  <c r="AH10" i="67"/>
  <c r="AG10" i="67"/>
  <c r="AF10" i="67"/>
  <c r="AE10" i="67"/>
  <c r="AD10" i="67"/>
  <c r="AC10" i="67"/>
  <c r="AB10" i="67"/>
  <c r="R10" i="67"/>
  <c r="P10" i="67"/>
  <c r="O10" i="67"/>
  <c r="N10" i="67"/>
  <c r="M10" i="67"/>
  <c r="L10" i="67"/>
  <c r="K10" i="67"/>
  <c r="J10" i="67"/>
  <c r="I10" i="67"/>
  <c r="G10" i="67"/>
  <c r="E10" i="67"/>
  <c r="D27" i="112"/>
  <c r="AE27" i="112" s="1"/>
  <c r="D11" i="64"/>
  <c r="D10" i="64"/>
  <c r="B8" i="127"/>
  <c r="J18" i="123"/>
  <c r="J17" i="123"/>
  <c r="AA11" i="123"/>
  <c r="AA9" i="123"/>
  <c r="AA6" i="123"/>
  <c r="AB5" i="123"/>
  <c r="AA5" i="123"/>
  <c r="Z4" i="123"/>
  <c r="G4" i="123"/>
  <c r="P23" i="115"/>
  <c r="P20" i="115"/>
  <c r="J2" i="113"/>
  <c r="E7" i="64" l="1"/>
  <c r="X287" i="126"/>
  <c r="X286" i="126"/>
  <c r="X285" i="126"/>
  <c r="X284" i="126"/>
  <c r="X283" i="126"/>
  <c r="X282" i="126"/>
  <c r="X281" i="126"/>
  <c r="X276" i="126"/>
  <c r="X278" i="126"/>
  <c r="X279" i="126"/>
  <c r="X277" i="126"/>
  <c r="X280" i="126"/>
  <c r="EE7" i="126"/>
  <c r="Y35" i="112"/>
  <c r="Y34" i="112"/>
  <c r="Y38" i="112"/>
  <c r="Y37" i="112"/>
  <c r="Y40" i="112"/>
  <c r="Y39" i="112"/>
  <c r="T48" i="112"/>
  <c r="V219" i="126"/>
  <c r="V220" i="126" s="1"/>
  <c r="V221" i="126" s="1"/>
  <c r="V222" i="126" s="1"/>
  <c r="V223" i="126" s="1"/>
  <c r="V224" i="126" s="1"/>
  <c r="V225" i="126" s="1"/>
  <c r="V226" i="126" s="1"/>
  <c r="V227" i="126" s="1"/>
  <c r="V228" i="126" s="1"/>
  <c r="V229" i="126" s="1"/>
  <c r="V230" i="126" s="1"/>
  <c r="V231" i="126" s="1"/>
  <c r="V232" i="126" s="1"/>
  <c r="I219" i="126"/>
  <c r="H219" i="126" s="1"/>
  <c r="FC32" i="126"/>
  <c r="W219" i="126"/>
  <c r="T54" i="112"/>
  <c r="T56" i="112" s="1"/>
  <c r="FC62" i="126"/>
  <c r="M274" i="126"/>
  <c r="K274" i="126"/>
  <c r="C274" i="126" s="1"/>
  <c r="H288" i="126"/>
  <c r="I288" i="126"/>
  <c r="ED8" i="126"/>
  <c r="EC28" i="126"/>
  <c r="EC24" i="126"/>
  <c r="EC11" i="126"/>
  <c r="EC18" i="126"/>
  <c r="EC14" i="126"/>
  <c r="EC17" i="126"/>
  <c r="EC20" i="126"/>
  <c r="EC27" i="126"/>
  <c r="EC12" i="126"/>
  <c r="EC10" i="126"/>
  <c r="EC22" i="126"/>
  <c r="EC26" i="126"/>
  <c r="EC21" i="126"/>
  <c r="EC19" i="126"/>
  <c r="EC16" i="126"/>
  <c r="EC25" i="126"/>
  <c r="EC30" i="126"/>
  <c r="EC29" i="126"/>
  <c r="EC23" i="126"/>
  <c r="EC15" i="126"/>
  <c r="EC13" i="126"/>
  <c r="S261" i="126"/>
  <c r="H262" i="127"/>
  <c r="W263" i="126"/>
  <c r="J263" i="127" s="1"/>
  <c r="W276" i="126"/>
  <c r="H276" i="127" s="1"/>
  <c r="L275" i="127"/>
  <c r="K275" i="127"/>
  <c r="J275" i="127"/>
  <c r="I275" i="127"/>
  <c r="J262" i="127"/>
  <c r="I262" i="127"/>
  <c r="D262" i="127"/>
  <c r="C262" i="127"/>
  <c r="E262" i="127"/>
  <c r="L262" i="127"/>
  <c r="K262" i="127"/>
  <c r="F262" i="127"/>
  <c r="W289" i="126"/>
  <c r="L285" i="126"/>
  <c r="L286" i="126"/>
  <c r="L287" i="126"/>
  <c r="L282" i="126"/>
  <c r="L278" i="126"/>
  <c r="L276" i="126"/>
  <c r="L279" i="126"/>
  <c r="L277" i="126"/>
  <c r="L281" i="126"/>
  <c r="L284" i="126"/>
  <c r="L283" i="126"/>
  <c r="L280" i="126"/>
  <c r="EF7" i="126"/>
  <c r="Z48" i="112"/>
  <c r="Z52" i="112" s="1"/>
  <c r="X55" i="112"/>
  <c r="X50" i="112"/>
  <c r="X56" i="112"/>
  <c r="J274" i="126"/>
  <c r="W57" i="112"/>
  <c r="G26" i="78"/>
  <c r="G25" i="78"/>
  <c r="D6" i="128"/>
  <c r="F24" i="123"/>
  <c r="C6" i="128"/>
  <c r="H38" i="123"/>
  <c r="E38" i="123"/>
  <c r="F23" i="123"/>
  <c r="H37" i="123"/>
  <c r="F18" i="123"/>
  <c r="E37" i="123"/>
  <c r="F25" i="123"/>
  <c r="F17" i="123"/>
  <c r="E3" i="113"/>
  <c r="F16" i="123"/>
  <c r="O28" i="67"/>
  <c r="AB23" i="126"/>
  <c r="F34" i="78"/>
  <c r="DJ28" i="67"/>
  <c r="DJ41" i="67" s="1"/>
  <c r="BC28" i="67"/>
  <c r="BC41" i="67" s="1"/>
  <c r="DM28" i="67"/>
  <c r="DM41" i="67" s="1"/>
  <c r="AN28" i="67"/>
  <c r="AN41" i="67" s="1"/>
  <c r="BE28" i="67"/>
  <c r="BE41" i="67" s="1"/>
  <c r="BJ28" i="67"/>
  <c r="BJ41" i="67" s="1"/>
  <c r="EL28" i="67"/>
  <c r="EL41" i="67" s="1"/>
  <c r="W28" i="67"/>
  <c r="W41" i="67" s="1"/>
  <c r="AQ28" i="67"/>
  <c r="AQ41" i="67" s="1"/>
  <c r="BK28" i="67"/>
  <c r="BK41" i="67" s="1"/>
  <c r="DS28" i="67"/>
  <c r="DS41" i="67" s="1"/>
  <c r="Q28" i="67"/>
  <c r="Q41" i="67" s="1"/>
  <c r="AT28" i="67"/>
  <c r="AT41" i="67" s="1"/>
  <c r="CH28" i="67"/>
  <c r="CH41" i="67" s="1"/>
  <c r="EP28" i="67"/>
  <c r="EP41" i="67" s="1"/>
  <c r="EH28" i="67"/>
  <c r="EH41" i="67" s="1"/>
  <c r="DK28" i="67"/>
  <c r="DK41" i="67" s="1"/>
  <c r="BI28" i="67"/>
  <c r="BI41" i="67" s="1"/>
  <c r="DQ28" i="67"/>
  <c r="DQ41" i="67" s="1"/>
  <c r="BL28" i="67"/>
  <c r="BL41" i="67" s="1"/>
  <c r="CF28" i="67"/>
  <c r="CF41" i="67" s="1"/>
  <c r="DT28" i="67"/>
  <c r="DT41" i="67" s="1"/>
  <c r="Q10" i="67"/>
  <c r="Y28" i="67"/>
  <c r="Y41" i="67" s="1"/>
  <c r="BM28" i="67"/>
  <c r="BM41" i="67" s="1"/>
  <c r="CG28" i="67"/>
  <c r="CG41" i="67" s="1"/>
  <c r="DI28" i="67"/>
  <c r="DI41" i="67" s="1"/>
  <c r="EW28" i="67"/>
  <c r="EW41" i="67" s="1"/>
  <c r="BE10" i="67"/>
  <c r="BC10" i="67"/>
  <c r="AX28" i="67"/>
  <c r="AX41" i="67" s="1"/>
  <c r="CL28" i="67"/>
  <c r="CL41" i="67" s="1"/>
  <c r="AY28" i="67"/>
  <c r="AY41" i="67" s="1"/>
  <c r="BS28" i="67"/>
  <c r="BS41" i="67" s="1"/>
  <c r="CM28" i="67"/>
  <c r="CM41" i="67" s="1"/>
  <c r="BV28" i="67"/>
  <c r="BV41" i="67" s="1"/>
  <c r="DI10" i="67"/>
  <c r="EW10" i="67"/>
  <c r="BA28" i="67"/>
  <c r="BA41" i="67" s="1"/>
  <c r="BU28" i="67"/>
  <c r="BU41" i="67" s="1"/>
  <c r="CO28" i="67"/>
  <c r="CO41" i="67" s="1"/>
  <c r="BW28" i="67"/>
  <c r="BW41" i="67" s="1"/>
  <c r="BB28" i="67"/>
  <c r="BB41" i="67" s="1"/>
  <c r="CP28" i="67"/>
  <c r="CP41" i="67" s="1"/>
  <c r="DJ10" i="67"/>
  <c r="DK10" i="67"/>
  <c r="CQ28" i="67"/>
  <c r="CQ41" i="67" s="1"/>
  <c r="P28" i="67"/>
  <c r="BX28" i="67"/>
  <c r="BX41" i="67" s="1"/>
  <c r="CR28" i="67"/>
  <c r="CR41" i="67" s="1"/>
  <c r="DL28" i="67"/>
  <c r="DL41" i="67" s="1"/>
  <c r="DM10" i="67"/>
  <c r="BY28" i="67"/>
  <c r="BY41" i="67" s="1"/>
  <c r="CS28" i="67"/>
  <c r="CS41" i="67" s="1"/>
  <c r="I28" i="67"/>
  <c r="H8" i="114"/>
  <c r="D21" i="114" s="1"/>
  <c r="CB120" i="67"/>
  <c r="CB28" i="67"/>
  <c r="CB41" i="67" s="1"/>
  <c r="CB10" i="67"/>
  <c r="U120" i="67"/>
  <c r="U10" i="67"/>
  <c r="U28" i="67"/>
  <c r="U41" i="67" s="1"/>
  <c r="CC120" i="67"/>
  <c r="CC28" i="67"/>
  <c r="CC41" i="67" s="1"/>
  <c r="CC10" i="67"/>
  <c r="DQ120" i="67"/>
  <c r="DQ10" i="67"/>
  <c r="S120" i="67"/>
  <c r="S10" i="67"/>
  <c r="S28" i="67"/>
  <c r="S41" i="67" s="1"/>
  <c r="CA120" i="67"/>
  <c r="CA10" i="67"/>
  <c r="CA28" i="67"/>
  <c r="CA41" i="67" s="1"/>
  <c r="EI120" i="67"/>
  <c r="EI10" i="67"/>
  <c r="BH120" i="67"/>
  <c r="BH28" i="67"/>
  <c r="BH41" i="67" s="1"/>
  <c r="BH10" i="67"/>
  <c r="DP120" i="67"/>
  <c r="DP10" i="67"/>
  <c r="DP28" i="67"/>
  <c r="DP41" i="67" s="1"/>
  <c r="CW120" i="67"/>
  <c r="CW28" i="67"/>
  <c r="CW41" i="67" s="1"/>
  <c r="CW10" i="67"/>
  <c r="EI28" i="67"/>
  <c r="EI41" i="67" s="1"/>
  <c r="BZ120" i="67"/>
  <c r="BZ28" i="67"/>
  <c r="BZ41" i="67" s="1"/>
  <c r="AM120" i="67"/>
  <c r="AM10" i="67"/>
  <c r="DO120" i="67"/>
  <c r="DO10" i="67"/>
  <c r="DO28" i="67"/>
  <c r="DO41" i="67" s="1"/>
  <c r="AN120" i="67"/>
  <c r="AN10" i="67"/>
  <c r="EJ120" i="67"/>
  <c r="EJ10" i="67"/>
  <c r="AO120" i="67"/>
  <c r="AO10" i="67"/>
  <c r="AO28" i="67"/>
  <c r="AO41" i="67" s="1"/>
  <c r="EJ28" i="67"/>
  <c r="EJ41" i="67" s="1"/>
  <c r="CT120" i="67"/>
  <c r="CT28" i="67"/>
  <c r="CT41" i="67" s="1"/>
  <c r="CT10" i="67"/>
  <c r="BG120" i="67"/>
  <c r="BG28" i="67"/>
  <c r="BG41" i="67" s="1"/>
  <c r="BG10" i="67"/>
  <c r="CU120" i="67"/>
  <c r="CU28" i="67"/>
  <c r="CU41" i="67" s="1"/>
  <c r="CU10" i="67"/>
  <c r="AL28" i="67"/>
  <c r="AL41" i="67" s="1"/>
  <c r="T120" i="67"/>
  <c r="T10" i="67"/>
  <c r="T28" i="67"/>
  <c r="T41" i="67" s="1"/>
  <c r="CV120" i="67"/>
  <c r="CV28" i="67"/>
  <c r="CV41" i="67" s="1"/>
  <c r="CV10" i="67"/>
  <c r="AM28" i="67"/>
  <c r="AM41" i="67" s="1"/>
  <c r="BI120" i="67"/>
  <c r="BI10" i="67"/>
  <c r="EK120" i="67"/>
  <c r="EK10" i="67"/>
  <c r="EK28" i="67"/>
  <c r="EK41" i="67" s="1"/>
  <c r="AT120" i="67"/>
  <c r="AT10" i="67"/>
  <c r="DB120" i="67"/>
  <c r="DB28" i="67"/>
  <c r="DB41" i="67" s="1"/>
  <c r="DB10" i="67"/>
  <c r="ER120" i="67"/>
  <c r="ER28" i="67"/>
  <c r="ER41" i="67" s="1"/>
  <c r="DN120" i="67"/>
  <c r="DN28" i="67"/>
  <c r="DN41" i="67" s="1"/>
  <c r="BR28" i="67"/>
  <c r="BR41" i="67" s="1"/>
  <c r="ET28" i="67"/>
  <c r="ET41" i="67" s="1"/>
  <c r="BP28" i="67"/>
  <c r="BP41" i="67" s="1"/>
  <c r="BF120" i="67"/>
  <c r="BF28" i="67"/>
  <c r="BF41" i="67" s="1"/>
  <c r="BF10" i="67"/>
  <c r="Z120" i="67"/>
  <c r="Z10" i="67"/>
  <c r="Z28" i="67"/>
  <c r="Z41" i="67" s="1"/>
  <c r="EH120" i="67"/>
  <c r="EH10" i="67"/>
  <c r="AV28" i="67"/>
  <c r="AV41" i="67" s="1"/>
  <c r="AL120" i="67"/>
  <c r="CH120" i="67"/>
  <c r="CH10" i="67"/>
  <c r="DV120" i="67"/>
  <c r="DV10" i="67"/>
  <c r="DV28" i="67"/>
  <c r="DV41" i="67" s="1"/>
  <c r="R120" i="67"/>
  <c r="R28" i="67"/>
  <c r="R41" i="67" s="1"/>
  <c r="AB28" i="67"/>
  <c r="AB41" i="67" s="1"/>
  <c r="BD28" i="67"/>
  <c r="BD41" i="67" s="1"/>
  <c r="BZ10" i="67"/>
  <c r="BN120" i="67"/>
  <c r="BN10" i="67"/>
  <c r="BN28" i="67"/>
  <c r="BN41" i="67" s="1"/>
  <c r="EP120" i="67"/>
  <c r="EP10" i="67"/>
  <c r="V120" i="67"/>
  <c r="AP120" i="67"/>
  <c r="BJ120" i="67"/>
  <c r="CD120" i="67"/>
  <c r="CX120" i="67"/>
  <c r="DR120" i="67"/>
  <c r="AP28" i="67"/>
  <c r="AP41" i="67" s="1"/>
  <c r="EL120" i="67"/>
  <c r="W120" i="67"/>
  <c r="BK120" i="67"/>
  <c r="CE120" i="67"/>
  <c r="CY120" i="67"/>
  <c r="DS120" i="67"/>
  <c r="EM120" i="67"/>
  <c r="EM28" i="67"/>
  <c r="EM41" i="67" s="1"/>
  <c r="AQ120" i="67"/>
  <c r="X120" i="67"/>
  <c r="AR120" i="67"/>
  <c r="BL120" i="67"/>
  <c r="CF120" i="67"/>
  <c r="CZ120" i="67"/>
  <c r="DT120" i="67"/>
  <c r="EN120" i="67"/>
  <c r="AR28" i="67"/>
  <c r="AR41" i="67" s="1"/>
  <c r="EN28" i="67"/>
  <c r="EN41" i="67" s="1"/>
  <c r="E120" i="67"/>
  <c r="Y120" i="67"/>
  <c r="AS120" i="67"/>
  <c r="BM120" i="67"/>
  <c r="CG120" i="67"/>
  <c r="DA120" i="67"/>
  <c r="DU120" i="67"/>
  <c r="EO120" i="67"/>
  <c r="V28" i="67"/>
  <c r="V41" i="67" s="1"/>
  <c r="AS28" i="67"/>
  <c r="AS41" i="67" s="1"/>
  <c r="EO28" i="67"/>
  <c r="EO41" i="67" s="1"/>
  <c r="AA120" i="67"/>
  <c r="AA28" i="67"/>
  <c r="AA41" i="67" s="1"/>
  <c r="AU120" i="67"/>
  <c r="AU28" i="67"/>
  <c r="AU41" i="67" s="1"/>
  <c r="BO120" i="67"/>
  <c r="BO28" i="67"/>
  <c r="BO41" i="67" s="1"/>
  <c r="CI120" i="67"/>
  <c r="CI28" i="67"/>
  <c r="CI41" i="67" s="1"/>
  <c r="DC120" i="67"/>
  <c r="DC28" i="67"/>
  <c r="DC41" i="67" s="1"/>
  <c r="DW120" i="67"/>
  <c r="DW28" i="67"/>
  <c r="DW41" i="67" s="1"/>
  <c r="EQ120" i="67"/>
  <c r="EQ28" i="67"/>
  <c r="EQ41" i="67" s="1"/>
  <c r="X28" i="67"/>
  <c r="X41" i="67" s="1"/>
  <c r="DR28" i="67"/>
  <c r="DR41" i="67" s="1"/>
  <c r="BP120" i="67"/>
  <c r="I120" i="67"/>
  <c r="AC120" i="67"/>
  <c r="AC28" i="67"/>
  <c r="AC41" i="67" s="1"/>
  <c r="AW120" i="67"/>
  <c r="AW28" i="67"/>
  <c r="AW41" i="67" s="1"/>
  <c r="BQ120" i="67"/>
  <c r="BQ28" i="67"/>
  <c r="BQ41" i="67" s="1"/>
  <c r="CK120" i="67"/>
  <c r="CK28" i="67"/>
  <c r="CK41" i="67" s="1"/>
  <c r="DE120" i="67"/>
  <c r="DE28" i="67"/>
  <c r="DE41" i="67" s="1"/>
  <c r="DY120" i="67"/>
  <c r="DY28" i="67"/>
  <c r="DY41" i="67" s="1"/>
  <c r="ES120" i="67"/>
  <c r="ES28" i="67"/>
  <c r="ES41" i="67" s="1"/>
  <c r="J120" i="67"/>
  <c r="AD120" i="67"/>
  <c r="AX120" i="67"/>
  <c r="BR120" i="67"/>
  <c r="CL120" i="67"/>
  <c r="DF120" i="67"/>
  <c r="DZ120" i="67"/>
  <c r="ET120" i="67"/>
  <c r="DU28" i="67"/>
  <c r="DU41" i="67" s="1"/>
  <c r="K120" i="67"/>
  <c r="AE120" i="67"/>
  <c r="BS120" i="67"/>
  <c r="DG120" i="67"/>
  <c r="DG28" i="67"/>
  <c r="DG41" i="67" s="1"/>
  <c r="AD28" i="67"/>
  <c r="AD41" i="67" s="1"/>
  <c r="AB120" i="67"/>
  <c r="CM120" i="67"/>
  <c r="V10" i="67"/>
  <c r="AP10" i="67"/>
  <c r="BJ10" i="67"/>
  <c r="CD10" i="67"/>
  <c r="CX10" i="67"/>
  <c r="DR10" i="67"/>
  <c r="EL10" i="67"/>
  <c r="L120" i="67"/>
  <c r="L28" i="67"/>
  <c r="AF120" i="67"/>
  <c r="AF28" i="67"/>
  <c r="AF41" i="67" s="1"/>
  <c r="AZ120" i="67"/>
  <c r="AZ28" i="67"/>
  <c r="AZ41" i="67" s="1"/>
  <c r="BT120" i="67"/>
  <c r="BT28" i="67"/>
  <c r="BT41" i="67" s="1"/>
  <c r="CN120" i="67"/>
  <c r="CN28" i="67"/>
  <c r="CN41" i="67" s="1"/>
  <c r="DH120" i="67"/>
  <c r="DH28" i="67"/>
  <c r="DH41" i="67" s="1"/>
  <c r="EB120" i="67"/>
  <c r="EB28" i="67"/>
  <c r="EB41" i="67" s="1"/>
  <c r="EV120" i="67"/>
  <c r="EV28" i="67"/>
  <c r="EV41" i="67" s="1"/>
  <c r="AE28" i="67"/>
  <c r="AE41" i="67" s="1"/>
  <c r="CX28" i="67"/>
  <c r="CX41" i="67" s="1"/>
  <c r="DZ28" i="67"/>
  <c r="DZ41" i="67" s="1"/>
  <c r="CJ120" i="67"/>
  <c r="CJ28" i="67"/>
  <c r="CJ41" i="67" s="1"/>
  <c r="W10" i="67"/>
  <c r="AQ10" i="67"/>
  <c r="BK10" i="67"/>
  <c r="CE10" i="67"/>
  <c r="CY10" i="67"/>
  <c r="DS10" i="67"/>
  <c r="EM10" i="67"/>
  <c r="M120" i="67"/>
  <c r="AG120" i="67"/>
  <c r="BA120" i="67"/>
  <c r="BU120" i="67"/>
  <c r="CO120" i="67"/>
  <c r="DI120" i="67"/>
  <c r="EC120" i="67"/>
  <c r="EW120" i="67"/>
  <c r="AG28" i="67"/>
  <c r="AG41" i="67" s="1"/>
  <c r="CY28" i="67"/>
  <c r="CY41" i="67" s="1"/>
  <c r="EC28" i="67"/>
  <c r="EC41" i="67" s="1"/>
  <c r="EU120" i="67"/>
  <c r="EU28" i="67"/>
  <c r="EU41" i="67" s="1"/>
  <c r="X10" i="67"/>
  <c r="AR10" i="67"/>
  <c r="BL10" i="67"/>
  <c r="CF10" i="67"/>
  <c r="CZ10" i="67"/>
  <c r="DT10" i="67"/>
  <c r="EN10" i="67"/>
  <c r="N120" i="67"/>
  <c r="AH120" i="67"/>
  <c r="BB120" i="67"/>
  <c r="BV120" i="67"/>
  <c r="CP120" i="67"/>
  <c r="DJ120" i="67"/>
  <c r="ED120" i="67"/>
  <c r="J28" i="67"/>
  <c r="AH28" i="67"/>
  <c r="AH41" i="67" s="1"/>
  <c r="CZ28" i="67"/>
  <c r="CZ41" i="67" s="1"/>
  <c r="ED28" i="67"/>
  <c r="ED41" i="67" s="1"/>
  <c r="Y10" i="67"/>
  <c r="AS10" i="67"/>
  <c r="BM10" i="67"/>
  <c r="CG10" i="67"/>
  <c r="DA10" i="67"/>
  <c r="DU10" i="67"/>
  <c r="EO10" i="67"/>
  <c r="O120" i="67"/>
  <c r="AI120" i="67"/>
  <c r="BC120" i="67"/>
  <c r="BW120" i="67"/>
  <c r="CQ120" i="67"/>
  <c r="DK120" i="67"/>
  <c r="EE120" i="67"/>
  <c r="K28" i="67"/>
  <c r="AI28" i="67"/>
  <c r="AI41" i="67" s="1"/>
  <c r="DA28" i="67"/>
  <c r="DA41" i="67" s="1"/>
  <c r="EE28" i="67"/>
  <c r="EE41" i="67" s="1"/>
  <c r="AV120" i="67"/>
  <c r="DX120" i="67"/>
  <c r="DX28" i="67"/>
  <c r="DX41" i="67" s="1"/>
  <c r="EA120" i="67"/>
  <c r="EA28" i="67"/>
  <c r="EA41" i="67" s="1"/>
  <c r="P120" i="67"/>
  <c r="AJ120" i="67"/>
  <c r="BD120" i="67"/>
  <c r="BX120" i="67"/>
  <c r="CR120" i="67"/>
  <c r="DL120" i="67"/>
  <c r="EF120" i="67"/>
  <c r="M28" i="67"/>
  <c r="AJ28" i="67"/>
  <c r="AJ41" i="67" s="1"/>
  <c r="CD28" i="67"/>
  <c r="CD41" i="67" s="1"/>
  <c r="EF28" i="67"/>
  <c r="EF41" i="67" s="1"/>
  <c r="DD120" i="67"/>
  <c r="DD28" i="67"/>
  <c r="DD41" i="67" s="1"/>
  <c r="AY120" i="67"/>
  <c r="AA10" i="67"/>
  <c r="AU10" i="67"/>
  <c r="BO10" i="67"/>
  <c r="CI10" i="67"/>
  <c r="DC10" i="67"/>
  <c r="DW10" i="67"/>
  <c r="EQ10" i="67"/>
  <c r="Q120" i="67"/>
  <c r="AK120" i="67"/>
  <c r="BE120" i="67"/>
  <c r="BY120" i="67"/>
  <c r="CS120" i="67"/>
  <c r="DM120" i="67"/>
  <c r="EG120" i="67"/>
  <c r="N28" i="67"/>
  <c r="AK28" i="67"/>
  <c r="AK41" i="67" s="1"/>
  <c r="CE28" i="67"/>
  <c r="CE41" i="67" s="1"/>
  <c r="DF28" i="67"/>
  <c r="DF41" i="67" s="1"/>
  <c r="EG28" i="67"/>
  <c r="EG41" i="67" s="1"/>
  <c r="H120" i="67"/>
  <c r="H28" i="67"/>
  <c r="H10" i="67"/>
  <c r="G120" i="67"/>
  <c r="G28" i="67"/>
  <c r="F120" i="67"/>
  <c r="F10" i="67"/>
  <c r="F28" i="67"/>
  <c r="E28" i="67"/>
  <c r="D120" i="67"/>
  <c r="D10" i="67"/>
  <c r="D28" i="67"/>
  <c r="I10" i="124"/>
  <c r="I11" i="124"/>
  <c r="FH32" i="126" l="1"/>
  <c r="V289" i="126"/>
  <c r="V290" i="126" s="1"/>
  <c r="V291" i="126" s="1"/>
  <c r="V292" i="126" s="1"/>
  <c r="V293" i="126" s="1"/>
  <c r="V294" i="126" s="1"/>
  <c r="V295" i="126" s="1"/>
  <c r="V296" i="126" s="1"/>
  <c r="V297" i="126" s="1"/>
  <c r="V298" i="126" s="1"/>
  <c r="V299" i="126" s="1"/>
  <c r="V300" i="126" s="1"/>
  <c r="V301" i="126" s="1"/>
  <c r="V302" i="126" s="1"/>
  <c r="Y54" i="112"/>
  <c r="X231" i="126"/>
  <c r="X230" i="126"/>
  <c r="X229" i="126"/>
  <c r="X228" i="126"/>
  <c r="X227" i="126"/>
  <c r="X225" i="126"/>
  <c r="X226" i="126"/>
  <c r="X220" i="126"/>
  <c r="X224" i="126"/>
  <c r="X223" i="126"/>
  <c r="X222" i="126"/>
  <c r="X221" i="126"/>
  <c r="B291" i="126"/>
  <c r="Y49" i="112"/>
  <c r="Y56" i="112" s="1"/>
  <c r="I289" i="126"/>
  <c r="I219" i="127"/>
  <c r="K219" i="127"/>
  <c r="W220" i="126"/>
  <c r="L219" i="127"/>
  <c r="J219" i="127"/>
  <c r="I232" i="126"/>
  <c r="DZ8" i="126"/>
  <c r="H232" i="126"/>
  <c r="T52" i="112"/>
  <c r="T58" i="112" s="1"/>
  <c r="T55" i="112"/>
  <c r="T50" i="112"/>
  <c r="FH62" i="126"/>
  <c r="H263" i="127"/>
  <c r="ED28" i="126"/>
  <c r="ED19" i="126"/>
  <c r="ED10" i="126"/>
  <c r="ED14" i="126"/>
  <c r="ED18" i="126"/>
  <c r="ED11" i="126"/>
  <c r="ED22" i="126"/>
  <c r="ED25" i="126"/>
  <c r="ED20" i="126"/>
  <c r="ED15" i="126"/>
  <c r="ED13" i="126"/>
  <c r="ED16" i="126"/>
  <c r="ED26" i="126"/>
  <c r="ED29" i="126"/>
  <c r="ED17" i="126"/>
  <c r="ED30" i="126"/>
  <c r="ED12" i="126"/>
  <c r="ED21" i="126"/>
  <c r="ED27" i="126"/>
  <c r="ED23" i="126"/>
  <c r="ED24" i="126"/>
  <c r="M288" i="126"/>
  <c r="K288" i="126"/>
  <c r="C288" i="126" s="1"/>
  <c r="G276" i="127"/>
  <c r="W277" i="126"/>
  <c r="K277" i="127" s="1"/>
  <c r="I263" i="127"/>
  <c r="L263" i="127"/>
  <c r="G263" i="127"/>
  <c r="E263" i="127"/>
  <c r="D263" i="127"/>
  <c r="W264" i="126"/>
  <c r="J264" i="127" s="1"/>
  <c r="K263" i="127"/>
  <c r="F263" i="127"/>
  <c r="GL25" i="126"/>
  <c r="S275" i="126"/>
  <c r="C263" i="127"/>
  <c r="P128" i="67"/>
  <c r="P124" i="67"/>
  <c r="P126" i="67"/>
  <c r="P127" i="67"/>
  <c r="P41" i="67"/>
  <c r="P62" i="67"/>
  <c r="O128" i="67"/>
  <c r="O126" i="67"/>
  <c r="O127" i="67"/>
  <c r="O124" i="67"/>
  <c r="N128" i="67"/>
  <c r="N127" i="67"/>
  <c r="N126" i="67"/>
  <c r="N124" i="67"/>
  <c r="N129" i="67" s="1"/>
  <c r="N130" i="67" s="1"/>
  <c r="N30" i="67" s="1"/>
  <c r="O41" i="67"/>
  <c r="O62" i="67"/>
  <c r="N41" i="67"/>
  <c r="N62" i="67"/>
  <c r="M127" i="67"/>
  <c r="M124" i="67"/>
  <c r="M126" i="67"/>
  <c r="M128" i="67"/>
  <c r="M41" i="67"/>
  <c r="M62" i="67"/>
  <c r="L128" i="67"/>
  <c r="L127" i="67"/>
  <c r="L124" i="67"/>
  <c r="L126" i="67"/>
  <c r="L41" i="67"/>
  <c r="L62" i="67"/>
  <c r="K127" i="67"/>
  <c r="K124" i="67"/>
  <c r="K128" i="67"/>
  <c r="K126" i="67"/>
  <c r="J128" i="67"/>
  <c r="J127" i="67"/>
  <c r="J126" i="67"/>
  <c r="J124" i="67"/>
  <c r="J129" i="67" s="1"/>
  <c r="J130" i="67" s="1"/>
  <c r="J30" i="67" s="1"/>
  <c r="K41" i="67"/>
  <c r="K62" i="67"/>
  <c r="J41" i="67"/>
  <c r="J62" i="67"/>
  <c r="I128" i="67"/>
  <c r="I127" i="67"/>
  <c r="I126" i="67"/>
  <c r="I124" i="67"/>
  <c r="I129" i="67" s="1"/>
  <c r="I130" i="67" s="1"/>
  <c r="I30" i="67" s="1"/>
  <c r="I41" i="67"/>
  <c r="I62" i="67"/>
  <c r="H41" i="67"/>
  <c r="H62" i="67"/>
  <c r="G41" i="67"/>
  <c r="G62" i="67"/>
  <c r="F41" i="67"/>
  <c r="F62" i="67"/>
  <c r="E41" i="67"/>
  <c r="E62" i="67"/>
  <c r="D41" i="67"/>
  <c r="D62" i="67"/>
  <c r="H128" i="67"/>
  <c r="H127" i="67"/>
  <c r="H126" i="67"/>
  <c r="H124" i="67"/>
  <c r="G127" i="67"/>
  <c r="G126" i="67"/>
  <c r="G124" i="67"/>
  <c r="G128" i="67"/>
  <c r="F127" i="67"/>
  <c r="F128" i="67"/>
  <c r="F126" i="67"/>
  <c r="F124" i="67"/>
  <c r="E127" i="67"/>
  <c r="E128" i="67"/>
  <c r="E126" i="67"/>
  <c r="E124" i="67"/>
  <c r="D128" i="67"/>
  <c r="D127" i="67"/>
  <c r="D126" i="67"/>
  <c r="D124" i="67"/>
  <c r="W290" i="126"/>
  <c r="G290" i="127" s="1"/>
  <c r="L289" i="127"/>
  <c r="J289" i="127"/>
  <c r="I289" i="127"/>
  <c r="K289" i="127"/>
  <c r="F276" i="127"/>
  <c r="E276" i="127"/>
  <c r="D276" i="127"/>
  <c r="C276" i="127"/>
  <c r="K276" i="127"/>
  <c r="L276" i="127"/>
  <c r="J276" i="127"/>
  <c r="I276" i="127"/>
  <c r="J288" i="126"/>
  <c r="FI32" i="126"/>
  <c r="W303" i="126"/>
  <c r="EG7" i="126"/>
  <c r="V303" i="126"/>
  <c r="V304" i="126" s="1"/>
  <c r="V305" i="126" s="1"/>
  <c r="V306" i="126" s="1"/>
  <c r="V307" i="126" s="1"/>
  <c r="V308" i="126" s="1"/>
  <c r="V309" i="126" s="1"/>
  <c r="V310" i="126" s="1"/>
  <c r="V311" i="126" s="1"/>
  <c r="V312" i="126" s="1"/>
  <c r="V313" i="126" s="1"/>
  <c r="V314" i="126" s="1"/>
  <c r="V315" i="126" s="1"/>
  <c r="V316" i="126" s="1"/>
  <c r="I303" i="126"/>
  <c r="H303" i="126" s="1"/>
  <c r="X51" i="112"/>
  <c r="C284" i="126" s="1"/>
  <c r="X57" i="112"/>
  <c r="AA48" i="112"/>
  <c r="AA52" i="112" s="1"/>
  <c r="Z54" i="112"/>
  <c r="Z58" i="112" s="1"/>
  <c r="BT29" i="67"/>
  <c r="CO29" i="67"/>
  <c r="DI29" i="67"/>
  <c r="H7" i="115"/>
  <c r="T29" i="67"/>
  <c r="R29" i="67"/>
  <c r="AJ29" i="67"/>
  <c r="AO64" i="67"/>
  <c r="AO67" i="67"/>
  <c r="AO60" i="67"/>
  <c r="AO63" i="67"/>
  <c r="AO66" i="67"/>
  <c r="AO50" i="67"/>
  <c r="AO71" i="67"/>
  <c r="AO59" i="67"/>
  <c r="AO53" i="67"/>
  <c r="AO57" i="67"/>
  <c r="AO70" i="67"/>
  <c r="AO54" i="67"/>
  <c r="AO46" i="67"/>
  <c r="AO42" i="67"/>
  <c r="AO56" i="67"/>
  <c r="AO38" i="67"/>
  <c r="AO39" i="67"/>
  <c r="AO45" i="67"/>
  <c r="AO49" i="67"/>
  <c r="AO43" i="67"/>
  <c r="AO35" i="67"/>
  <c r="AO33" i="67"/>
  <c r="AO36" i="67"/>
  <c r="AO32" i="67"/>
  <c r="CO63" i="67"/>
  <c r="CO66" i="67"/>
  <c r="CO67" i="67"/>
  <c r="CO71" i="67"/>
  <c r="CO64" i="67"/>
  <c r="CO60" i="67"/>
  <c r="CO56" i="67"/>
  <c r="CO46" i="67"/>
  <c r="CO53" i="67"/>
  <c r="CO45" i="67"/>
  <c r="CO43" i="67"/>
  <c r="CO57" i="67"/>
  <c r="CO35" i="67"/>
  <c r="CO54" i="67"/>
  <c r="CO49" i="67"/>
  <c r="CO42" i="67"/>
  <c r="CO59" i="67"/>
  <c r="CO32" i="67"/>
  <c r="CO39" i="67"/>
  <c r="CO70" i="67"/>
  <c r="CO38" i="67"/>
  <c r="CO33" i="67"/>
  <c r="CO50" i="67"/>
  <c r="CO36" i="67"/>
  <c r="CJ67" i="67"/>
  <c r="CJ63" i="67"/>
  <c r="CJ66" i="67"/>
  <c r="CJ64" i="67"/>
  <c r="CJ59" i="67"/>
  <c r="CJ57" i="67"/>
  <c r="CJ53" i="67"/>
  <c r="CJ70" i="67"/>
  <c r="CJ56" i="67"/>
  <c r="CJ50" i="67"/>
  <c r="CJ42" i="67"/>
  <c r="CJ38" i="67"/>
  <c r="CJ49" i="67"/>
  <c r="CJ46" i="67"/>
  <c r="CJ60" i="67"/>
  <c r="CJ71" i="67"/>
  <c r="CJ36" i="67"/>
  <c r="CJ54" i="67"/>
  <c r="CJ33" i="67"/>
  <c r="CJ39" i="67"/>
  <c r="CJ35" i="67"/>
  <c r="CJ32" i="67"/>
  <c r="CJ45" i="67"/>
  <c r="CJ43" i="67"/>
  <c r="BQ67" i="67"/>
  <c r="BQ70" i="67"/>
  <c r="BQ66" i="67"/>
  <c r="BQ60" i="67"/>
  <c r="BQ57" i="67"/>
  <c r="BQ53" i="67"/>
  <c r="BQ71" i="67"/>
  <c r="BQ63" i="67"/>
  <c r="BQ64" i="67"/>
  <c r="BQ59" i="67"/>
  <c r="BQ56" i="67"/>
  <c r="BQ45" i="67"/>
  <c r="BQ50" i="67"/>
  <c r="BQ54" i="67"/>
  <c r="BQ46" i="67"/>
  <c r="BQ42" i="67"/>
  <c r="BQ36" i="67"/>
  <c r="BQ49" i="67"/>
  <c r="BQ39" i="67"/>
  <c r="BQ32" i="67"/>
  <c r="BQ38" i="67"/>
  <c r="BQ35" i="67"/>
  <c r="BQ43" i="67"/>
  <c r="BQ33" i="67"/>
  <c r="CV64" i="67"/>
  <c r="CV50" i="67"/>
  <c r="CV70" i="67"/>
  <c r="CV66" i="67"/>
  <c r="CV54" i="67"/>
  <c r="CV60" i="67"/>
  <c r="CV57" i="67"/>
  <c r="CV59" i="67"/>
  <c r="CV71" i="67"/>
  <c r="CV67" i="67"/>
  <c r="CV56" i="67"/>
  <c r="CV53" i="67"/>
  <c r="CV46" i="67"/>
  <c r="CV63" i="67"/>
  <c r="CV45" i="67"/>
  <c r="CV38" i="67"/>
  <c r="CV42" i="67"/>
  <c r="CV43" i="67"/>
  <c r="CV36" i="67"/>
  <c r="CV49" i="67"/>
  <c r="CV35" i="67"/>
  <c r="CV39" i="67"/>
  <c r="CV32" i="67"/>
  <c r="CV33" i="67"/>
  <c r="EJ64" i="67"/>
  <c r="EJ70" i="67"/>
  <c r="EJ66" i="67"/>
  <c r="EJ50" i="67"/>
  <c r="EJ60" i="67"/>
  <c r="EJ56" i="67"/>
  <c r="EJ59" i="67"/>
  <c r="EJ54" i="67"/>
  <c r="EJ45" i="67"/>
  <c r="EJ63" i="67"/>
  <c r="EJ46" i="67"/>
  <c r="EJ53" i="67"/>
  <c r="EJ57" i="67"/>
  <c r="EJ49" i="67"/>
  <c r="EJ43" i="67"/>
  <c r="EJ71" i="67"/>
  <c r="EJ42" i="67"/>
  <c r="EJ39" i="67"/>
  <c r="EJ35" i="67"/>
  <c r="EJ67" i="67"/>
  <c r="EJ32" i="67"/>
  <c r="EJ38" i="67"/>
  <c r="EJ36" i="67"/>
  <c r="EJ33" i="67"/>
  <c r="BU63" i="67"/>
  <c r="BU66" i="67"/>
  <c r="BU56" i="67"/>
  <c r="BU71" i="67"/>
  <c r="BU67" i="67"/>
  <c r="BU60" i="67"/>
  <c r="BU46" i="67"/>
  <c r="BU53" i="67"/>
  <c r="BU64" i="67"/>
  <c r="BU54" i="67"/>
  <c r="BU70" i="67"/>
  <c r="BU59" i="67"/>
  <c r="BU57" i="67"/>
  <c r="BU43" i="67"/>
  <c r="BU50" i="67"/>
  <c r="BU49" i="67"/>
  <c r="BU45" i="67"/>
  <c r="BU32" i="67"/>
  <c r="BU38" i="67"/>
  <c r="BU35" i="67"/>
  <c r="BU39" i="67"/>
  <c r="BU33" i="67"/>
  <c r="BU36" i="67"/>
  <c r="BU42" i="67"/>
  <c r="DS64" i="67"/>
  <c r="DS59" i="67"/>
  <c r="DS60" i="67"/>
  <c r="DS67" i="67"/>
  <c r="DS63" i="67"/>
  <c r="DS54" i="67"/>
  <c r="DS49" i="67"/>
  <c r="DS57" i="67"/>
  <c r="DS71" i="67"/>
  <c r="DS70" i="67"/>
  <c r="DS39" i="67"/>
  <c r="DS66" i="67"/>
  <c r="DS56" i="67"/>
  <c r="DS38" i="67"/>
  <c r="DS50" i="67"/>
  <c r="DS45" i="67"/>
  <c r="DS43" i="67"/>
  <c r="DS33" i="67"/>
  <c r="DS36" i="67"/>
  <c r="DS35" i="67"/>
  <c r="DS53" i="67"/>
  <c r="DS42" i="67"/>
  <c r="DS46" i="67"/>
  <c r="DS32" i="67"/>
  <c r="DC71" i="67"/>
  <c r="DC66" i="67"/>
  <c r="DC70" i="67"/>
  <c r="DC57" i="67"/>
  <c r="DC67" i="67"/>
  <c r="DC60" i="67"/>
  <c r="DC43" i="67"/>
  <c r="DC63" i="67"/>
  <c r="DC49" i="67"/>
  <c r="DC59" i="67"/>
  <c r="DC53" i="67"/>
  <c r="DC50" i="67"/>
  <c r="DC42" i="67"/>
  <c r="DC56" i="67"/>
  <c r="DC39" i="67"/>
  <c r="DC45" i="67"/>
  <c r="DC33" i="67"/>
  <c r="DC36" i="67"/>
  <c r="DC46" i="67"/>
  <c r="DC54" i="67"/>
  <c r="DC32" i="67"/>
  <c r="DC64" i="67"/>
  <c r="DC38" i="67"/>
  <c r="DC35" i="67"/>
  <c r="ER60" i="67"/>
  <c r="ER67" i="67"/>
  <c r="ER64" i="67"/>
  <c r="ER70" i="67"/>
  <c r="ER66" i="67"/>
  <c r="ER57" i="67"/>
  <c r="ER53" i="67"/>
  <c r="ER71" i="67"/>
  <c r="ER59" i="67"/>
  <c r="ER54" i="67"/>
  <c r="ER63" i="67"/>
  <c r="ER38" i="67"/>
  <c r="ER42" i="67"/>
  <c r="ER49" i="67"/>
  <c r="ER56" i="67"/>
  <c r="ER39" i="67"/>
  <c r="ER36" i="67"/>
  <c r="ER33" i="67"/>
  <c r="ER50" i="67"/>
  <c r="ER43" i="67"/>
  <c r="ER45" i="67"/>
  <c r="ER46" i="67"/>
  <c r="ER35" i="67"/>
  <c r="ER32" i="67"/>
  <c r="CW64" i="67"/>
  <c r="CW60" i="67"/>
  <c r="CW50" i="67"/>
  <c r="CW70" i="67"/>
  <c r="CW71" i="67"/>
  <c r="CW54" i="67"/>
  <c r="CW57" i="67"/>
  <c r="CW49" i="67"/>
  <c r="CW59" i="67"/>
  <c r="CW63" i="67"/>
  <c r="CW67" i="67"/>
  <c r="CW53" i="67"/>
  <c r="CW66" i="67"/>
  <c r="CW56" i="67"/>
  <c r="CW46" i="67"/>
  <c r="CW45" i="67"/>
  <c r="CW43" i="67"/>
  <c r="CW38" i="67"/>
  <c r="CW42" i="67"/>
  <c r="CW36" i="67"/>
  <c r="CW32" i="67"/>
  <c r="CW33" i="67"/>
  <c r="CW35" i="67"/>
  <c r="CW39" i="67"/>
  <c r="CI67" i="67"/>
  <c r="CI64" i="67"/>
  <c r="CI63" i="67"/>
  <c r="CI59" i="67"/>
  <c r="CI57" i="67"/>
  <c r="CI70" i="67"/>
  <c r="CI56" i="67"/>
  <c r="CI50" i="67"/>
  <c r="CI43" i="67"/>
  <c r="CI42" i="67"/>
  <c r="CI49" i="67"/>
  <c r="CI60" i="67"/>
  <c r="CI39" i="67"/>
  <c r="CI53" i="67"/>
  <c r="CI71" i="67"/>
  <c r="CI54" i="67"/>
  <c r="CI46" i="67"/>
  <c r="CI66" i="67"/>
  <c r="CI33" i="67"/>
  <c r="CI38" i="67"/>
  <c r="CI32" i="67"/>
  <c r="CI36" i="67"/>
  <c r="CI35" i="67"/>
  <c r="CI45" i="67"/>
  <c r="CE71" i="67"/>
  <c r="CE63" i="67"/>
  <c r="CE67" i="67"/>
  <c r="CE60" i="67"/>
  <c r="CE70" i="67"/>
  <c r="CE59" i="67"/>
  <c r="CE54" i="67"/>
  <c r="CE49" i="67"/>
  <c r="CE64" i="67"/>
  <c r="CE66" i="67"/>
  <c r="CE56" i="67"/>
  <c r="CE39" i="67"/>
  <c r="CE43" i="67"/>
  <c r="CE38" i="67"/>
  <c r="CE53" i="67"/>
  <c r="CE57" i="67"/>
  <c r="CE33" i="67"/>
  <c r="CE36" i="67"/>
  <c r="CE46" i="67"/>
  <c r="CE42" i="67"/>
  <c r="CE32" i="67"/>
  <c r="CE45" i="67"/>
  <c r="CE35" i="67"/>
  <c r="CE50" i="67"/>
  <c r="ED71" i="67"/>
  <c r="ED63" i="67"/>
  <c r="ED64" i="67"/>
  <c r="ED66" i="67"/>
  <c r="ED56" i="67"/>
  <c r="ED59" i="67"/>
  <c r="ED70" i="67"/>
  <c r="ED67" i="67"/>
  <c r="ED50" i="67"/>
  <c r="ED60" i="67"/>
  <c r="ED45" i="67"/>
  <c r="ED53" i="67"/>
  <c r="ED46" i="67"/>
  <c r="ED43" i="67"/>
  <c r="ED49" i="67"/>
  <c r="ED57" i="67"/>
  <c r="ED36" i="67"/>
  <c r="ED54" i="67"/>
  <c r="ED42" i="67"/>
  <c r="ED39" i="67"/>
  <c r="ED35" i="67"/>
  <c r="ED38" i="67"/>
  <c r="ED32" i="67"/>
  <c r="ED33" i="67"/>
  <c r="EV71" i="67"/>
  <c r="EV70" i="67"/>
  <c r="EV66" i="67"/>
  <c r="EV60" i="67"/>
  <c r="EV56" i="67"/>
  <c r="EV54" i="67"/>
  <c r="EV46" i="67"/>
  <c r="EV63" i="67"/>
  <c r="EV57" i="67"/>
  <c r="EV42" i="67"/>
  <c r="EV49" i="67"/>
  <c r="EV53" i="67"/>
  <c r="EV64" i="67"/>
  <c r="EV32" i="67"/>
  <c r="EV39" i="67"/>
  <c r="EV50" i="67"/>
  <c r="EV38" i="67"/>
  <c r="EV36" i="67"/>
  <c r="EV35" i="67"/>
  <c r="EV43" i="67"/>
  <c r="EV45" i="67"/>
  <c r="EV67" i="67"/>
  <c r="EV33" i="67"/>
  <c r="EV59" i="67"/>
  <c r="AC70" i="67"/>
  <c r="AC71" i="67"/>
  <c r="AC66" i="67"/>
  <c r="AC57" i="67"/>
  <c r="AC53" i="67"/>
  <c r="AC64" i="67"/>
  <c r="AC54" i="67"/>
  <c r="AC60" i="67"/>
  <c r="AC49" i="67"/>
  <c r="AC56" i="67"/>
  <c r="AC43" i="67"/>
  <c r="AC63" i="67"/>
  <c r="AC46" i="67"/>
  <c r="AC36" i="67"/>
  <c r="AC67" i="67"/>
  <c r="AC50" i="67"/>
  <c r="AC32" i="67"/>
  <c r="AC59" i="67"/>
  <c r="AC35" i="67"/>
  <c r="AC39" i="67"/>
  <c r="AC42" i="67"/>
  <c r="AC38" i="67"/>
  <c r="AC33" i="67"/>
  <c r="AC45" i="67"/>
  <c r="DP64" i="67"/>
  <c r="DP66" i="67"/>
  <c r="DP67" i="67"/>
  <c r="DP71" i="67"/>
  <c r="DP50" i="67"/>
  <c r="DP60" i="67"/>
  <c r="DP63" i="67"/>
  <c r="DP53" i="67"/>
  <c r="DP54" i="67"/>
  <c r="DP49" i="67"/>
  <c r="DP56" i="67"/>
  <c r="DP70" i="67"/>
  <c r="DP59" i="67"/>
  <c r="DP57" i="67"/>
  <c r="DP42" i="67"/>
  <c r="DP35" i="67"/>
  <c r="DP46" i="67"/>
  <c r="DP39" i="67"/>
  <c r="DP45" i="67"/>
  <c r="DP43" i="67"/>
  <c r="DP38" i="67"/>
  <c r="DP32" i="67"/>
  <c r="DP33" i="67"/>
  <c r="DP36" i="67"/>
  <c r="CS70" i="67"/>
  <c r="CS53" i="67"/>
  <c r="CS45" i="67"/>
  <c r="CS54" i="67"/>
  <c r="CS60" i="67"/>
  <c r="CS71" i="67"/>
  <c r="CS64" i="67"/>
  <c r="CS57" i="67"/>
  <c r="CS67" i="67"/>
  <c r="CS50" i="67"/>
  <c r="CS66" i="67"/>
  <c r="CS59" i="67"/>
  <c r="CS56" i="67"/>
  <c r="CS46" i="67"/>
  <c r="CS63" i="67"/>
  <c r="CS39" i="67"/>
  <c r="CS35" i="67"/>
  <c r="CS38" i="67"/>
  <c r="CS42" i="67"/>
  <c r="CS43" i="67"/>
  <c r="CS36" i="67"/>
  <c r="CS33" i="67"/>
  <c r="CS49" i="67"/>
  <c r="CS32" i="67"/>
  <c r="BS70" i="67"/>
  <c r="BS66" i="67"/>
  <c r="BS67" i="67"/>
  <c r="BS60" i="67"/>
  <c r="BS57" i="67"/>
  <c r="BS53" i="67"/>
  <c r="BS71" i="67"/>
  <c r="BS46" i="67"/>
  <c r="BS42" i="67"/>
  <c r="BS64" i="67"/>
  <c r="BS59" i="67"/>
  <c r="BS56" i="67"/>
  <c r="BS45" i="67"/>
  <c r="BS43" i="67"/>
  <c r="BS50" i="67"/>
  <c r="BS54" i="67"/>
  <c r="BS49" i="67"/>
  <c r="BS39" i="67"/>
  <c r="BS32" i="67"/>
  <c r="BS38" i="67"/>
  <c r="BS63" i="67"/>
  <c r="BS33" i="67"/>
  <c r="BS36" i="67"/>
  <c r="BS35" i="67"/>
  <c r="EH66" i="67"/>
  <c r="EH59" i="67"/>
  <c r="EH50" i="67"/>
  <c r="EH70" i="67"/>
  <c r="EH64" i="67"/>
  <c r="EH60" i="67"/>
  <c r="EH56" i="67"/>
  <c r="EH71" i="67"/>
  <c r="EH43" i="67"/>
  <c r="EH45" i="67"/>
  <c r="EH63" i="67"/>
  <c r="EH46" i="67"/>
  <c r="EH53" i="67"/>
  <c r="EH57" i="67"/>
  <c r="EH49" i="67"/>
  <c r="EH54" i="67"/>
  <c r="EH38" i="67"/>
  <c r="EH35" i="67"/>
  <c r="EH42" i="67"/>
  <c r="EH67" i="67"/>
  <c r="EH36" i="67"/>
  <c r="EH32" i="67"/>
  <c r="EH33" i="67"/>
  <c r="EH39" i="67"/>
  <c r="AQ66" i="67"/>
  <c r="AQ67" i="67"/>
  <c r="AQ59" i="67"/>
  <c r="AQ71" i="67"/>
  <c r="AQ60" i="67"/>
  <c r="AQ54" i="67"/>
  <c r="AQ49" i="67"/>
  <c r="AQ53" i="67"/>
  <c r="AQ57" i="67"/>
  <c r="AQ63" i="67"/>
  <c r="AQ46" i="67"/>
  <c r="AQ39" i="67"/>
  <c r="AQ50" i="67"/>
  <c r="AQ42" i="67"/>
  <c r="AQ64" i="67"/>
  <c r="AQ70" i="67"/>
  <c r="AQ45" i="67"/>
  <c r="AQ43" i="67"/>
  <c r="AQ33" i="67"/>
  <c r="AQ38" i="67"/>
  <c r="AQ56" i="67"/>
  <c r="AQ36" i="67"/>
  <c r="AQ35" i="67"/>
  <c r="AQ32" i="67"/>
  <c r="AK64" i="67"/>
  <c r="AK70" i="67"/>
  <c r="AK59" i="67"/>
  <c r="AK67" i="67"/>
  <c r="AK60" i="67"/>
  <c r="AK71" i="67"/>
  <c r="AK45" i="67"/>
  <c r="AK56" i="67"/>
  <c r="AK53" i="67"/>
  <c r="AK66" i="67"/>
  <c r="AK63" i="67"/>
  <c r="AK54" i="67"/>
  <c r="AK50" i="67"/>
  <c r="AK57" i="67"/>
  <c r="AK42" i="67"/>
  <c r="AK35" i="67"/>
  <c r="AK39" i="67"/>
  <c r="AK36" i="67"/>
  <c r="AK49" i="67"/>
  <c r="AK46" i="67"/>
  <c r="AK38" i="67"/>
  <c r="AK33" i="67"/>
  <c r="AK32" i="67"/>
  <c r="AK43" i="67"/>
  <c r="CZ70" i="67"/>
  <c r="CZ71" i="67"/>
  <c r="CZ60" i="67"/>
  <c r="CZ59" i="67"/>
  <c r="CZ66" i="67"/>
  <c r="CZ54" i="67"/>
  <c r="CZ49" i="67"/>
  <c r="CZ63" i="67"/>
  <c r="CZ56" i="67"/>
  <c r="CZ67" i="67"/>
  <c r="CZ64" i="67"/>
  <c r="CZ57" i="67"/>
  <c r="CZ53" i="67"/>
  <c r="CZ50" i="67"/>
  <c r="CZ46" i="67"/>
  <c r="CZ38" i="67"/>
  <c r="CZ45" i="67"/>
  <c r="CZ43" i="67"/>
  <c r="CZ42" i="67"/>
  <c r="CZ33" i="67"/>
  <c r="CZ36" i="67"/>
  <c r="CZ35" i="67"/>
  <c r="CZ39" i="67"/>
  <c r="CZ32" i="67"/>
  <c r="L64" i="67"/>
  <c r="L66" i="67"/>
  <c r="L59" i="67"/>
  <c r="L63" i="67"/>
  <c r="L50" i="67"/>
  <c r="L71" i="67"/>
  <c r="L46" i="67"/>
  <c r="L70" i="67"/>
  <c r="L67" i="67"/>
  <c r="L57" i="67"/>
  <c r="L42" i="67"/>
  <c r="L56" i="67"/>
  <c r="L49" i="67"/>
  <c r="L45" i="67"/>
  <c r="L54" i="67"/>
  <c r="L53" i="67"/>
  <c r="L39" i="67"/>
  <c r="L32" i="67"/>
  <c r="L43" i="67"/>
  <c r="L36" i="67"/>
  <c r="L38" i="67"/>
  <c r="L60" i="67"/>
  <c r="L33" i="67"/>
  <c r="L35" i="67"/>
  <c r="BO66" i="67"/>
  <c r="BO70" i="67"/>
  <c r="BO60" i="67"/>
  <c r="BO57" i="67"/>
  <c r="BO67" i="67"/>
  <c r="BO43" i="67"/>
  <c r="BO71" i="67"/>
  <c r="BO63" i="67"/>
  <c r="BO53" i="67"/>
  <c r="BO46" i="67"/>
  <c r="BO42" i="67"/>
  <c r="BO59" i="67"/>
  <c r="BO56" i="67"/>
  <c r="BO64" i="67"/>
  <c r="BO50" i="67"/>
  <c r="BO54" i="67"/>
  <c r="BO45" i="67"/>
  <c r="BO33" i="67"/>
  <c r="BO39" i="67"/>
  <c r="BO38" i="67"/>
  <c r="BO35" i="67"/>
  <c r="BO36" i="67"/>
  <c r="BO49" i="67"/>
  <c r="BO32" i="67"/>
  <c r="Z71" i="67"/>
  <c r="Z67" i="67"/>
  <c r="Z70" i="67"/>
  <c r="Z59" i="67"/>
  <c r="Z64" i="67"/>
  <c r="Z63" i="67"/>
  <c r="Z54" i="67"/>
  <c r="Z49" i="67"/>
  <c r="Z66" i="67"/>
  <c r="Z43" i="67"/>
  <c r="Z60" i="67"/>
  <c r="Z56" i="67"/>
  <c r="Z45" i="67"/>
  <c r="Z53" i="67"/>
  <c r="Z46" i="67"/>
  <c r="Z57" i="67"/>
  <c r="Z33" i="67"/>
  <c r="Z50" i="67"/>
  <c r="Z39" i="67"/>
  <c r="Z38" i="67"/>
  <c r="Z35" i="67"/>
  <c r="Z42" i="67"/>
  <c r="Z36" i="67"/>
  <c r="Z32" i="67"/>
  <c r="AL63" i="67"/>
  <c r="AL60" i="67"/>
  <c r="AL59" i="67"/>
  <c r="AL67" i="67"/>
  <c r="AL50" i="67"/>
  <c r="AL71" i="67"/>
  <c r="AL56" i="67"/>
  <c r="AL66" i="67"/>
  <c r="AL54" i="67"/>
  <c r="AL70" i="67"/>
  <c r="AL46" i="67"/>
  <c r="AL57" i="67"/>
  <c r="AL53" i="67"/>
  <c r="AL42" i="67"/>
  <c r="AL64" i="67"/>
  <c r="AL35" i="67"/>
  <c r="AL39" i="67"/>
  <c r="AL36" i="67"/>
  <c r="AL49" i="67"/>
  <c r="AL38" i="67"/>
  <c r="AL45" i="67"/>
  <c r="AL32" i="67"/>
  <c r="AL43" i="67"/>
  <c r="AL33" i="67"/>
  <c r="BY66" i="67"/>
  <c r="BY64" i="67"/>
  <c r="BY71" i="67"/>
  <c r="BY67" i="67"/>
  <c r="BY54" i="67"/>
  <c r="BY59" i="67"/>
  <c r="BY57" i="67"/>
  <c r="BY45" i="67"/>
  <c r="BY70" i="67"/>
  <c r="BY49" i="67"/>
  <c r="BY53" i="67"/>
  <c r="BY60" i="67"/>
  <c r="BY43" i="67"/>
  <c r="BY39" i="67"/>
  <c r="BY56" i="67"/>
  <c r="BY35" i="67"/>
  <c r="BY63" i="67"/>
  <c r="BY36" i="67"/>
  <c r="BY38" i="67"/>
  <c r="BY32" i="67"/>
  <c r="BY42" i="67"/>
  <c r="BY33" i="67"/>
  <c r="BY50" i="67"/>
  <c r="BY46" i="67"/>
  <c r="AY70" i="67"/>
  <c r="AY66" i="67"/>
  <c r="AY63" i="67"/>
  <c r="AY64" i="67"/>
  <c r="AY57" i="67"/>
  <c r="AY53" i="67"/>
  <c r="AY54" i="67"/>
  <c r="AY46" i="67"/>
  <c r="AY42" i="67"/>
  <c r="AY71" i="67"/>
  <c r="AY60" i="67"/>
  <c r="AY43" i="67"/>
  <c r="AY49" i="67"/>
  <c r="AY56" i="67"/>
  <c r="AY45" i="67"/>
  <c r="AY50" i="67"/>
  <c r="AY32" i="67"/>
  <c r="AY67" i="67"/>
  <c r="AY59" i="67"/>
  <c r="AY39" i="67"/>
  <c r="AY33" i="67"/>
  <c r="AY35" i="67"/>
  <c r="AY38" i="67"/>
  <c r="AY36" i="67"/>
  <c r="DQ64" i="67"/>
  <c r="DQ66" i="67"/>
  <c r="DQ60" i="67"/>
  <c r="DQ71" i="67"/>
  <c r="DQ50" i="67"/>
  <c r="DQ67" i="67"/>
  <c r="DQ63" i="67"/>
  <c r="DQ53" i="67"/>
  <c r="DQ54" i="67"/>
  <c r="DQ57" i="67"/>
  <c r="DQ56" i="67"/>
  <c r="DQ70" i="67"/>
  <c r="DQ59" i="67"/>
  <c r="DQ42" i="67"/>
  <c r="DQ46" i="67"/>
  <c r="DQ45" i="67"/>
  <c r="DQ43" i="67"/>
  <c r="DQ39" i="67"/>
  <c r="DQ38" i="67"/>
  <c r="DQ49" i="67"/>
  <c r="DQ32" i="67"/>
  <c r="DQ33" i="67"/>
  <c r="DQ35" i="67"/>
  <c r="DQ36" i="67"/>
  <c r="EP71" i="67"/>
  <c r="EP67" i="67"/>
  <c r="EP59" i="67"/>
  <c r="EP60" i="67"/>
  <c r="EP54" i="67"/>
  <c r="EP49" i="67"/>
  <c r="EP70" i="67"/>
  <c r="EP66" i="67"/>
  <c r="EP53" i="67"/>
  <c r="EP43" i="67"/>
  <c r="EP57" i="67"/>
  <c r="EP63" i="67"/>
  <c r="EP50" i="67"/>
  <c r="EP56" i="67"/>
  <c r="EP42" i="67"/>
  <c r="EP38" i="67"/>
  <c r="EP33" i="67"/>
  <c r="EP39" i="67"/>
  <c r="EP36" i="67"/>
  <c r="EP35" i="67"/>
  <c r="EP32" i="67"/>
  <c r="EP45" i="67"/>
  <c r="EP64" i="67"/>
  <c r="EP46" i="67"/>
  <c r="BK67" i="67"/>
  <c r="BK64" i="67"/>
  <c r="BK63" i="67"/>
  <c r="BK60" i="67"/>
  <c r="BK71" i="67"/>
  <c r="BK59" i="67"/>
  <c r="BK54" i="67"/>
  <c r="BK49" i="67"/>
  <c r="BK66" i="67"/>
  <c r="BK56" i="67"/>
  <c r="BK50" i="67"/>
  <c r="BK70" i="67"/>
  <c r="BK39" i="67"/>
  <c r="BK53" i="67"/>
  <c r="BK38" i="67"/>
  <c r="BK46" i="67"/>
  <c r="BK42" i="67"/>
  <c r="BK36" i="67"/>
  <c r="BK45" i="67"/>
  <c r="BK33" i="67"/>
  <c r="BK43" i="67"/>
  <c r="BK57" i="67"/>
  <c r="BK35" i="67"/>
  <c r="BK32" i="67"/>
  <c r="AV67" i="67"/>
  <c r="AV70" i="67"/>
  <c r="AV63" i="67"/>
  <c r="AV64" i="67"/>
  <c r="AV57" i="67"/>
  <c r="AV53" i="67"/>
  <c r="AV59" i="67"/>
  <c r="AV54" i="67"/>
  <c r="AV71" i="67"/>
  <c r="AV45" i="67"/>
  <c r="AV38" i="67"/>
  <c r="AV60" i="67"/>
  <c r="AV43" i="67"/>
  <c r="AV49" i="67"/>
  <c r="AV36" i="67"/>
  <c r="AV50" i="67"/>
  <c r="AV46" i="67"/>
  <c r="AV33" i="67"/>
  <c r="AV56" i="67"/>
  <c r="AV66" i="67"/>
  <c r="AV42" i="67"/>
  <c r="AV35" i="67"/>
  <c r="AV39" i="67"/>
  <c r="AV32" i="67"/>
  <c r="AE70" i="67"/>
  <c r="AE66" i="67"/>
  <c r="AE63" i="67"/>
  <c r="AE71" i="67"/>
  <c r="AE57" i="67"/>
  <c r="AE53" i="67"/>
  <c r="AE67" i="67"/>
  <c r="AE60" i="67"/>
  <c r="AE49" i="67"/>
  <c r="AE46" i="67"/>
  <c r="AE42" i="67"/>
  <c r="AE56" i="67"/>
  <c r="AE59" i="67"/>
  <c r="AE50" i="67"/>
  <c r="AE54" i="67"/>
  <c r="AE43" i="67"/>
  <c r="AE64" i="67"/>
  <c r="AE32" i="67"/>
  <c r="AE39" i="67"/>
  <c r="AE36" i="67"/>
  <c r="AE38" i="67"/>
  <c r="AE35" i="67"/>
  <c r="AE33" i="67"/>
  <c r="AE45" i="67"/>
  <c r="N64" i="67"/>
  <c r="N66" i="67"/>
  <c r="N59" i="67"/>
  <c r="N63" i="67"/>
  <c r="N56" i="67"/>
  <c r="N60" i="67"/>
  <c r="N70" i="67"/>
  <c r="N57" i="67"/>
  <c r="N71" i="67"/>
  <c r="N46" i="67"/>
  <c r="N49" i="67"/>
  <c r="N50" i="67"/>
  <c r="N42" i="67"/>
  <c r="N45" i="67"/>
  <c r="N54" i="67"/>
  <c r="N53" i="67"/>
  <c r="N67" i="67"/>
  <c r="N39" i="67"/>
  <c r="N43" i="67"/>
  <c r="N35" i="67"/>
  <c r="N36" i="67"/>
  <c r="N38" i="67"/>
  <c r="N32" i="67"/>
  <c r="N33" i="67"/>
  <c r="AH71" i="67"/>
  <c r="AH64" i="67"/>
  <c r="AH66" i="67"/>
  <c r="AH56" i="67"/>
  <c r="AH70" i="67"/>
  <c r="AH59" i="67"/>
  <c r="AH50" i="67"/>
  <c r="AH53" i="67"/>
  <c r="AH63" i="67"/>
  <c r="AH54" i="67"/>
  <c r="AH60" i="67"/>
  <c r="AH46" i="67"/>
  <c r="AH67" i="67"/>
  <c r="AH49" i="67"/>
  <c r="AH57" i="67"/>
  <c r="AH42" i="67"/>
  <c r="AH35" i="67"/>
  <c r="AH39" i="67"/>
  <c r="AH36" i="67"/>
  <c r="AH45" i="67"/>
  <c r="AH38" i="67"/>
  <c r="AH43" i="67"/>
  <c r="AH32" i="67"/>
  <c r="AH33" i="67"/>
  <c r="ES60" i="67"/>
  <c r="ES67" i="67"/>
  <c r="ES64" i="67"/>
  <c r="ES71" i="67"/>
  <c r="ES70" i="67"/>
  <c r="ES66" i="67"/>
  <c r="ES57" i="67"/>
  <c r="ES53" i="67"/>
  <c r="ES59" i="67"/>
  <c r="ES54" i="67"/>
  <c r="ES42" i="67"/>
  <c r="ES49" i="67"/>
  <c r="ES56" i="67"/>
  <c r="ES39" i="67"/>
  <c r="ES36" i="67"/>
  <c r="ES63" i="67"/>
  <c r="ES32" i="67"/>
  <c r="ES50" i="67"/>
  <c r="ES38" i="67"/>
  <c r="ES43" i="67"/>
  <c r="ES33" i="67"/>
  <c r="ES45" i="67"/>
  <c r="ES46" i="67"/>
  <c r="ES35" i="67"/>
  <c r="AP67" i="67"/>
  <c r="AP66" i="67"/>
  <c r="AP60" i="67"/>
  <c r="AP71" i="67"/>
  <c r="AP63" i="67"/>
  <c r="AP59" i="67"/>
  <c r="AP53" i="67"/>
  <c r="AP46" i="67"/>
  <c r="AP50" i="67"/>
  <c r="AP49" i="67"/>
  <c r="AP56" i="67"/>
  <c r="AP38" i="67"/>
  <c r="AP64" i="67"/>
  <c r="AP39" i="67"/>
  <c r="AP70" i="67"/>
  <c r="AP45" i="67"/>
  <c r="AP54" i="67"/>
  <c r="AP43" i="67"/>
  <c r="AP57" i="67"/>
  <c r="AP42" i="67"/>
  <c r="AP36" i="67"/>
  <c r="AP35" i="67"/>
  <c r="AP33" i="67"/>
  <c r="AP32" i="67"/>
  <c r="CL70" i="67"/>
  <c r="CL66" i="67"/>
  <c r="CL64" i="67"/>
  <c r="CL59" i="67"/>
  <c r="CL57" i="67"/>
  <c r="CL53" i="67"/>
  <c r="CL63" i="67"/>
  <c r="CL46" i="67"/>
  <c r="CL49" i="67"/>
  <c r="CL45" i="67"/>
  <c r="CL60" i="67"/>
  <c r="CL71" i="67"/>
  <c r="CL67" i="67"/>
  <c r="CL36" i="67"/>
  <c r="CL54" i="67"/>
  <c r="CL42" i="67"/>
  <c r="CL56" i="67"/>
  <c r="CL32" i="67"/>
  <c r="CL39" i="67"/>
  <c r="CL35" i="67"/>
  <c r="CL38" i="67"/>
  <c r="CL33" i="67"/>
  <c r="CL50" i="67"/>
  <c r="CL43" i="67"/>
  <c r="BI64" i="67"/>
  <c r="BI71" i="67"/>
  <c r="BI60" i="67"/>
  <c r="BI63" i="67"/>
  <c r="BI50" i="67"/>
  <c r="BI59" i="67"/>
  <c r="BI67" i="67"/>
  <c r="BI56" i="67"/>
  <c r="BI66" i="67"/>
  <c r="BI53" i="67"/>
  <c r="BI57" i="67"/>
  <c r="BI70" i="67"/>
  <c r="BI38" i="67"/>
  <c r="BI46" i="67"/>
  <c r="BI42" i="67"/>
  <c r="BI54" i="67"/>
  <c r="BI49" i="67"/>
  <c r="BI45" i="67"/>
  <c r="BI36" i="67"/>
  <c r="BI43" i="67"/>
  <c r="BI39" i="67"/>
  <c r="BI33" i="67"/>
  <c r="BI32" i="67"/>
  <c r="BI35" i="67"/>
  <c r="CH71" i="67"/>
  <c r="CH67" i="67"/>
  <c r="CH64" i="67"/>
  <c r="CH63" i="67"/>
  <c r="CH59" i="67"/>
  <c r="CH54" i="67"/>
  <c r="CH49" i="67"/>
  <c r="CH66" i="67"/>
  <c r="CH70" i="67"/>
  <c r="CH56" i="67"/>
  <c r="CH50" i="67"/>
  <c r="CH43" i="67"/>
  <c r="CH42" i="67"/>
  <c r="CH46" i="67"/>
  <c r="CH60" i="67"/>
  <c r="CH39" i="67"/>
  <c r="CH53" i="67"/>
  <c r="CH57" i="67"/>
  <c r="CH36" i="67"/>
  <c r="CH33" i="67"/>
  <c r="CH32" i="67"/>
  <c r="CH38" i="67"/>
  <c r="CH35" i="67"/>
  <c r="CH45" i="67"/>
  <c r="S67" i="67"/>
  <c r="S66" i="67"/>
  <c r="S70" i="67"/>
  <c r="S60" i="67"/>
  <c r="S63" i="67"/>
  <c r="S50" i="67"/>
  <c r="S53" i="67"/>
  <c r="S57" i="67"/>
  <c r="S64" i="67"/>
  <c r="S59" i="67"/>
  <c r="S46" i="67"/>
  <c r="S49" i="67"/>
  <c r="S54" i="67"/>
  <c r="S38" i="67"/>
  <c r="S56" i="67"/>
  <c r="S45" i="67"/>
  <c r="S43" i="67"/>
  <c r="S42" i="67"/>
  <c r="S71" i="67"/>
  <c r="S32" i="67"/>
  <c r="S33" i="67"/>
  <c r="S36" i="67"/>
  <c r="S39" i="67"/>
  <c r="S35" i="67"/>
  <c r="J70" i="67"/>
  <c r="J112" i="67" s="1"/>
  <c r="J66" i="67"/>
  <c r="J108" i="67" s="1"/>
  <c r="J63" i="67"/>
  <c r="J105" i="67" s="1"/>
  <c r="J71" i="67"/>
  <c r="J113" i="67" s="1"/>
  <c r="J64" i="67"/>
  <c r="J106" i="67" s="1"/>
  <c r="J57" i="67"/>
  <c r="J100" i="67" s="1"/>
  <c r="J53" i="67"/>
  <c r="J96" i="67" s="1"/>
  <c r="J59" i="67"/>
  <c r="J102" i="67" s="1"/>
  <c r="J67" i="67"/>
  <c r="J109" i="67" s="1"/>
  <c r="J56" i="67"/>
  <c r="J99" i="67" s="1"/>
  <c r="J50" i="67"/>
  <c r="J93" i="67" s="1"/>
  <c r="J46" i="67"/>
  <c r="J89" i="67" s="1"/>
  <c r="J42" i="67"/>
  <c r="J85" i="67" s="1"/>
  <c r="J49" i="67"/>
  <c r="J92" i="67" s="1"/>
  <c r="J45" i="67"/>
  <c r="J88" i="67" s="1"/>
  <c r="J54" i="67"/>
  <c r="J97" i="67" s="1"/>
  <c r="J39" i="67"/>
  <c r="J83" i="67" s="1"/>
  <c r="J32" i="67"/>
  <c r="J76" i="67" s="1"/>
  <c r="J43" i="67"/>
  <c r="J86" i="67" s="1"/>
  <c r="J38" i="67"/>
  <c r="J82" i="67" s="1"/>
  <c r="J60" i="67"/>
  <c r="J103" i="67" s="1"/>
  <c r="J33" i="67"/>
  <c r="J77" i="67" s="1"/>
  <c r="J36" i="67"/>
  <c r="J80" i="67" s="1"/>
  <c r="J35" i="67"/>
  <c r="J79" i="67" s="1"/>
  <c r="EB67" i="67"/>
  <c r="EB71" i="67"/>
  <c r="EB63" i="67"/>
  <c r="EB64" i="67"/>
  <c r="EB56" i="67"/>
  <c r="EB66" i="67"/>
  <c r="EB57" i="67"/>
  <c r="EB49" i="67"/>
  <c r="EB46" i="67"/>
  <c r="EB50" i="67"/>
  <c r="EB70" i="67"/>
  <c r="EB60" i="67"/>
  <c r="EB45" i="67"/>
  <c r="EB59" i="67"/>
  <c r="EB43" i="67"/>
  <c r="EB38" i="67"/>
  <c r="EB32" i="67"/>
  <c r="EB36" i="67"/>
  <c r="EB53" i="67"/>
  <c r="EB35" i="67"/>
  <c r="EB54" i="67"/>
  <c r="EB39" i="67"/>
  <c r="EB42" i="67"/>
  <c r="EB33" i="67"/>
  <c r="BD70" i="67"/>
  <c r="BD71" i="67"/>
  <c r="BD67" i="67"/>
  <c r="BD63" i="67"/>
  <c r="BD64" i="67"/>
  <c r="BD56" i="67"/>
  <c r="BD49" i="67"/>
  <c r="BD45" i="67"/>
  <c r="BD50" i="67"/>
  <c r="BD60" i="67"/>
  <c r="BD59" i="67"/>
  <c r="BD57" i="67"/>
  <c r="BD43" i="67"/>
  <c r="BD46" i="67"/>
  <c r="BD39" i="67"/>
  <c r="BD54" i="67"/>
  <c r="BD42" i="67"/>
  <c r="BD35" i="67"/>
  <c r="BD66" i="67"/>
  <c r="BD36" i="67"/>
  <c r="BD33" i="67"/>
  <c r="BD32" i="67"/>
  <c r="BD38" i="67"/>
  <c r="BD53" i="67"/>
  <c r="CU66" i="67"/>
  <c r="CU64" i="67"/>
  <c r="CU50" i="67"/>
  <c r="CU54" i="67"/>
  <c r="CU60" i="67"/>
  <c r="CU57" i="67"/>
  <c r="CU63" i="67"/>
  <c r="CU71" i="67"/>
  <c r="CU67" i="67"/>
  <c r="CU70" i="67"/>
  <c r="CU53" i="67"/>
  <c r="CU56" i="67"/>
  <c r="CU59" i="67"/>
  <c r="CU46" i="67"/>
  <c r="CU35" i="67"/>
  <c r="CU38" i="67"/>
  <c r="CU42" i="67"/>
  <c r="CU45" i="67"/>
  <c r="CU43" i="67"/>
  <c r="CU33" i="67"/>
  <c r="CU36" i="67"/>
  <c r="CU39" i="67"/>
  <c r="CU49" i="67"/>
  <c r="CU32" i="67"/>
  <c r="CC64" i="67"/>
  <c r="CC60" i="67"/>
  <c r="CC70" i="67"/>
  <c r="CC71" i="67"/>
  <c r="CC63" i="67"/>
  <c r="CC67" i="67"/>
  <c r="CC50" i="67"/>
  <c r="CC49" i="67"/>
  <c r="CC66" i="67"/>
  <c r="CC56" i="67"/>
  <c r="CC54" i="67"/>
  <c r="CC45" i="67"/>
  <c r="CC43" i="67"/>
  <c r="CC38" i="67"/>
  <c r="CC53" i="67"/>
  <c r="CC57" i="67"/>
  <c r="CC36" i="67"/>
  <c r="CC46" i="67"/>
  <c r="CC42" i="67"/>
  <c r="CC33" i="67"/>
  <c r="CC39" i="67"/>
  <c r="CC32" i="67"/>
  <c r="CC59" i="67"/>
  <c r="CC35" i="67"/>
  <c r="DL66" i="67"/>
  <c r="DL67" i="67"/>
  <c r="DL63" i="67"/>
  <c r="DL64" i="67"/>
  <c r="DL56" i="67"/>
  <c r="DL71" i="67"/>
  <c r="DL59" i="67"/>
  <c r="DL45" i="67"/>
  <c r="DL54" i="67"/>
  <c r="DL43" i="67"/>
  <c r="DL46" i="67"/>
  <c r="DL49" i="67"/>
  <c r="DL70" i="67"/>
  <c r="DL57" i="67"/>
  <c r="DL42" i="67"/>
  <c r="DL50" i="67"/>
  <c r="DL35" i="67"/>
  <c r="DL60" i="67"/>
  <c r="DL39" i="67"/>
  <c r="DL38" i="67"/>
  <c r="DL33" i="67"/>
  <c r="DL32" i="67"/>
  <c r="DL36" i="67"/>
  <c r="DL53" i="67"/>
  <c r="AX70" i="67"/>
  <c r="AX66" i="67"/>
  <c r="AX63" i="67"/>
  <c r="AX64" i="67"/>
  <c r="AX57" i="67"/>
  <c r="AX53" i="67"/>
  <c r="AX54" i="67"/>
  <c r="AX46" i="67"/>
  <c r="AX71" i="67"/>
  <c r="AX67" i="67"/>
  <c r="AX56" i="67"/>
  <c r="AX60" i="67"/>
  <c r="AX43" i="67"/>
  <c r="AX49" i="67"/>
  <c r="AX36" i="67"/>
  <c r="AX45" i="67"/>
  <c r="AX50" i="67"/>
  <c r="AX59" i="67"/>
  <c r="AX32" i="67"/>
  <c r="AX42" i="67"/>
  <c r="AX35" i="67"/>
  <c r="AX38" i="67"/>
  <c r="AX39" i="67"/>
  <c r="AX33" i="67"/>
  <c r="DT59" i="67"/>
  <c r="DT60" i="67"/>
  <c r="DT67" i="67"/>
  <c r="DT63" i="67"/>
  <c r="DT54" i="67"/>
  <c r="DT49" i="67"/>
  <c r="DT64" i="67"/>
  <c r="DT57" i="67"/>
  <c r="DT71" i="67"/>
  <c r="DT70" i="67"/>
  <c r="DT66" i="67"/>
  <c r="DT38" i="67"/>
  <c r="DT50" i="67"/>
  <c r="DT46" i="67"/>
  <c r="DT56" i="67"/>
  <c r="DT45" i="67"/>
  <c r="DT43" i="67"/>
  <c r="DT33" i="67"/>
  <c r="DT39" i="67"/>
  <c r="DT36" i="67"/>
  <c r="DT53" i="67"/>
  <c r="DT42" i="67"/>
  <c r="DT35" i="67"/>
  <c r="DT32" i="67"/>
  <c r="AT71" i="67"/>
  <c r="AT67" i="67"/>
  <c r="AT59" i="67"/>
  <c r="AT66" i="67"/>
  <c r="AT70" i="67"/>
  <c r="AT60" i="67"/>
  <c r="AT54" i="67"/>
  <c r="AT49" i="67"/>
  <c r="AT63" i="67"/>
  <c r="AT53" i="67"/>
  <c r="AT57" i="67"/>
  <c r="AT43" i="67"/>
  <c r="AT50" i="67"/>
  <c r="AT42" i="67"/>
  <c r="AT45" i="67"/>
  <c r="AT64" i="67"/>
  <c r="AT46" i="67"/>
  <c r="AT38" i="67"/>
  <c r="AT33" i="67"/>
  <c r="AT56" i="67"/>
  <c r="AT36" i="67"/>
  <c r="AT32" i="67"/>
  <c r="AT39" i="67"/>
  <c r="AT35" i="67"/>
  <c r="EL66" i="67"/>
  <c r="EL67" i="67"/>
  <c r="EL63" i="67"/>
  <c r="EL70" i="67"/>
  <c r="EL56" i="67"/>
  <c r="EL59" i="67"/>
  <c r="EL53" i="67"/>
  <c r="EL46" i="67"/>
  <c r="EL57" i="67"/>
  <c r="EL50" i="67"/>
  <c r="EL54" i="67"/>
  <c r="EL49" i="67"/>
  <c r="EL43" i="67"/>
  <c r="EL45" i="67"/>
  <c r="EL42" i="67"/>
  <c r="EL71" i="67"/>
  <c r="EL60" i="67"/>
  <c r="EL39" i="67"/>
  <c r="EL38" i="67"/>
  <c r="EL36" i="67"/>
  <c r="EL35" i="67"/>
  <c r="EL32" i="67"/>
  <c r="EL33" i="67"/>
  <c r="EL64" i="67"/>
  <c r="AD70" i="67"/>
  <c r="AD66" i="67"/>
  <c r="AD63" i="67"/>
  <c r="AD71" i="67"/>
  <c r="AD57" i="67"/>
  <c r="AD53" i="67"/>
  <c r="AD60" i="67"/>
  <c r="AD49" i="67"/>
  <c r="AD46" i="67"/>
  <c r="AD56" i="67"/>
  <c r="AD50" i="67"/>
  <c r="AD36" i="67"/>
  <c r="AD54" i="67"/>
  <c r="AD43" i="67"/>
  <c r="AD67" i="67"/>
  <c r="AD64" i="67"/>
  <c r="AD59" i="67"/>
  <c r="AD32" i="67"/>
  <c r="AD35" i="67"/>
  <c r="AD39" i="67"/>
  <c r="AD42" i="67"/>
  <c r="AD38" i="67"/>
  <c r="AD33" i="67"/>
  <c r="AD45" i="67"/>
  <c r="CF71" i="67"/>
  <c r="CF64" i="67"/>
  <c r="CF63" i="67"/>
  <c r="CF67" i="67"/>
  <c r="CF60" i="67"/>
  <c r="CF70" i="67"/>
  <c r="CF59" i="67"/>
  <c r="CF54" i="67"/>
  <c r="CF49" i="67"/>
  <c r="CF66" i="67"/>
  <c r="CF56" i="67"/>
  <c r="CF50" i="67"/>
  <c r="CF45" i="67"/>
  <c r="CF43" i="67"/>
  <c r="CF38" i="67"/>
  <c r="CF39" i="67"/>
  <c r="CF53" i="67"/>
  <c r="CF42" i="67"/>
  <c r="CF57" i="67"/>
  <c r="CF36" i="67"/>
  <c r="CF33" i="67"/>
  <c r="CF46" i="67"/>
  <c r="CF32" i="67"/>
  <c r="CF35" i="67"/>
  <c r="DU71" i="67"/>
  <c r="DU67" i="67"/>
  <c r="DU63" i="67"/>
  <c r="DU59" i="67"/>
  <c r="DU60" i="67"/>
  <c r="DU54" i="67"/>
  <c r="DU49" i="67"/>
  <c r="DU57" i="67"/>
  <c r="DU64" i="67"/>
  <c r="DU70" i="67"/>
  <c r="DU66" i="67"/>
  <c r="DU38" i="67"/>
  <c r="DU50" i="67"/>
  <c r="DU46" i="67"/>
  <c r="DU39" i="67"/>
  <c r="DU33" i="67"/>
  <c r="DU36" i="67"/>
  <c r="DU53" i="67"/>
  <c r="DU45" i="67"/>
  <c r="DU43" i="67"/>
  <c r="DU42" i="67"/>
  <c r="DU32" i="67"/>
  <c r="DU56" i="67"/>
  <c r="DU35" i="67"/>
  <c r="DY71" i="67"/>
  <c r="DY70" i="67"/>
  <c r="DY64" i="67"/>
  <c r="DY57" i="67"/>
  <c r="DY53" i="67"/>
  <c r="DY54" i="67"/>
  <c r="DY67" i="67"/>
  <c r="DY49" i="67"/>
  <c r="DY66" i="67"/>
  <c r="DY56" i="67"/>
  <c r="DY59" i="67"/>
  <c r="DY42" i="67"/>
  <c r="DY63" i="67"/>
  <c r="DY39" i="67"/>
  <c r="DY36" i="67"/>
  <c r="DY46" i="67"/>
  <c r="DY45" i="67"/>
  <c r="DY43" i="67"/>
  <c r="DY32" i="67"/>
  <c r="DY60" i="67"/>
  <c r="DY38" i="67"/>
  <c r="DY50" i="67"/>
  <c r="DY35" i="67"/>
  <c r="DY33" i="67"/>
  <c r="R71" i="67"/>
  <c r="R63" i="67"/>
  <c r="R66" i="67"/>
  <c r="R67" i="67"/>
  <c r="R70" i="67"/>
  <c r="R60" i="67"/>
  <c r="R64" i="67"/>
  <c r="R50" i="67"/>
  <c r="R53" i="67"/>
  <c r="R57" i="67"/>
  <c r="R59" i="67"/>
  <c r="R46" i="67"/>
  <c r="R49" i="67"/>
  <c r="R56" i="67"/>
  <c r="R45" i="67"/>
  <c r="R54" i="67"/>
  <c r="R38" i="67"/>
  <c r="R43" i="67"/>
  <c r="R35" i="67"/>
  <c r="R42" i="67"/>
  <c r="R36" i="67"/>
  <c r="R32" i="67"/>
  <c r="R33" i="67"/>
  <c r="R39" i="67"/>
  <c r="EK64" i="67"/>
  <c r="EK70" i="67"/>
  <c r="EK60" i="67"/>
  <c r="EK66" i="67"/>
  <c r="EK67" i="67"/>
  <c r="EK63" i="67"/>
  <c r="EK50" i="67"/>
  <c r="EK71" i="67"/>
  <c r="EK56" i="67"/>
  <c r="EK59" i="67"/>
  <c r="EK53" i="67"/>
  <c r="EK46" i="67"/>
  <c r="EK57" i="67"/>
  <c r="EK43" i="67"/>
  <c r="EK49" i="67"/>
  <c r="EK45" i="67"/>
  <c r="EK42" i="67"/>
  <c r="EK54" i="67"/>
  <c r="EK35" i="67"/>
  <c r="EK39" i="67"/>
  <c r="EK32" i="67"/>
  <c r="EK38" i="67"/>
  <c r="EK36" i="67"/>
  <c r="EK33" i="67"/>
  <c r="DO70" i="67"/>
  <c r="DO67" i="67"/>
  <c r="DO64" i="67"/>
  <c r="DO71" i="67"/>
  <c r="DO50" i="67"/>
  <c r="DO60" i="67"/>
  <c r="DO63" i="67"/>
  <c r="DO53" i="67"/>
  <c r="DO57" i="67"/>
  <c r="DO46" i="67"/>
  <c r="DO49" i="67"/>
  <c r="DO56" i="67"/>
  <c r="DO66" i="67"/>
  <c r="DO59" i="67"/>
  <c r="DO42" i="67"/>
  <c r="DO39" i="67"/>
  <c r="DO35" i="67"/>
  <c r="DO45" i="67"/>
  <c r="DO43" i="67"/>
  <c r="DO38" i="67"/>
  <c r="DO33" i="67"/>
  <c r="DO54" i="67"/>
  <c r="DO32" i="67"/>
  <c r="DO36" i="67"/>
  <c r="BH64" i="67"/>
  <c r="BH71" i="67"/>
  <c r="BH60" i="67"/>
  <c r="BH50" i="67"/>
  <c r="BH59" i="67"/>
  <c r="BH66" i="67"/>
  <c r="BH70" i="67"/>
  <c r="BH67" i="67"/>
  <c r="BH56" i="67"/>
  <c r="BH63" i="67"/>
  <c r="BH57" i="67"/>
  <c r="BH53" i="67"/>
  <c r="BH38" i="67"/>
  <c r="BH46" i="67"/>
  <c r="BH42" i="67"/>
  <c r="BH49" i="67"/>
  <c r="BH45" i="67"/>
  <c r="BH36" i="67"/>
  <c r="BH43" i="67"/>
  <c r="BH39" i="67"/>
  <c r="BH33" i="67"/>
  <c r="BH32" i="67"/>
  <c r="BH54" i="67"/>
  <c r="BH35" i="67"/>
  <c r="BX66" i="67"/>
  <c r="BX64" i="67"/>
  <c r="BX56" i="67"/>
  <c r="BX71" i="67"/>
  <c r="BX67" i="67"/>
  <c r="BX63" i="67"/>
  <c r="BX54" i="67"/>
  <c r="BX59" i="67"/>
  <c r="BX57" i="67"/>
  <c r="BX45" i="67"/>
  <c r="BX70" i="67"/>
  <c r="BX53" i="67"/>
  <c r="BX49" i="67"/>
  <c r="BX50" i="67"/>
  <c r="BX60" i="67"/>
  <c r="BX43" i="67"/>
  <c r="BX35" i="67"/>
  <c r="BX36" i="67"/>
  <c r="BX46" i="67"/>
  <c r="BX38" i="67"/>
  <c r="BX32" i="67"/>
  <c r="BX33" i="67"/>
  <c r="BX42" i="67"/>
  <c r="BX39" i="67"/>
  <c r="BL67" i="67"/>
  <c r="BL63" i="67"/>
  <c r="BL66" i="67"/>
  <c r="BL71" i="67"/>
  <c r="BL59" i="67"/>
  <c r="BL54" i="67"/>
  <c r="BL49" i="67"/>
  <c r="BL70" i="67"/>
  <c r="BL50" i="67"/>
  <c r="BL60" i="67"/>
  <c r="BL57" i="67"/>
  <c r="BL53" i="67"/>
  <c r="BL46" i="67"/>
  <c r="BL42" i="67"/>
  <c r="BL56" i="67"/>
  <c r="BL39" i="67"/>
  <c r="BL64" i="67"/>
  <c r="BL45" i="67"/>
  <c r="BL33" i="67"/>
  <c r="BL43" i="67"/>
  <c r="BL38" i="67"/>
  <c r="BL32" i="67"/>
  <c r="BL35" i="67"/>
  <c r="BL36" i="67"/>
  <c r="CX70" i="67"/>
  <c r="CX60" i="67"/>
  <c r="CX66" i="67"/>
  <c r="CX57" i="67"/>
  <c r="CX49" i="67"/>
  <c r="CX59" i="67"/>
  <c r="CX63" i="67"/>
  <c r="CX67" i="67"/>
  <c r="CX71" i="67"/>
  <c r="CX64" i="67"/>
  <c r="CX53" i="67"/>
  <c r="CX50" i="67"/>
  <c r="CX56" i="67"/>
  <c r="CX54" i="67"/>
  <c r="CX46" i="67"/>
  <c r="CX38" i="67"/>
  <c r="CX45" i="67"/>
  <c r="CX43" i="67"/>
  <c r="CX42" i="67"/>
  <c r="CX36" i="67"/>
  <c r="CX33" i="67"/>
  <c r="CX35" i="67"/>
  <c r="CX32" i="67"/>
  <c r="CX39" i="67"/>
  <c r="DD71" i="67"/>
  <c r="DD64" i="67"/>
  <c r="DD63" i="67"/>
  <c r="DD70" i="67"/>
  <c r="DD66" i="67"/>
  <c r="DD57" i="67"/>
  <c r="DD53" i="67"/>
  <c r="DD60" i="67"/>
  <c r="DD49" i="67"/>
  <c r="DD59" i="67"/>
  <c r="DD50" i="67"/>
  <c r="DD56" i="67"/>
  <c r="DD67" i="67"/>
  <c r="DD42" i="67"/>
  <c r="DD38" i="67"/>
  <c r="DD54" i="67"/>
  <c r="DD39" i="67"/>
  <c r="DD45" i="67"/>
  <c r="DD36" i="67"/>
  <c r="DD43" i="67"/>
  <c r="DD33" i="67"/>
  <c r="DD32" i="67"/>
  <c r="DD46" i="67"/>
  <c r="DD35" i="67"/>
  <c r="BF71" i="67"/>
  <c r="BF64" i="67"/>
  <c r="BF50" i="67"/>
  <c r="BF59" i="67"/>
  <c r="BF66" i="67"/>
  <c r="BF67" i="67"/>
  <c r="BF60" i="67"/>
  <c r="BF56" i="67"/>
  <c r="BF63" i="67"/>
  <c r="BF49" i="67"/>
  <c r="BF57" i="67"/>
  <c r="BF46" i="67"/>
  <c r="BF43" i="67"/>
  <c r="BF70" i="67"/>
  <c r="BF35" i="67"/>
  <c r="BF42" i="67"/>
  <c r="BF45" i="67"/>
  <c r="BF36" i="67"/>
  <c r="BF39" i="67"/>
  <c r="BF32" i="67"/>
  <c r="BF53" i="67"/>
  <c r="BF33" i="67"/>
  <c r="BF54" i="67"/>
  <c r="BF38" i="67"/>
  <c r="U67" i="67"/>
  <c r="U70" i="67"/>
  <c r="U60" i="67"/>
  <c r="U50" i="67"/>
  <c r="U63" i="67"/>
  <c r="U66" i="67"/>
  <c r="U53" i="67"/>
  <c r="U57" i="67"/>
  <c r="U64" i="67"/>
  <c r="U54" i="67"/>
  <c r="U56" i="67"/>
  <c r="U38" i="67"/>
  <c r="U45" i="67"/>
  <c r="U59" i="67"/>
  <c r="U39" i="67"/>
  <c r="U43" i="67"/>
  <c r="U49" i="67"/>
  <c r="U46" i="67"/>
  <c r="U71" i="67"/>
  <c r="U33" i="67"/>
  <c r="U42" i="67"/>
  <c r="U35" i="67"/>
  <c r="U36" i="67"/>
  <c r="U32" i="67"/>
  <c r="P66" i="67"/>
  <c r="P56" i="67"/>
  <c r="P63" i="67"/>
  <c r="P60" i="67"/>
  <c r="P64" i="67"/>
  <c r="P70" i="67"/>
  <c r="P59" i="67"/>
  <c r="P45" i="67"/>
  <c r="P57" i="67"/>
  <c r="P54" i="67"/>
  <c r="P71" i="67"/>
  <c r="P46" i="67"/>
  <c r="P49" i="67"/>
  <c r="P53" i="67"/>
  <c r="P50" i="67"/>
  <c r="P42" i="67"/>
  <c r="P67" i="67"/>
  <c r="P36" i="67"/>
  <c r="P35" i="67"/>
  <c r="P38" i="67"/>
  <c r="P39" i="67"/>
  <c r="P43" i="67"/>
  <c r="P33" i="67"/>
  <c r="P32" i="67"/>
  <c r="EW67" i="67"/>
  <c r="EW70" i="67"/>
  <c r="EW71" i="67"/>
  <c r="EW66" i="67"/>
  <c r="EW60" i="67"/>
  <c r="EW56" i="67"/>
  <c r="EW63" i="67"/>
  <c r="EW54" i="67"/>
  <c r="EW46" i="67"/>
  <c r="EW49" i="67"/>
  <c r="EW57" i="67"/>
  <c r="EW53" i="67"/>
  <c r="EW35" i="67"/>
  <c r="EW64" i="67"/>
  <c r="EW32" i="67"/>
  <c r="EW39" i="67"/>
  <c r="EW50" i="67"/>
  <c r="EW38" i="67"/>
  <c r="EW42" i="67"/>
  <c r="EW36" i="67"/>
  <c r="EW43" i="67"/>
  <c r="EW45" i="67"/>
  <c r="EW33" i="67"/>
  <c r="EW59" i="67"/>
  <c r="BC66" i="67"/>
  <c r="BC64" i="67"/>
  <c r="BC70" i="67"/>
  <c r="BC71" i="67"/>
  <c r="BC67" i="67"/>
  <c r="BC63" i="67"/>
  <c r="BC56" i="67"/>
  <c r="BC49" i="67"/>
  <c r="BC59" i="67"/>
  <c r="BC57" i="67"/>
  <c r="BC50" i="67"/>
  <c r="BC43" i="67"/>
  <c r="BC60" i="67"/>
  <c r="BC46" i="67"/>
  <c r="BC54" i="67"/>
  <c r="BC42" i="67"/>
  <c r="BC35" i="67"/>
  <c r="BC45" i="67"/>
  <c r="BC36" i="67"/>
  <c r="BC39" i="67"/>
  <c r="BC33" i="67"/>
  <c r="BC53" i="67"/>
  <c r="BC32" i="67"/>
  <c r="BC38" i="67"/>
  <c r="W67" i="67"/>
  <c r="W59" i="67"/>
  <c r="W54" i="67"/>
  <c r="W49" i="67"/>
  <c r="W71" i="67"/>
  <c r="W66" i="67"/>
  <c r="W57" i="67"/>
  <c r="W64" i="67"/>
  <c r="W42" i="67"/>
  <c r="W39" i="67"/>
  <c r="W70" i="67"/>
  <c r="W56" i="67"/>
  <c r="W60" i="67"/>
  <c r="W43" i="67"/>
  <c r="W53" i="67"/>
  <c r="W46" i="67"/>
  <c r="W38" i="67"/>
  <c r="W33" i="67"/>
  <c r="W50" i="67"/>
  <c r="W63" i="67"/>
  <c r="W45" i="67"/>
  <c r="W35" i="67"/>
  <c r="W36" i="67"/>
  <c r="W32" i="67"/>
  <c r="CR70" i="67"/>
  <c r="CR67" i="67"/>
  <c r="CR60" i="67"/>
  <c r="CR56" i="67"/>
  <c r="CR66" i="67"/>
  <c r="CR53" i="67"/>
  <c r="CR45" i="67"/>
  <c r="CR54" i="67"/>
  <c r="CR57" i="67"/>
  <c r="CR71" i="67"/>
  <c r="CR64" i="67"/>
  <c r="CR49" i="67"/>
  <c r="CR42" i="67"/>
  <c r="CR59" i="67"/>
  <c r="CR46" i="67"/>
  <c r="CR38" i="67"/>
  <c r="CR50" i="67"/>
  <c r="CR39" i="67"/>
  <c r="CR63" i="67"/>
  <c r="CR35" i="67"/>
  <c r="CR36" i="67"/>
  <c r="CR43" i="67"/>
  <c r="CR33" i="67"/>
  <c r="CR32" i="67"/>
  <c r="DH70" i="67"/>
  <c r="DH63" i="67"/>
  <c r="DH66" i="67"/>
  <c r="DH59" i="67"/>
  <c r="DH67" i="67"/>
  <c r="DH56" i="67"/>
  <c r="DH50" i="67"/>
  <c r="DH46" i="67"/>
  <c r="DH71" i="67"/>
  <c r="DH64" i="67"/>
  <c r="DH57" i="67"/>
  <c r="DH53" i="67"/>
  <c r="DH60" i="67"/>
  <c r="DH45" i="67"/>
  <c r="DH54" i="67"/>
  <c r="DH43" i="67"/>
  <c r="DH42" i="67"/>
  <c r="DH36" i="67"/>
  <c r="DH32" i="67"/>
  <c r="DH39" i="67"/>
  <c r="DH35" i="67"/>
  <c r="DH33" i="67"/>
  <c r="DH38" i="67"/>
  <c r="DH49" i="67"/>
  <c r="EA70" i="67"/>
  <c r="EA66" i="67"/>
  <c r="EA67" i="67"/>
  <c r="EA71" i="67"/>
  <c r="EA63" i="67"/>
  <c r="EA64" i="67"/>
  <c r="EA57" i="67"/>
  <c r="EA53" i="67"/>
  <c r="EA49" i="67"/>
  <c r="EA46" i="67"/>
  <c r="EA42" i="67"/>
  <c r="EA50" i="67"/>
  <c r="EA56" i="67"/>
  <c r="EA59" i="67"/>
  <c r="EA45" i="67"/>
  <c r="EA43" i="67"/>
  <c r="EA38" i="67"/>
  <c r="EA60" i="67"/>
  <c r="EA32" i="67"/>
  <c r="EA36" i="67"/>
  <c r="EA35" i="67"/>
  <c r="EA54" i="67"/>
  <c r="EA39" i="67"/>
  <c r="EA33" i="67"/>
  <c r="DR64" i="67"/>
  <c r="DR71" i="67"/>
  <c r="DR60" i="67"/>
  <c r="DR67" i="67"/>
  <c r="DR63" i="67"/>
  <c r="DR53" i="67"/>
  <c r="DR54" i="67"/>
  <c r="DR56" i="67"/>
  <c r="DR70" i="67"/>
  <c r="DR59" i="67"/>
  <c r="DR66" i="67"/>
  <c r="DR57" i="67"/>
  <c r="DR50" i="67"/>
  <c r="DR46" i="67"/>
  <c r="DR45" i="67"/>
  <c r="DR43" i="67"/>
  <c r="DR39" i="67"/>
  <c r="DR38" i="67"/>
  <c r="DR49" i="67"/>
  <c r="DR36" i="67"/>
  <c r="DR33" i="67"/>
  <c r="DR35" i="67"/>
  <c r="DR42" i="67"/>
  <c r="DR32" i="67"/>
  <c r="AA70" i="67"/>
  <c r="AA64" i="67"/>
  <c r="AA67" i="67"/>
  <c r="AA63" i="67"/>
  <c r="AA71" i="67"/>
  <c r="AA66" i="67"/>
  <c r="AA57" i="67"/>
  <c r="AA43" i="67"/>
  <c r="AA54" i="67"/>
  <c r="AA60" i="67"/>
  <c r="AA45" i="67"/>
  <c r="AA56" i="67"/>
  <c r="AA53" i="67"/>
  <c r="AA59" i="67"/>
  <c r="AA46" i="67"/>
  <c r="AA49" i="67"/>
  <c r="AA33" i="67"/>
  <c r="AA50" i="67"/>
  <c r="AA36" i="67"/>
  <c r="AA35" i="67"/>
  <c r="AA38" i="67"/>
  <c r="AA42" i="67"/>
  <c r="AA32" i="67"/>
  <c r="AA39" i="67"/>
  <c r="EM66" i="67"/>
  <c r="EM67" i="67"/>
  <c r="EM63" i="67"/>
  <c r="EM70" i="67"/>
  <c r="EM59" i="67"/>
  <c r="EM54" i="67"/>
  <c r="EM49" i="67"/>
  <c r="EM71" i="67"/>
  <c r="EM56" i="67"/>
  <c r="EM53" i="67"/>
  <c r="EM46" i="67"/>
  <c r="EM57" i="67"/>
  <c r="EM39" i="67"/>
  <c r="EM50" i="67"/>
  <c r="EM45" i="67"/>
  <c r="EM42" i="67"/>
  <c r="EM60" i="67"/>
  <c r="EM33" i="67"/>
  <c r="EM38" i="67"/>
  <c r="EM32" i="67"/>
  <c r="EM36" i="67"/>
  <c r="EM35" i="67"/>
  <c r="EM43" i="67"/>
  <c r="EM64" i="67"/>
  <c r="BG64" i="67"/>
  <c r="BG71" i="67"/>
  <c r="BG60" i="67"/>
  <c r="BG50" i="67"/>
  <c r="BG59" i="67"/>
  <c r="BG67" i="67"/>
  <c r="BG56" i="67"/>
  <c r="BG63" i="67"/>
  <c r="BG70" i="67"/>
  <c r="BG57" i="67"/>
  <c r="BG53" i="67"/>
  <c r="BG46" i="67"/>
  <c r="BG42" i="67"/>
  <c r="BG49" i="67"/>
  <c r="BG36" i="67"/>
  <c r="BG66" i="67"/>
  <c r="BG45" i="67"/>
  <c r="BG43" i="67"/>
  <c r="BG39" i="67"/>
  <c r="BG33" i="67"/>
  <c r="BG38" i="67"/>
  <c r="BG32" i="67"/>
  <c r="BG54" i="67"/>
  <c r="BG35" i="67"/>
  <c r="CQ67" i="67"/>
  <c r="CQ64" i="67"/>
  <c r="CQ60" i="67"/>
  <c r="CQ56" i="67"/>
  <c r="CQ53" i="67"/>
  <c r="CQ46" i="67"/>
  <c r="CQ43" i="67"/>
  <c r="CQ57" i="67"/>
  <c r="CQ71" i="67"/>
  <c r="CQ50" i="67"/>
  <c r="CQ54" i="67"/>
  <c r="CQ49" i="67"/>
  <c r="CQ42" i="67"/>
  <c r="CQ59" i="67"/>
  <c r="CQ66" i="67"/>
  <c r="CQ35" i="67"/>
  <c r="CQ39" i="67"/>
  <c r="CQ63" i="67"/>
  <c r="CQ70" i="67"/>
  <c r="CQ38" i="67"/>
  <c r="CQ45" i="67"/>
  <c r="CQ32" i="67"/>
  <c r="CQ36" i="67"/>
  <c r="CQ33" i="67"/>
  <c r="DI70" i="67"/>
  <c r="DI63" i="67"/>
  <c r="DI67" i="67"/>
  <c r="DI66" i="67"/>
  <c r="DI59" i="67"/>
  <c r="DI56" i="67"/>
  <c r="DI71" i="67"/>
  <c r="DI46" i="67"/>
  <c r="DI53" i="67"/>
  <c r="DI50" i="67"/>
  <c r="DI60" i="67"/>
  <c r="DI45" i="67"/>
  <c r="DI54" i="67"/>
  <c r="DI49" i="67"/>
  <c r="DI35" i="67"/>
  <c r="DI57" i="67"/>
  <c r="DI32" i="67"/>
  <c r="DI43" i="67"/>
  <c r="DI39" i="67"/>
  <c r="DI33" i="67"/>
  <c r="DI64" i="67"/>
  <c r="DI42" i="67"/>
  <c r="DI38" i="67"/>
  <c r="DI36" i="67"/>
  <c r="Q71" i="67"/>
  <c r="Q63" i="67"/>
  <c r="Q66" i="67"/>
  <c r="Q67" i="67"/>
  <c r="Q60" i="67"/>
  <c r="Q64" i="67"/>
  <c r="Q70" i="67"/>
  <c r="Q45" i="67"/>
  <c r="Q53" i="67"/>
  <c r="Q57" i="67"/>
  <c r="Q59" i="67"/>
  <c r="Q46" i="67"/>
  <c r="Q49" i="67"/>
  <c r="Q56" i="67"/>
  <c r="Q54" i="67"/>
  <c r="Q43" i="67"/>
  <c r="Q36" i="67"/>
  <c r="Q35" i="67"/>
  <c r="Q42" i="67"/>
  <c r="Q38" i="67"/>
  <c r="Q50" i="67"/>
  <c r="Q33" i="67"/>
  <c r="Q32" i="67"/>
  <c r="Q39" i="67"/>
  <c r="BE70" i="67"/>
  <c r="BE71" i="67"/>
  <c r="BE64" i="67"/>
  <c r="BE49" i="67"/>
  <c r="BE45" i="67"/>
  <c r="BE50" i="67"/>
  <c r="BE67" i="67"/>
  <c r="BE60" i="67"/>
  <c r="BE63" i="67"/>
  <c r="BE66" i="67"/>
  <c r="BE59" i="67"/>
  <c r="BE57" i="67"/>
  <c r="BE53" i="67"/>
  <c r="BE43" i="67"/>
  <c r="BE46" i="67"/>
  <c r="BE42" i="67"/>
  <c r="BE54" i="67"/>
  <c r="BE35" i="67"/>
  <c r="BE56" i="67"/>
  <c r="BE36" i="67"/>
  <c r="BE39" i="67"/>
  <c r="BE32" i="67"/>
  <c r="BE33" i="67"/>
  <c r="BE38" i="67"/>
  <c r="EE63" i="67"/>
  <c r="EE64" i="67"/>
  <c r="EE66" i="67"/>
  <c r="EE56" i="67"/>
  <c r="EE59" i="67"/>
  <c r="EE67" i="67"/>
  <c r="EE50" i="67"/>
  <c r="EE71" i="67"/>
  <c r="EE45" i="67"/>
  <c r="EE70" i="67"/>
  <c r="EE60" i="67"/>
  <c r="EE43" i="67"/>
  <c r="EE46" i="67"/>
  <c r="EE49" i="67"/>
  <c r="EE57" i="67"/>
  <c r="EE36" i="67"/>
  <c r="EE53" i="67"/>
  <c r="EE54" i="67"/>
  <c r="EE42" i="67"/>
  <c r="EE39" i="67"/>
  <c r="EE32" i="67"/>
  <c r="EE35" i="67"/>
  <c r="EE38" i="67"/>
  <c r="EE33" i="67"/>
  <c r="DZ70" i="67"/>
  <c r="DZ66" i="67"/>
  <c r="DZ71" i="67"/>
  <c r="DZ64" i="67"/>
  <c r="DZ57" i="67"/>
  <c r="DZ53" i="67"/>
  <c r="DZ67" i="67"/>
  <c r="DZ49" i="67"/>
  <c r="DZ46" i="67"/>
  <c r="DZ60" i="67"/>
  <c r="DZ59" i="67"/>
  <c r="DZ42" i="67"/>
  <c r="DZ63" i="67"/>
  <c r="DZ50" i="67"/>
  <c r="DZ36" i="67"/>
  <c r="DZ45" i="67"/>
  <c r="DZ43" i="67"/>
  <c r="DZ38" i="67"/>
  <c r="DZ32" i="67"/>
  <c r="DZ35" i="67"/>
  <c r="DZ54" i="67"/>
  <c r="DZ39" i="67"/>
  <c r="DZ56" i="67"/>
  <c r="DZ33" i="67"/>
  <c r="K70" i="67"/>
  <c r="K66" i="67"/>
  <c r="K64" i="67"/>
  <c r="K57" i="67"/>
  <c r="K53" i="67"/>
  <c r="K59" i="67"/>
  <c r="K67" i="67"/>
  <c r="K56" i="67"/>
  <c r="K50" i="67"/>
  <c r="K71" i="67"/>
  <c r="K63" i="67"/>
  <c r="K46" i="67"/>
  <c r="K42" i="67"/>
  <c r="K49" i="67"/>
  <c r="K45" i="67"/>
  <c r="K54" i="67"/>
  <c r="K39" i="67"/>
  <c r="K32" i="67"/>
  <c r="K43" i="67"/>
  <c r="K36" i="67"/>
  <c r="K38" i="67"/>
  <c r="K60" i="67"/>
  <c r="K35" i="67"/>
  <c r="K33" i="67"/>
  <c r="BN71" i="67"/>
  <c r="BN67" i="67"/>
  <c r="BN66" i="67"/>
  <c r="BN59" i="67"/>
  <c r="BN54" i="67"/>
  <c r="BN49" i="67"/>
  <c r="BN70" i="67"/>
  <c r="BN60" i="67"/>
  <c r="BN43" i="67"/>
  <c r="BN63" i="67"/>
  <c r="BN53" i="67"/>
  <c r="BN57" i="67"/>
  <c r="BN64" i="67"/>
  <c r="BN46" i="67"/>
  <c r="BN42" i="67"/>
  <c r="BN56" i="67"/>
  <c r="BN50" i="67"/>
  <c r="BN39" i="67"/>
  <c r="BN33" i="67"/>
  <c r="BN38" i="67"/>
  <c r="BN35" i="67"/>
  <c r="BN45" i="67"/>
  <c r="BN36" i="67"/>
  <c r="BN32" i="67"/>
  <c r="DF70" i="67"/>
  <c r="DF66" i="67"/>
  <c r="DF67" i="67"/>
  <c r="DF71" i="67"/>
  <c r="DF64" i="67"/>
  <c r="DF63" i="67"/>
  <c r="DF57" i="67"/>
  <c r="DF53" i="67"/>
  <c r="DF59" i="67"/>
  <c r="DF50" i="67"/>
  <c r="DF56" i="67"/>
  <c r="DF46" i="67"/>
  <c r="DF60" i="67"/>
  <c r="DF54" i="67"/>
  <c r="DF45" i="67"/>
  <c r="DF36" i="67"/>
  <c r="DF43" i="67"/>
  <c r="DF42" i="67"/>
  <c r="DF32" i="67"/>
  <c r="DF35" i="67"/>
  <c r="DF38" i="67"/>
  <c r="DF39" i="67"/>
  <c r="DF33" i="67"/>
  <c r="DF49" i="67"/>
  <c r="DB71" i="67"/>
  <c r="DB67" i="67"/>
  <c r="DB59" i="67"/>
  <c r="DB66" i="67"/>
  <c r="DB54" i="67"/>
  <c r="DB49" i="67"/>
  <c r="DB70" i="67"/>
  <c r="DB60" i="67"/>
  <c r="DB43" i="67"/>
  <c r="DB63" i="67"/>
  <c r="DB56" i="67"/>
  <c r="DB57" i="67"/>
  <c r="DB53" i="67"/>
  <c r="DB50" i="67"/>
  <c r="DB42" i="67"/>
  <c r="DB46" i="67"/>
  <c r="DB45" i="67"/>
  <c r="DB39" i="67"/>
  <c r="DB33" i="67"/>
  <c r="DB36" i="67"/>
  <c r="DB35" i="67"/>
  <c r="DB32" i="67"/>
  <c r="DB64" i="67"/>
  <c r="DB38" i="67"/>
  <c r="AU67" i="67"/>
  <c r="AU66" i="67"/>
  <c r="AU70" i="67"/>
  <c r="AU63" i="67"/>
  <c r="AU64" i="67"/>
  <c r="AU57" i="67"/>
  <c r="AU43" i="67"/>
  <c r="AU59" i="67"/>
  <c r="AU45" i="67"/>
  <c r="AU60" i="67"/>
  <c r="AU49" i="67"/>
  <c r="AU50" i="67"/>
  <c r="AU46" i="67"/>
  <c r="AU38" i="67"/>
  <c r="AU33" i="67"/>
  <c r="AU53" i="67"/>
  <c r="AU54" i="67"/>
  <c r="AU56" i="67"/>
  <c r="AU42" i="67"/>
  <c r="AU32" i="67"/>
  <c r="AU71" i="67"/>
  <c r="AU39" i="67"/>
  <c r="AU35" i="67"/>
  <c r="AU36" i="67"/>
  <c r="EC71" i="67"/>
  <c r="EC63" i="67"/>
  <c r="EC64" i="67"/>
  <c r="EC56" i="67"/>
  <c r="EC57" i="67"/>
  <c r="EC49" i="67"/>
  <c r="EC46" i="67"/>
  <c r="EC67" i="67"/>
  <c r="EC50" i="67"/>
  <c r="EC66" i="67"/>
  <c r="EC70" i="67"/>
  <c r="EC60" i="67"/>
  <c r="EC59" i="67"/>
  <c r="EC35" i="67"/>
  <c r="EC45" i="67"/>
  <c r="EC43" i="67"/>
  <c r="EC32" i="67"/>
  <c r="EC36" i="67"/>
  <c r="EC53" i="67"/>
  <c r="EC54" i="67"/>
  <c r="EC33" i="67"/>
  <c r="EC39" i="67"/>
  <c r="EC42" i="67"/>
  <c r="EC38" i="67"/>
  <c r="DE67" i="67"/>
  <c r="DE71" i="67"/>
  <c r="DE64" i="67"/>
  <c r="DE63" i="67"/>
  <c r="DE70" i="67"/>
  <c r="DE66" i="67"/>
  <c r="DE57" i="67"/>
  <c r="DE53" i="67"/>
  <c r="DE49" i="67"/>
  <c r="DE59" i="67"/>
  <c r="DE50" i="67"/>
  <c r="DE56" i="67"/>
  <c r="DE42" i="67"/>
  <c r="DE60" i="67"/>
  <c r="DE45" i="67"/>
  <c r="DE36" i="67"/>
  <c r="DE43" i="67"/>
  <c r="DE32" i="67"/>
  <c r="DE46" i="67"/>
  <c r="DE35" i="67"/>
  <c r="DE54" i="67"/>
  <c r="DE38" i="67"/>
  <c r="DE33" i="67"/>
  <c r="DE39" i="67"/>
  <c r="X67" i="67"/>
  <c r="X59" i="67"/>
  <c r="X64" i="67"/>
  <c r="X63" i="67"/>
  <c r="X54" i="67"/>
  <c r="X49" i="67"/>
  <c r="X70" i="67"/>
  <c r="X66" i="67"/>
  <c r="X60" i="67"/>
  <c r="X42" i="67"/>
  <c r="X56" i="67"/>
  <c r="X45" i="67"/>
  <c r="X43" i="67"/>
  <c r="X53" i="67"/>
  <c r="X39" i="67"/>
  <c r="X46" i="67"/>
  <c r="X57" i="67"/>
  <c r="X33" i="67"/>
  <c r="X50" i="67"/>
  <c r="X35" i="67"/>
  <c r="X38" i="67"/>
  <c r="X36" i="67"/>
  <c r="X32" i="67"/>
  <c r="X71" i="67"/>
  <c r="DV71" i="67"/>
  <c r="DV67" i="67"/>
  <c r="DV70" i="67"/>
  <c r="DV59" i="67"/>
  <c r="DV60" i="67"/>
  <c r="DV63" i="67"/>
  <c r="DV54" i="67"/>
  <c r="DV49" i="67"/>
  <c r="DV57" i="67"/>
  <c r="DV43" i="67"/>
  <c r="DV64" i="67"/>
  <c r="DV66" i="67"/>
  <c r="DV38" i="67"/>
  <c r="DV50" i="67"/>
  <c r="DV39" i="67"/>
  <c r="DV46" i="67"/>
  <c r="DV33" i="67"/>
  <c r="DV36" i="67"/>
  <c r="DV53" i="67"/>
  <c r="DV32" i="67"/>
  <c r="DV45" i="67"/>
  <c r="DV42" i="67"/>
  <c r="DV56" i="67"/>
  <c r="DV35" i="67"/>
  <c r="CG71" i="67"/>
  <c r="CG67" i="67"/>
  <c r="CG63" i="67"/>
  <c r="CG64" i="67"/>
  <c r="CG70" i="67"/>
  <c r="CG59" i="67"/>
  <c r="CG54" i="67"/>
  <c r="CG49" i="67"/>
  <c r="CG66" i="67"/>
  <c r="CG56" i="67"/>
  <c r="CG50" i="67"/>
  <c r="CG53" i="67"/>
  <c r="CG42" i="67"/>
  <c r="CG57" i="67"/>
  <c r="CG60" i="67"/>
  <c r="CG39" i="67"/>
  <c r="CG36" i="67"/>
  <c r="CG33" i="67"/>
  <c r="CG46" i="67"/>
  <c r="CG32" i="67"/>
  <c r="CG38" i="67"/>
  <c r="CG43" i="67"/>
  <c r="CG35" i="67"/>
  <c r="CG45" i="67"/>
  <c r="DK63" i="67"/>
  <c r="DK66" i="67"/>
  <c r="DK70" i="67"/>
  <c r="DK67" i="67"/>
  <c r="DK56" i="67"/>
  <c r="DK71" i="67"/>
  <c r="DK59" i="67"/>
  <c r="DK64" i="67"/>
  <c r="DK45" i="67"/>
  <c r="DK54" i="67"/>
  <c r="DK43" i="67"/>
  <c r="DK49" i="67"/>
  <c r="DK53" i="67"/>
  <c r="DK57" i="67"/>
  <c r="DK42" i="67"/>
  <c r="DK50" i="67"/>
  <c r="DK46" i="67"/>
  <c r="DK35" i="67"/>
  <c r="DK60" i="67"/>
  <c r="DK39" i="67"/>
  <c r="DK33" i="67"/>
  <c r="DK32" i="67"/>
  <c r="DK36" i="67"/>
  <c r="DK38" i="67"/>
  <c r="BA70" i="67"/>
  <c r="BA64" i="67"/>
  <c r="BA67" i="67"/>
  <c r="BA63" i="67"/>
  <c r="BA56" i="67"/>
  <c r="BA57" i="67"/>
  <c r="BA54" i="67"/>
  <c r="BA46" i="67"/>
  <c r="BA71" i="67"/>
  <c r="BA49" i="67"/>
  <c r="BA45" i="67"/>
  <c r="BA50" i="67"/>
  <c r="BA43" i="67"/>
  <c r="BA60" i="67"/>
  <c r="BA32" i="67"/>
  <c r="BA53" i="67"/>
  <c r="BA42" i="67"/>
  <c r="BA35" i="67"/>
  <c r="BA66" i="67"/>
  <c r="BA36" i="67"/>
  <c r="BA33" i="67"/>
  <c r="BA59" i="67"/>
  <c r="BA39" i="67"/>
  <c r="BA38" i="67"/>
  <c r="DA71" i="67"/>
  <c r="DA67" i="67"/>
  <c r="DA63" i="67"/>
  <c r="DA70" i="67"/>
  <c r="DA60" i="67"/>
  <c r="DA59" i="67"/>
  <c r="DA66" i="67"/>
  <c r="DA54" i="67"/>
  <c r="DA49" i="67"/>
  <c r="DA64" i="67"/>
  <c r="DA57" i="67"/>
  <c r="DA53" i="67"/>
  <c r="DA50" i="67"/>
  <c r="DA56" i="67"/>
  <c r="DA38" i="67"/>
  <c r="DA39" i="67"/>
  <c r="DA45" i="67"/>
  <c r="DA43" i="67"/>
  <c r="DA42" i="67"/>
  <c r="DA33" i="67"/>
  <c r="DA36" i="67"/>
  <c r="DA46" i="67"/>
  <c r="DA35" i="67"/>
  <c r="DA32" i="67"/>
  <c r="AI64" i="67"/>
  <c r="AI66" i="67"/>
  <c r="AI56" i="67"/>
  <c r="AI70" i="67"/>
  <c r="AI59" i="67"/>
  <c r="AI67" i="67"/>
  <c r="AI71" i="67"/>
  <c r="AI50" i="67"/>
  <c r="AI53" i="67"/>
  <c r="AI63" i="67"/>
  <c r="AI54" i="67"/>
  <c r="AI60" i="67"/>
  <c r="AI46" i="67"/>
  <c r="AI49" i="67"/>
  <c r="AI57" i="67"/>
  <c r="AI42" i="67"/>
  <c r="AI39" i="67"/>
  <c r="AI35" i="67"/>
  <c r="AI36" i="67"/>
  <c r="AI45" i="67"/>
  <c r="AI38" i="67"/>
  <c r="AI32" i="67"/>
  <c r="AI33" i="67"/>
  <c r="AI43" i="67"/>
  <c r="T64" i="67"/>
  <c r="T67" i="67"/>
  <c r="T70" i="67"/>
  <c r="T60" i="67"/>
  <c r="T50" i="67"/>
  <c r="T63" i="67"/>
  <c r="T66" i="67"/>
  <c r="T53" i="67"/>
  <c r="T57" i="67"/>
  <c r="T54" i="67"/>
  <c r="T49" i="67"/>
  <c r="T56" i="67"/>
  <c r="T38" i="67"/>
  <c r="T45" i="67"/>
  <c r="T59" i="67"/>
  <c r="T39" i="67"/>
  <c r="T43" i="67"/>
  <c r="T71" i="67"/>
  <c r="T46" i="67"/>
  <c r="T33" i="67"/>
  <c r="T32" i="67"/>
  <c r="T42" i="67"/>
  <c r="T35" i="67"/>
  <c r="T36" i="67"/>
  <c r="AB70" i="67"/>
  <c r="AB67" i="67"/>
  <c r="AB63" i="67"/>
  <c r="AB71" i="67"/>
  <c r="AB66" i="67"/>
  <c r="AB57" i="67"/>
  <c r="AB53" i="67"/>
  <c r="AB64" i="67"/>
  <c r="AB54" i="67"/>
  <c r="AB60" i="67"/>
  <c r="AB56" i="67"/>
  <c r="AB43" i="67"/>
  <c r="AB38" i="67"/>
  <c r="AB50" i="67"/>
  <c r="AB46" i="67"/>
  <c r="AB36" i="67"/>
  <c r="AB49" i="67"/>
  <c r="AB33" i="67"/>
  <c r="AB59" i="67"/>
  <c r="AB35" i="67"/>
  <c r="AB45" i="67"/>
  <c r="AB42" i="67"/>
  <c r="AB32" i="67"/>
  <c r="AB39" i="67"/>
  <c r="BJ71" i="67"/>
  <c r="BJ64" i="67"/>
  <c r="BJ63" i="67"/>
  <c r="BJ60" i="67"/>
  <c r="BJ59" i="67"/>
  <c r="BJ66" i="67"/>
  <c r="BJ70" i="67"/>
  <c r="BJ67" i="67"/>
  <c r="BJ56" i="67"/>
  <c r="BJ50" i="67"/>
  <c r="BJ53" i="67"/>
  <c r="BJ46" i="67"/>
  <c r="BJ54" i="67"/>
  <c r="BJ45" i="67"/>
  <c r="BJ38" i="67"/>
  <c r="BJ39" i="67"/>
  <c r="BJ42" i="67"/>
  <c r="BJ36" i="67"/>
  <c r="BJ43" i="67"/>
  <c r="BJ57" i="67"/>
  <c r="BJ32" i="67"/>
  <c r="BJ35" i="67"/>
  <c r="BJ49" i="67"/>
  <c r="BJ33" i="67"/>
  <c r="EF63" i="67"/>
  <c r="EF66" i="67"/>
  <c r="EF56" i="67"/>
  <c r="EF59" i="67"/>
  <c r="EF70" i="67"/>
  <c r="EF50" i="67"/>
  <c r="EF71" i="67"/>
  <c r="EF45" i="67"/>
  <c r="EF64" i="67"/>
  <c r="EF60" i="67"/>
  <c r="EF43" i="67"/>
  <c r="EF53" i="67"/>
  <c r="EF57" i="67"/>
  <c r="EF46" i="67"/>
  <c r="EF49" i="67"/>
  <c r="EF54" i="67"/>
  <c r="EF36" i="67"/>
  <c r="EF67" i="67"/>
  <c r="EF35" i="67"/>
  <c r="EF42" i="67"/>
  <c r="EF33" i="67"/>
  <c r="EF38" i="67"/>
  <c r="EF32" i="67"/>
  <c r="EF39" i="67"/>
  <c r="CY70" i="67"/>
  <c r="CY71" i="67"/>
  <c r="CY60" i="67"/>
  <c r="CY59" i="67"/>
  <c r="CY54" i="67"/>
  <c r="CY49" i="67"/>
  <c r="CY66" i="67"/>
  <c r="CY67" i="67"/>
  <c r="CY57" i="67"/>
  <c r="CY63" i="67"/>
  <c r="CY64" i="67"/>
  <c r="CY39" i="67"/>
  <c r="CY53" i="67"/>
  <c r="CY50" i="67"/>
  <c r="CY56" i="67"/>
  <c r="CY46" i="67"/>
  <c r="CY38" i="67"/>
  <c r="CY45" i="67"/>
  <c r="CY43" i="67"/>
  <c r="CY33" i="67"/>
  <c r="CY42" i="67"/>
  <c r="CY36" i="67"/>
  <c r="CY35" i="67"/>
  <c r="CY32" i="67"/>
  <c r="CN66" i="67"/>
  <c r="CN71" i="67"/>
  <c r="CN63" i="67"/>
  <c r="CN64" i="67"/>
  <c r="CN60" i="67"/>
  <c r="CN56" i="67"/>
  <c r="CN46" i="67"/>
  <c r="CN54" i="67"/>
  <c r="CN45" i="67"/>
  <c r="CN43" i="67"/>
  <c r="CN67" i="67"/>
  <c r="CN57" i="67"/>
  <c r="CN70" i="67"/>
  <c r="CN53" i="67"/>
  <c r="CN49" i="67"/>
  <c r="CN42" i="67"/>
  <c r="CN59" i="67"/>
  <c r="CN32" i="67"/>
  <c r="CN39" i="67"/>
  <c r="CN38" i="67"/>
  <c r="CN33" i="67"/>
  <c r="CN50" i="67"/>
  <c r="CN36" i="67"/>
  <c r="CN35" i="67"/>
  <c r="EQ60" i="67"/>
  <c r="EQ67" i="67"/>
  <c r="EQ70" i="67"/>
  <c r="EQ66" i="67"/>
  <c r="EQ57" i="67"/>
  <c r="EQ71" i="67"/>
  <c r="EQ43" i="67"/>
  <c r="EQ59" i="67"/>
  <c r="EQ63" i="67"/>
  <c r="EQ50" i="67"/>
  <c r="EQ53" i="67"/>
  <c r="EQ54" i="67"/>
  <c r="EQ49" i="67"/>
  <c r="EQ38" i="67"/>
  <c r="EQ39" i="67"/>
  <c r="EQ36" i="67"/>
  <c r="EQ56" i="67"/>
  <c r="EQ33" i="67"/>
  <c r="EQ42" i="67"/>
  <c r="EQ32" i="67"/>
  <c r="EQ45" i="67"/>
  <c r="EQ64" i="67"/>
  <c r="EQ46" i="67"/>
  <c r="EQ35" i="67"/>
  <c r="EN64" i="67"/>
  <c r="EN67" i="67"/>
  <c r="EN63" i="67"/>
  <c r="EN70" i="67"/>
  <c r="EN59" i="67"/>
  <c r="EN54" i="67"/>
  <c r="EN49" i="67"/>
  <c r="EN66" i="67"/>
  <c r="EN53" i="67"/>
  <c r="EN57" i="67"/>
  <c r="EN50" i="67"/>
  <c r="EN46" i="67"/>
  <c r="EN45" i="67"/>
  <c r="EN42" i="67"/>
  <c r="EN38" i="67"/>
  <c r="EN71" i="67"/>
  <c r="EN33" i="67"/>
  <c r="EN39" i="67"/>
  <c r="EN36" i="67"/>
  <c r="EN35" i="67"/>
  <c r="EN32" i="67"/>
  <c r="EN43" i="67"/>
  <c r="EN56" i="67"/>
  <c r="EN60" i="67"/>
  <c r="BP70" i="67"/>
  <c r="BP66" i="67"/>
  <c r="BP60" i="67"/>
  <c r="BP57" i="67"/>
  <c r="BP53" i="67"/>
  <c r="BP67" i="67"/>
  <c r="BP71" i="67"/>
  <c r="BP63" i="67"/>
  <c r="BP64" i="67"/>
  <c r="BP54" i="67"/>
  <c r="BP59" i="67"/>
  <c r="BP38" i="67"/>
  <c r="BP56" i="67"/>
  <c r="BP45" i="67"/>
  <c r="BP50" i="67"/>
  <c r="BP46" i="67"/>
  <c r="BP42" i="67"/>
  <c r="BP36" i="67"/>
  <c r="BP49" i="67"/>
  <c r="BP43" i="67"/>
  <c r="BP33" i="67"/>
  <c r="BP39" i="67"/>
  <c r="BP35" i="67"/>
  <c r="BP32" i="67"/>
  <c r="BM71" i="67"/>
  <c r="BM67" i="67"/>
  <c r="BM63" i="67"/>
  <c r="BM66" i="67"/>
  <c r="BM59" i="67"/>
  <c r="BM54" i="67"/>
  <c r="BM49" i="67"/>
  <c r="BM70" i="67"/>
  <c r="BM60" i="67"/>
  <c r="BM53" i="67"/>
  <c r="BM46" i="67"/>
  <c r="BM42" i="67"/>
  <c r="BM56" i="67"/>
  <c r="BM64" i="67"/>
  <c r="BM39" i="67"/>
  <c r="BM50" i="67"/>
  <c r="BM43" i="67"/>
  <c r="BM33" i="67"/>
  <c r="BM57" i="67"/>
  <c r="BM38" i="67"/>
  <c r="BM32" i="67"/>
  <c r="BM35" i="67"/>
  <c r="BM45" i="67"/>
  <c r="BM36" i="67"/>
  <c r="AN64" i="67"/>
  <c r="AN71" i="67"/>
  <c r="AN63" i="67"/>
  <c r="AN66" i="67"/>
  <c r="AN60" i="67"/>
  <c r="AN67" i="67"/>
  <c r="AN50" i="67"/>
  <c r="AN59" i="67"/>
  <c r="AN54" i="67"/>
  <c r="AN70" i="67"/>
  <c r="AN46" i="67"/>
  <c r="AN57" i="67"/>
  <c r="AN49" i="67"/>
  <c r="AN45" i="67"/>
  <c r="AN53" i="67"/>
  <c r="AN42" i="67"/>
  <c r="AN56" i="67"/>
  <c r="AN38" i="67"/>
  <c r="AN39" i="67"/>
  <c r="AN36" i="67"/>
  <c r="AN43" i="67"/>
  <c r="AN32" i="67"/>
  <c r="AN33" i="67"/>
  <c r="AN35" i="67"/>
  <c r="AZ63" i="67"/>
  <c r="AZ70" i="67"/>
  <c r="AZ64" i="67"/>
  <c r="AZ57" i="67"/>
  <c r="AZ54" i="67"/>
  <c r="AZ46" i="67"/>
  <c r="AZ71" i="67"/>
  <c r="AZ67" i="67"/>
  <c r="AZ56" i="67"/>
  <c r="AZ49" i="67"/>
  <c r="AZ59" i="67"/>
  <c r="AZ45" i="67"/>
  <c r="AZ50" i="67"/>
  <c r="AZ43" i="67"/>
  <c r="AZ60" i="67"/>
  <c r="AZ32" i="67"/>
  <c r="AZ53" i="67"/>
  <c r="AZ42" i="67"/>
  <c r="AZ66" i="67"/>
  <c r="AZ33" i="67"/>
  <c r="AZ39" i="67"/>
  <c r="AZ35" i="67"/>
  <c r="AZ36" i="67"/>
  <c r="AZ38" i="67"/>
  <c r="DM66" i="67"/>
  <c r="DM67" i="67"/>
  <c r="DM63" i="67"/>
  <c r="DM64" i="67"/>
  <c r="DM71" i="67"/>
  <c r="DM60" i="67"/>
  <c r="DM56" i="67"/>
  <c r="DM45" i="67"/>
  <c r="DM53" i="67"/>
  <c r="DM43" i="67"/>
  <c r="DM54" i="67"/>
  <c r="DM46" i="67"/>
  <c r="DM49" i="67"/>
  <c r="DM70" i="67"/>
  <c r="DM59" i="67"/>
  <c r="DM57" i="67"/>
  <c r="DM42" i="67"/>
  <c r="DM50" i="67"/>
  <c r="DM38" i="67"/>
  <c r="DM35" i="67"/>
  <c r="DM39" i="67"/>
  <c r="DM32" i="67"/>
  <c r="DM33" i="67"/>
  <c r="DM36" i="67"/>
  <c r="DG70" i="67"/>
  <c r="DG66" i="67"/>
  <c r="DG64" i="67"/>
  <c r="DG63" i="67"/>
  <c r="DG57" i="67"/>
  <c r="DG53" i="67"/>
  <c r="DG59" i="67"/>
  <c r="DG67" i="67"/>
  <c r="DG71" i="67"/>
  <c r="DG50" i="67"/>
  <c r="DG56" i="67"/>
  <c r="DG46" i="67"/>
  <c r="DG42" i="67"/>
  <c r="DG60" i="67"/>
  <c r="DG54" i="67"/>
  <c r="DG49" i="67"/>
  <c r="DG43" i="67"/>
  <c r="DG36" i="67"/>
  <c r="DG32" i="67"/>
  <c r="DG45" i="67"/>
  <c r="DG35" i="67"/>
  <c r="DG38" i="67"/>
  <c r="DG39" i="67"/>
  <c r="DG33" i="67"/>
  <c r="AW70" i="67"/>
  <c r="AW63" i="67"/>
  <c r="AW64" i="67"/>
  <c r="AW57" i="67"/>
  <c r="AW53" i="67"/>
  <c r="AW59" i="67"/>
  <c r="AW54" i="67"/>
  <c r="AW45" i="67"/>
  <c r="AW60" i="67"/>
  <c r="AW43" i="67"/>
  <c r="AW49" i="67"/>
  <c r="AW67" i="67"/>
  <c r="AW36" i="67"/>
  <c r="AW50" i="67"/>
  <c r="AW71" i="67"/>
  <c r="AW38" i="67"/>
  <c r="AW56" i="67"/>
  <c r="AW32" i="67"/>
  <c r="AW66" i="67"/>
  <c r="AW42" i="67"/>
  <c r="AW35" i="67"/>
  <c r="AW39" i="67"/>
  <c r="AW33" i="67"/>
  <c r="AW46" i="67"/>
  <c r="BV70" i="67"/>
  <c r="BV66" i="67"/>
  <c r="BV56" i="67"/>
  <c r="BV71" i="67"/>
  <c r="BV53" i="67"/>
  <c r="BV64" i="67"/>
  <c r="BV54" i="67"/>
  <c r="BV59" i="67"/>
  <c r="BV57" i="67"/>
  <c r="BV50" i="67"/>
  <c r="BV46" i="67"/>
  <c r="BV49" i="67"/>
  <c r="BV45" i="67"/>
  <c r="BV60" i="67"/>
  <c r="BV38" i="67"/>
  <c r="BV67" i="67"/>
  <c r="BV35" i="67"/>
  <c r="BV63" i="67"/>
  <c r="BV39" i="67"/>
  <c r="BV36" i="67"/>
  <c r="BV33" i="67"/>
  <c r="BV43" i="67"/>
  <c r="BV42" i="67"/>
  <c r="BV32" i="67"/>
  <c r="I66" i="67"/>
  <c r="I108" i="67" s="1"/>
  <c r="I63" i="67"/>
  <c r="I105" i="67" s="1"/>
  <c r="I71" i="67"/>
  <c r="I113" i="67" s="1"/>
  <c r="I64" i="67"/>
  <c r="I106" i="67" s="1"/>
  <c r="I57" i="67"/>
  <c r="I100" i="67" s="1"/>
  <c r="I53" i="67"/>
  <c r="I96" i="67" s="1"/>
  <c r="I49" i="67"/>
  <c r="I92" i="67" s="1"/>
  <c r="I67" i="67"/>
  <c r="I109" i="67" s="1"/>
  <c r="I59" i="67"/>
  <c r="I102" i="67" s="1"/>
  <c r="I56" i="67"/>
  <c r="I99" i="67" s="1"/>
  <c r="I50" i="67"/>
  <c r="I93" i="67" s="1"/>
  <c r="I70" i="67"/>
  <c r="I112" i="67" s="1"/>
  <c r="I54" i="67"/>
  <c r="I97" i="67" s="1"/>
  <c r="I42" i="67"/>
  <c r="I85" i="67" s="1"/>
  <c r="I32" i="67"/>
  <c r="I76" i="67" s="1"/>
  <c r="I39" i="67"/>
  <c r="I83" i="67" s="1"/>
  <c r="I43" i="67"/>
  <c r="I86" i="67" s="1"/>
  <c r="I36" i="67"/>
  <c r="I80" i="67" s="1"/>
  <c r="I35" i="67"/>
  <c r="I79" i="67" s="1"/>
  <c r="I46" i="67"/>
  <c r="I89" i="67" s="1"/>
  <c r="I38" i="67"/>
  <c r="I82" i="67" s="1"/>
  <c r="I45" i="67"/>
  <c r="I88" i="67" s="1"/>
  <c r="I60" i="67"/>
  <c r="I103" i="67" s="1"/>
  <c r="I33" i="67"/>
  <c r="I77" i="67" s="1"/>
  <c r="EU70" i="67"/>
  <c r="EU66" i="67"/>
  <c r="EU71" i="67"/>
  <c r="EU64" i="67"/>
  <c r="EU57" i="67"/>
  <c r="EU53" i="67"/>
  <c r="EU60" i="67"/>
  <c r="EU67" i="67"/>
  <c r="EU54" i="67"/>
  <c r="EU46" i="67"/>
  <c r="EU42" i="67"/>
  <c r="EU63" i="67"/>
  <c r="EU49" i="67"/>
  <c r="EU56" i="67"/>
  <c r="EU45" i="67"/>
  <c r="EU32" i="67"/>
  <c r="EU39" i="67"/>
  <c r="EU50" i="67"/>
  <c r="EU38" i="67"/>
  <c r="EU36" i="67"/>
  <c r="EU35" i="67"/>
  <c r="EU43" i="67"/>
  <c r="EU33" i="67"/>
  <c r="EU59" i="67"/>
  <c r="CD71" i="67"/>
  <c r="CD63" i="67"/>
  <c r="CD67" i="67"/>
  <c r="CD60" i="67"/>
  <c r="CD70" i="67"/>
  <c r="CD59" i="67"/>
  <c r="CD66" i="67"/>
  <c r="CD54" i="67"/>
  <c r="CD49" i="67"/>
  <c r="CD64" i="67"/>
  <c r="CD46" i="67"/>
  <c r="CD45" i="67"/>
  <c r="CD43" i="67"/>
  <c r="CD38" i="67"/>
  <c r="CD56" i="67"/>
  <c r="CD53" i="67"/>
  <c r="CD42" i="67"/>
  <c r="CD36" i="67"/>
  <c r="CD57" i="67"/>
  <c r="CD39" i="67"/>
  <c r="CD32" i="67"/>
  <c r="CD35" i="67"/>
  <c r="CD33" i="67"/>
  <c r="CD50" i="67"/>
  <c r="DX70" i="67"/>
  <c r="DX64" i="67"/>
  <c r="DX57" i="67"/>
  <c r="DX53" i="67"/>
  <c r="DX54" i="67"/>
  <c r="DX71" i="67"/>
  <c r="DX67" i="67"/>
  <c r="DX66" i="67"/>
  <c r="DX59" i="67"/>
  <c r="DX42" i="67"/>
  <c r="DX38" i="67"/>
  <c r="DX63" i="67"/>
  <c r="DX50" i="67"/>
  <c r="DX45" i="67"/>
  <c r="DX39" i="67"/>
  <c r="DX36" i="67"/>
  <c r="DX46" i="67"/>
  <c r="DX49" i="67"/>
  <c r="DX33" i="67"/>
  <c r="DX32" i="67"/>
  <c r="DX60" i="67"/>
  <c r="DX43" i="67"/>
  <c r="DX56" i="67"/>
  <c r="DX35" i="67"/>
  <c r="AG66" i="67"/>
  <c r="AG64" i="67"/>
  <c r="AG70" i="67"/>
  <c r="AG71" i="67"/>
  <c r="AG56" i="67"/>
  <c r="AG67" i="67"/>
  <c r="AG60" i="67"/>
  <c r="AG49" i="67"/>
  <c r="AG46" i="67"/>
  <c r="AG50" i="67"/>
  <c r="AG59" i="67"/>
  <c r="AG53" i="67"/>
  <c r="AG63" i="67"/>
  <c r="AG54" i="67"/>
  <c r="AG57" i="67"/>
  <c r="AG32" i="67"/>
  <c r="AG35" i="67"/>
  <c r="AG39" i="67"/>
  <c r="AG36" i="67"/>
  <c r="AG45" i="67"/>
  <c r="AG42" i="67"/>
  <c r="AG33" i="67"/>
  <c r="AG43" i="67"/>
  <c r="AG38" i="67"/>
  <c r="EO71" i="67"/>
  <c r="EO67" i="67"/>
  <c r="EO63" i="67"/>
  <c r="EO64" i="67"/>
  <c r="EO70" i="67"/>
  <c r="EO59" i="67"/>
  <c r="EO54" i="67"/>
  <c r="EO49" i="67"/>
  <c r="EO60" i="67"/>
  <c r="EO53" i="67"/>
  <c r="EO66" i="67"/>
  <c r="EO57" i="67"/>
  <c r="EO50" i="67"/>
  <c r="EO45" i="67"/>
  <c r="EO42" i="67"/>
  <c r="EO38" i="67"/>
  <c r="EO33" i="67"/>
  <c r="EO39" i="67"/>
  <c r="EO36" i="67"/>
  <c r="EO35" i="67"/>
  <c r="EO32" i="67"/>
  <c r="EO43" i="67"/>
  <c r="EO56" i="67"/>
  <c r="EO46" i="67"/>
  <c r="AR67" i="67"/>
  <c r="AR59" i="67"/>
  <c r="AR66" i="67"/>
  <c r="AR71" i="67"/>
  <c r="AR60" i="67"/>
  <c r="AR54" i="67"/>
  <c r="AR49" i="67"/>
  <c r="AR64" i="67"/>
  <c r="AR53" i="67"/>
  <c r="AR57" i="67"/>
  <c r="AR63" i="67"/>
  <c r="AR50" i="67"/>
  <c r="AR42" i="67"/>
  <c r="AR39" i="67"/>
  <c r="AR70" i="67"/>
  <c r="AR45" i="67"/>
  <c r="AR43" i="67"/>
  <c r="AR33" i="67"/>
  <c r="AR46" i="67"/>
  <c r="AR38" i="67"/>
  <c r="AR56" i="67"/>
  <c r="AR35" i="67"/>
  <c r="AR36" i="67"/>
  <c r="AR32" i="67"/>
  <c r="ET70" i="67"/>
  <c r="ET66" i="67"/>
  <c r="ET67" i="67"/>
  <c r="ET64" i="67"/>
  <c r="ET71" i="67"/>
  <c r="ET57" i="67"/>
  <c r="ET53" i="67"/>
  <c r="ET60" i="67"/>
  <c r="ET63" i="67"/>
  <c r="ET54" i="67"/>
  <c r="ET46" i="67"/>
  <c r="ET42" i="67"/>
  <c r="ET49" i="67"/>
  <c r="ET56" i="67"/>
  <c r="ET59" i="67"/>
  <c r="ET39" i="67"/>
  <c r="ET36" i="67"/>
  <c r="ET32" i="67"/>
  <c r="ET50" i="67"/>
  <c r="ET38" i="67"/>
  <c r="ET43" i="67"/>
  <c r="ET45" i="67"/>
  <c r="ET33" i="67"/>
  <c r="ET35" i="67"/>
  <c r="CP63" i="67"/>
  <c r="CP67" i="67"/>
  <c r="CP71" i="67"/>
  <c r="CP64" i="67"/>
  <c r="CP60" i="67"/>
  <c r="CP56" i="67"/>
  <c r="CP70" i="67"/>
  <c r="CP53" i="67"/>
  <c r="CP57" i="67"/>
  <c r="CP46" i="67"/>
  <c r="CP43" i="67"/>
  <c r="CP54" i="67"/>
  <c r="CP49" i="67"/>
  <c r="CP42" i="67"/>
  <c r="CP59" i="67"/>
  <c r="CP66" i="67"/>
  <c r="CP39" i="67"/>
  <c r="CP35" i="67"/>
  <c r="CP38" i="67"/>
  <c r="CP50" i="67"/>
  <c r="CP45" i="67"/>
  <c r="CP33" i="67"/>
  <c r="CP32" i="67"/>
  <c r="CP36" i="67"/>
  <c r="Y71" i="67"/>
  <c r="Y67" i="67"/>
  <c r="Y63" i="67"/>
  <c r="Y59" i="67"/>
  <c r="Y64" i="67"/>
  <c r="Y54" i="67"/>
  <c r="Y49" i="67"/>
  <c r="Y70" i="67"/>
  <c r="Y42" i="67"/>
  <c r="Y56" i="67"/>
  <c r="Y45" i="67"/>
  <c r="Y43" i="67"/>
  <c r="Y66" i="67"/>
  <c r="Y53" i="67"/>
  <c r="Y46" i="67"/>
  <c r="Y57" i="67"/>
  <c r="Y33" i="67"/>
  <c r="Y50" i="67"/>
  <c r="Y60" i="67"/>
  <c r="Y35" i="67"/>
  <c r="Y38" i="67"/>
  <c r="Y36" i="67"/>
  <c r="Y39" i="67"/>
  <c r="Y32" i="67"/>
  <c r="EG66" i="67"/>
  <c r="EG59" i="67"/>
  <c r="EG71" i="67"/>
  <c r="EG45" i="67"/>
  <c r="EG64" i="67"/>
  <c r="EG60" i="67"/>
  <c r="EG70" i="67"/>
  <c r="EG53" i="67"/>
  <c r="EG43" i="67"/>
  <c r="EG63" i="67"/>
  <c r="EG50" i="67"/>
  <c r="EG46" i="67"/>
  <c r="EG49" i="67"/>
  <c r="EG54" i="67"/>
  <c r="EG42" i="67"/>
  <c r="EG67" i="67"/>
  <c r="EG57" i="67"/>
  <c r="EG35" i="67"/>
  <c r="EG56" i="67"/>
  <c r="EG38" i="67"/>
  <c r="EG36" i="67"/>
  <c r="EG32" i="67"/>
  <c r="EG33" i="67"/>
  <c r="EG39" i="67"/>
  <c r="AF66" i="67"/>
  <c r="AF64" i="67"/>
  <c r="AF70" i="67"/>
  <c r="AF71" i="67"/>
  <c r="AF60" i="67"/>
  <c r="AF49" i="67"/>
  <c r="AF46" i="67"/>
  <c r="AF56" i="67"/>
  <c r="AF50" i="67"/>
  <c r="AF53" i="67"/>
  <c r="AF63" i="67"/>
  <c r="AF54" i="67"/>
  <c r="AF43" i="67"/>
  <c r="AF67" i="67"/>
  <c r="AF57" i="67"/>
  <c r="AF42" i="67"/>
  <c r="AF32" i="67"/>
  <c r="AF59" i="67"/>
  <c r="AF39" i="67"/>
  <c r="AF36" i="67"/>
  <c r="AF35" i="67"/>
  <c r="AF33" i="67"/>
  <c r="AF45" i="67"/>
  <c r="AF38" i="67"/>
  <c r="DJ63" i="67"/>
  <c r="DJ66" i="67"/>
  <c r="DJ70" i="67"/>
  <c r="DJ67" i="67"/>
  <c r="DJ59" i="67"/>
  <c r="DJ56" i="67"/>
  <c r="DJ71" i="67"/>
  <c r="DJ64" i="67"/>
  <c r="DJ60" i="67"/>
  <c r="DJ45" i="67"/>
  <c r="DJ54" i="67"/>
  <c r="DJ43" i="67"/>
  <c r="DJ46" i="67"/>
  <c r="DJ49" i="67"/>
  <c r="DJ53" i="67"/>
  <c r="DJ57" i="67"/>
  <c r="DJ42" i="67"/>
  <c r="DJ50" i="67"/>
  <c r="DJ39" i="67"/>
  <c r="DJ35" i="67"/>
  <c r="DJ32" i="67"/>
  <c r="DJ33" i="67"/>
  <c r="DJ36" i="67"/>
  <c r="DJ38" i="67"/>
  <c r="AJ64" i="67"/>
  <c r="AJ56" i="67"/>
  <c r="AJ70" i="67"/>
  <c r="AJ59" i="67"/>
  <c r="AJ67" i="67"/>
  <c r="AJ50" i="67"/>
  <c r="AJ45" i="67"/>
  <c r="AJ66" i="67"/>
  <c r="AJ63" i="67"/>
  <c r="AJ54" i="67"/>
  <c r="AJ60" i="67"/>
  <c r="AJ49" i="67"/>
  <c r="AJ57" i="67"/>
  <c r="AJ53" i="67"/>
  <c r="AJ42" i="67"/>
  <c r="AJ35" i="67"/>
  <c r="AJ36" i="67"/>
  <c r="AJ39" i="67"/>
  <c r="AJ46" i="67"/>
  <c r="AJ38" i="67"/>
  <c r="AJ71" i="67"/>
  <c r="AJ32" i="67"/>
  <c r="AJ33" i="67"/>
  <c r="AJ43" i="67"/>
  <c r="CK66" i="67"/>
  <c r="CK64" i="67"/>
  <c r="CK59" i="67"/>
  <c r="CK57" i="67"/>
  <c r="CK53" i="67"/>
  <c r="CK63" i="67"/>
  <c r="CK60" i="67"/>
  <c r="CK49" i="67"/>
  <c r="CK46" i="67"/>
  <c r="CK71" i="67"/>
  <c r="CK67" i="67"/>
  <c r="CK70" i="67"/>
  <c r="CK36" i="67"/>
  <c r="CK54" i="67"/>
  <c r="CK42" i="67"/>
  <c r="CK56" i="67"/>
  <c r="CK32" i="67"/>
  <c r="CK39" i="67"/>
  <c r="CK35" i="67"/>
  <c r="CK38" i="67"/>
  <c r="CK33" i="67"/>
  <c r="CK50" i="67"/>
  <c r="CK45" i="67"/>
  <c r="CK43" i="67"/>
  <c r="AS71" i="67"/>
  <c r="AS67" i="67"/>
  <c r="AS63" i="67"/>
  <c r="AS59" i="67"/>
  <c r="AS66" i="67"/>
  <c r="AS60" i="67"/>
  <c r="AS54" i="67"/>
  <c r="AS49" i="67"/>
  <c r="AS53" i="67"/>
  <c r="AS57" i="67"/>
  <c r="AS50" i="67"/>
  <c r="AS42" i="67"/>
  <c r="AS64" i="67"/>
  <c r="AS39" i="67"/>
  <c r="AS70" i="67"/>
  <c r="AS45" i="67"/>
  <c r="AS43" i="67"/>
  <c r="AS46" i="67"/>
  <c r="AS38" i="67"/>
  <c r="AS33" i="67"/>
  <c r="AS56" i="67"/>
  <c r="AS36" i="67"/>
  <c r="AS32" i="67"/>
  <c r="AS35" i="67"/>
  <c r="BR70" i="67"/>
  <c r="BR66" i="67"/>
  <c r="BR67" i="67"/>
  <c r="BR60" i="67"/>
  <c r="BR57" i="67"/>
  <c r="BR53" i="67"/>
  <c r="BR71" i="67"/>
  <c r="BR46" i="67"/>
  <c r="BR64" i="67"/>
  <c r="BR63" i="67"/>
  <c r="BR59" i="67"/>
  <c r="BR56" i="67"/>
  <c r="BR45" i="67"/>
  <c r="BR43" i="67"/>
  <c r="BR50" i="67"/>
  <c r="BR54" i="67"/>
  <c r="BR42" i="67"/>
  <c r="BR36" i="67"/>
  <c r="BR49" i="67"/>
  <c r="BR39" i="67"/>
  <c r="BR32" i="67"/>
  <c r="BR38" i="67"/>
  <c r="BR35" i="67"/>
  <c r="BR33" i="67"/>
  <c r="CT66" i="67"/>
  <c r="CT64" i="67"/>
  <c r="CT50" i="67"/>
  <c r="CT70" i="67"/>
  <c r="CT53" i="67"/>
  <c r="CT54" i="67"/>
  <c r="CT60" i="67"/>
  <c r="CT57" i="67"/>
  <c r="CT59" i="67"/>
  <c r="CT71" i="67"/>
  <c r="CT67" i="67"/>
  <c r="CT56" i="67"/>
  <c r="CT46" i="67"/>
  <c r="CT63" i="67"/>
  <c r="CT39" i="67"/>
  <c r="CT35" i="67"/>
  <c r="CT38" i="67"/>
  <c r="CT42" i="67"/>
  <c r="CT45" i="67"/>
  <c r="CT43" i="67"/>
  <c r="CT33" i="67"/>
  <c r="CT32" i="67"/>
  <c r="CT49" i="67"/>
  <c r="CT36" i="67"/>
  <c r="CA70" i="67"/>
  <c r="CA71" i="67"/>
  <c r="CA66" i="67"/>
  <c r="CA67" i="67"/>
  <c r="CA50" i="67"/>
  <c r="CA63" i="67"/>
  <c r="CA49" i="67"/>
  <c r="CA56" i="67"/>
  <c r="CA59" i="67"/>
  <c r="CA54" i="67"/>
  <c r="CA64" i="67"/>
  <c r="CA60" i="67"/>
  <c r="CA45" i="67"/>
  <c r="CA43" i="67"/>
  <c r="CA57" i="67"/>
  <c r="CA36" i="67"/>
  <c r="CA33" i="67"/>
  <c r="CA35" i="67"/>
  <c r="CA42" i="67"/>
  <c r="CA38" i="67"/>
  <c r="CA46" i="67"/>
  <c r="CA53" i="67"/>
  <c r="CA32" i="67"/>
  <c r="CA39" i="67"/>
  <c r="CB64" i="67"/>
  <c r="CB70" i="67"/>
  <c r="CB71" i="67"/>
  <c r="CB63" i="67"/>
  <c r="CB60" i="67"/>
  <c r="CB67" i="67"/>
  <c r="CB50" i="67"/>
  <c r="CB49" i="67"/>
  <c r="CB66" i="67"/>
  <c r="CB54" i="67"/>
  <c r="CB45" i="67"/>
  <c r="CB43" i="67"/>
  <c r="CB56" i="67"/>
  <c r="CB53" i="67"/>
  <c r="CB57" i="67"/>
  <c r="CB36" i="67"/>
  <c r="CB38" i="67"/>
  <c r="CB33" i="67"/>
  <c r="CB35" i="67"/>
  <c r="CB59" i="67"/>
  <c r="CB32" i="67"/>
  <c r="CB46" i="67"/>
  <c r="CB42" i="67"/>
  <c r="CB39" i="67"/>
  <c r="BB66" i="67"/>
  <c r="BB64" i="67"/>
  <c r="BB70" i="67"/>
  <c r="BB67" i="67"/>
  <c r="BB63" i="67"/>
  <c r="BB56" i="67"/>
  <c r="BB71" i="67"/>
  <c r="BB49" i="67"/>
  <c r="BB60" i="67"/>
  <c r="BB59" i="67"/>
  <c r="BB57" i="67"/>
  <c r="BB50" i="67"/>
  <c r="BB43" i="67"/>
  <c r="BB53" i="67"/>
  <c r="BB35" i="67"/>
  <c r="BB54" i="67"/>
  <c r="BB42" i="67"/>
  <c r="BB45" i="67"/>
  <c r="BB36" i="67"/>
  <c r="BB33" i="67"/>
  <c r="BB39" i="67"/>
  <c r="BB38" i="67"/>
  <c r="BB32" i="67"/>
  <c r="BB46" i="67"/>
  <c r="EI60" i="67"/>
  <c r="EI66" i="67"/>
  <c r="EI50" i="67"/>
  <c r="EI70" i="67"/>
  <c r="EI67" i="67"/>
  <c r="EI64" i="67"/>
  <c r="EI56" i="67"/>
  <c r="EI59" i="67"/>
  <c r="EI43" i="67"/>
  <c r="EI45" i="67"/>
  <c r="EI63" i="67"/>
  <c r="EI53" i="67"/>
  <c r="EI57" i="67"/>
  <c r="EI54" i="67"/>
  <c r="EI46" i="67"/>
  <c r="EI49" i="67"/>
  <c r="EI71" i="67"/>
  <c r="EI42" i="67"/>
  <c r="EI35" i="67"/>
  <c r="EI33" i="67"/>
  <c r="EI39" i="67"/>
  <c r="EI32" i="67"/>
  <c r="EI38" i="67"/>
  <c r="EI36" i="67"/>
  <c r="CM70" i="67"/>
  <c r="CM66" i="67"/>
  <c r="CM64" i="67"/>
  <c r="CM71" i="67"/>
  <c r="CM57" i="67"/>
  <c r="CM53" i="67"/>
  <c r="CM63" i="67"/>
  <c r="CM46" i="67"/>
  <c r="CM42" i="67"/>
  <c r="CM60" i="67"/>
  <c r="CM49" i="67"/>
  <c r="CM45" i="67"/>
  <c r="CM67" i="67"/>
  <c r="CM54" i="67"/>
  <c r="CM56" i="67"/>
  <c r="CM59" i="67"/>
  <c r="CM32" i="67"/>
  <c r="CM39" i="67"/>
  <c r="CM38" i="67"/>
  <c r="CM33" i="67"/>
  <c r="CM50" i="67"/>
  <c r="CM36" i="67"/>
  <c r="CM35" i="67"/>
  <c r="CM43" i="67"/>
  <c r="M64" i="67"/>
  <c r="M66" i="67"/>
  <c r="M59" i="67"/>
  <c r="M63" i="67"/>
  <c r="M56" i="67"/>
  <c r="M60" i="67"/>
  <c r="M71" i="67"/>
  <c r="M46" i="67"/>
  <c r="M70" i="67"/>
  <c r="M67" i="67"/>
  <c r="M50" i="67"/>
  <c r="M57" i="67"/>
  <c r="M49" i="67"/>
  <c r="M42" i="67"/>
  <c r="M45" i="67"/>
  <c r="M54" i="67"/>
  <c r="M53" i="67"/>
  <c r="M39" i="67"/>
  <c r="M32" i="67"/>
  <c r="M43" i="67"/>
  <c r="M36" i="67"/>
  <c r="M35" i="67"/>
  <c r="M38" i="67"/>
  <c r="M33" i="67"/>
  <c r="BT63" i="67"/>
  <c r="BT67" i="67"/>
  <c r="BT66" i="67"/>
  <c r="BT56" i="67"/>
  <c r="BT60" i="67"/>
  <c r="BT46" i="67"/>
  <c r="BT53" i="67"/>
  <c r="BT64" i="67"/>
  <c r="BT54" i="67"/>
  <c r="BT70" i="67"/>
  <c r="BT59" i="67"/>
  <c r="BT43" i="67"/>
  <c r="BT50" i="67"/>
  <c r="BT49" i="67"/>
  <c r="BT45" i="67"/>
  <c r="BT71" i="67"/>
  <c r="BT42" i="67"/>
  <c r="BT32" i="67"/>
  <c r="BT38" i="67"/>
  <c r="BT57" i="67"/>
  <c r="BT39" i="67"/>
  <c r="BT33" i="67"/>
  <c r="BT36" i="67"/>
  <c r="BT35" i="67"/>
  <c r="DW70" i="67"/>
  <c r="DW60" i="67"/>
  <c r="DW64" i="67"/>
  <c r="DW57" i="67"/>
  <c r="DW43" i="67"/>
  <c r="DW54" i="67"/>
  <c r="DW71" i="67"/>
  <c r="DW67" i="67"/>
  <c r="DW66" i="67"/>
  <c r="DW59" i="67"/>
  <c r="DW42" i="67"/>
  <c r="DW63" i="67"/>
  <c r="DW50" i="67"/>
  <c r="DW39" i="67"/>
  <c r="DW36" i="67"/>
  <c r="DW46" i="67"/>
  <c r="DW45" i="67"/>
  <c r="DW33" i="67"/>
  <c r="DW38" i="67"/>
  <c r="DW53" i="67"/>
  <c r="DW49" i="67"/>
  <c r="DW32" i="67"/>
  <c r="DW56" i="67"/>
  <c r="DW35" i="67"/>
  <c r="V67" i="67"/>
  <c r="V70" i="67"/>
  <c r="V66" i="67"/>
  <c r="V53" i="67"/>
  <c r="V57" i="67"/>
  <c r="V64" i="67"/>
  <c r="V54" i="67"/>
  <c r="V42" i="67"/>
  <c r="V56" i="67"/>
  <c r="V45" i="67"/>
  <c r="V59" i="67"/>
  <c r="V39" i="67"/>
  <c r="V43" i="67"/>
  <c r="V49" i="67"/>
  <c r="V46" i="67"/>
  <c r="V71" i="67"/>
  <c r="V38" i="67"/>
  <c r="V50" i="67"/>
  <c r="V60" i="67"/>
  <c r="V63" i="67"/>
  <c r="V32" i="67"/>
  <c r="V33" i="67"/>
  <c r="V35" i="67"/>
  <c r="V36" i="67"/>
  <c r="DN70" i="67"/>
  <c r="DN60" i="67"/>
  <c r="DN67" i="67"/>
  <c r="DN64" i="67"/>
  <c r="DN71" i="67"/>
  <c r="DN50" i="67"/>
  <c r="DN63" i="67"/>
  <c r="DN56" i="67"/>
  <c r="DN53" i="67"/>
  <c r="DN54" i="67"/>
  <c r="DN46" i="67"/>
  <c r="DN49" i="67"/>
  <c r="DN66" i="67"/>
  <c r="DN59" i="67"/>
  <c r="DN57" i="67"/>
  <c r="DN42" i="67"/>
  <c r="DN35" i="67"/>
  <c r="DN39" i="67"/>
  <c r="DN45" i="67"/>
  <c r="DN43" i="67"/>
  <c r="DN38" i="67"/>
  <c r="DN33" i="67"/>
  <c r="DN32" i="67"/>
  <c r="DN36" i="67"/>
  <c r="AM71" i="67"/>
  <c r="AM60" i="67"/>
  <c r="AM67" i="67"/>
  <c r="AM50" i="67"/>
  <c r="AM56" i="67"/>
  <c r="AM59" i="67"/>
  <c r="AM57" i="67"/>
  <c r="AM54" i="67"/>
  <c r="AM70" i="67"/>
  <c r="AM63" i="67"/>
  <c r="AM53" i="67"/>
  <c r="AM42" i="67"/>
  <c r="AM64" i="67"/>
  <c r="AM38" i="67"/>
  <c r="AM45" i="67"/>
  <c r="AM39" i="67"/>
  <c r="AM36" i="67"/>
  <c r="AM49" i="67"/>
  <c r="AM46" i="67"/>
  <c r="AM33" i="67"/>
  <c r="AM66" i="67"/>
  <c r="AM43" i="67"/>
  <c r="AM32" i="67"/>
  <c r="AM35" i="67"/>
  <c r="BZ70" i="67"/>
  <c r="BZ66" i="67"/>
  <c r="BZ71" i="67"/>
  <c r="BZ67" i="67"/>
  <c r="BZ50" i="67"/>
  <c r="BZ64" i="67"/>
  <c r="BZ59" i="67"/>
  <c r="BZ57" i="67"/>
  <c r="BZ49" i="67"/>
  <c r="BZ54" i="67"/>
  <c r="BZ60" i="67"/>
  <c r="BZ45" i="67"/>
  <c r="BZ43" i="67"/>
  <c r="BZ56" i="67"/>
  <c r="BZ35" i="67"/>
  <c r="BZ63" i="67"/>
  <c r="BZ36" i="67"/>
  <c r="BZ46" i="67"/>
  <c r="BZ38" i="67"/>
  <c r="BZ32" i="67"/>
  <c r="BZ42" i="67"/>
  <c r="BZ33" i="67"/>
  <c r="BZ53" i="67"/>
  <c r="BZ39" i="67"/>
  <c r="BW70" i="67"/>
  <c r="BW66" i="67"/>
  <c r="BW56" i="67"/>
  <c r="BW71" i="67"/>
  <c r="BW67" i="67"/>
  <c r="BW64" i="67"/>
  <c r="BW54" i="67"/>
  <c r="BW59" i="67"/>
  <c r="BW57" i="67"/>
  <c r="BW50" i="67"/>
  <c r="BW53" i="67"/>
  <c r="BW49" i="67"/>
  <c r="BW45" i="67"/>
  <c r="BW60" i="67"/>
  <c r="BW43" i="67"/>
  <c r="BW38" i="67"/>
  <c r="BW35" i="67"/>
  <c r="BW63" i="67"/>
  <c r="BW39" i="67"/>
  <c r="BW32" i="67"/>
  <c r="BW46" i="67"/>
  <c r="BW36" i="67"/>
  <c r="BW33" i="67"/>
  <c r="BW42" i="67"/>
  <c r="O63" i="67"/>
  <c r="O66" i="67"/>
  <c r="O56" i="67"/>
  <c r="O60" i="67"/>
  <c r="O64" i="67"/>
  <c r="O70" i="67"/>
  <c r="O59" i="67"/>
  <c r="O71" i="67"/>
  <c r="O57" i="67"/>
  <c r="O49" i="67"/>
  <c r="O50" i="67"/>
  <c r="O42" i="67"/>
  <c r="O45" i="67"/>
  <c r="O54" i="67"/>
  <c r="O53" i="67"/>
  <c r="O67" i="67"/>
  <c r="O36" i="67"/>
  <c r="O35" i="67"/>
  <c r="O38" i="67"/>
  <c r="O46" i="67"/>
  <c r="O32" i="67"/>
  <c r="O39" i="67"/>
  <c r="O43" i="67"/>
  <c r="O33" i="67"/>
  <c r="E71" i="67"/>
  <c r="E113" i="67" s="1"/>
  <c r="E53" i="67"/>
  <c r="E96" i="67" s="1"/>
  <c r="E42" i="67"/>
  <c r="E85" i="67" s="1"/>
  <c r="E66" i="67"/>
  <c r="E108" i="67" s="1"/>
  <c r="E39" i="67"/>
  <c r="E83" i="67" s="1"/>
  <c r="E64" i="67"/>
  <c r="E106" i="67" s="1"/>
  <c r="E56" i="67"/>
  <c r="E99" i="67" s="1"/>
  <c r="E45" i="67"/>
  <c r="E88" i="67" s="1"/>
  <c r="E67" i="67"/>
  <c r="E109" i="67" s="1"/>
  <c r="E59" i="67"/>
  <c r="E102" i="67" s="1"/>
  <c r="E70" i="67"/>
  <c r="E112" i="67" s="1"/>
  <c r="E33" i="67"/>
  <c r="E77" i="67" s="1"/>
  <c r="E63" i="67"/>
  <c r="E105" i="67" s="1"/>
  <c r="E36" i="67"/>
  <c r="E80" i="67" s="1"/>
  <c r="E50" i="67"/>
  <c r="E93" i="67" s="1"/>
  <c r="E32" i="67"/>
  <c r="E76" i="67" s="1"/>
  <c r="E54" i="67"/>
  <c r="E97" i="67" s="1"/>
  <c r="E35" i="67"/>
  <c r="E79" i="67" s="1"/>
  <c r="E43" i="67"/>
  <c r="E86" i="67" s="1"/>
  <c r="E57" i="67"/>
  <c r="E100" i="67" s="1"/>
  <c r="E46" i="67"/>
  <c r="E89" i="67" s="1"/>
  <c r="E38" i="67"/>
  <c r="E82" i="67" s="1"/>
  <c r="E60" i="67"/>
  <c r="E103" i="67" s="1"/>
  <c r="E49" i="67"/>
  <c r="E92" i="67" s="1"/>
  <c r="D67" i="67"/>
  <c r="D109" i="67" s="1"/>
  <c r="D70" i="67"/>
  <c r="D112" i="67" s="1"/>
  <c r="D66" i="67"/>
  <c r="D108" i="67" s="1"/>
  <c r="G64" i="67"/>
  <c r="G106" i="67" s="1"/>
  <c r="G45" i="67"/>
  <c r="G88" i="67" s="1"/>
  <c r="G42" i="67"/>
  <c r="G85" i="67" s="1"/>
  <c r="G60" i="67"/>
  <c r="G103" i="67" s="1"/>
  <c r="G57" i="67"/>
  <c r="G100" i="67" s="1"/>
  <c r="G38" i="67"/>
  <c r="G82" i="67" s="1"/>
  <c r="G54" i="67"/>
  <c r="G97" i="67" s="1"/>
  <c r="G35" i="67"/>
  <c r="G79" i="67" s="1"/>
  <c r="G50" i="67"/>
  <c r="G93" i="67" s="1"/>
  <c r="G32" i="67"/>
  <c r="G76" i="67" s="1"/>
  <c r="G66" i="67"/>
  <c r="G108" i="67" s="1"/>
  <c r="G56" i="67"/>
  <c r="G99" i="67" s="1"/>
  <c r="G63" i="67"/>
  <c r="G105" i="67" s="1"/>
  <c r="G59" i="67"/>
  <c r="G102" i="67" s="1"/>
  <c r="G71" i="67"/>
  <c r="G113" i="67" s="1"/>
  <c r="G53" i="67"/>
  <c r="G96" i="67" s="1"/>
  <c r="G49" i="67"/>
  <c r="G92" i="67" s="1"/>
  <c r="G46" i="67"/>
  <c r="G89" i="67" s="1"/>
  <c r="G43" i="67"/>
  <c r="G86" i="67" s="1"/>
  <c r="G39" i="67"/>
  <c r="G83" i="67" s="1"/>
  <c r="G36" i="67"/>
  <c r="G80" i="67" s="1"/>
  <c r="G70" i="67"/>
  <c r="G112" i="67" s="1"/>
  <c r="G33" i="67"/>
  <c r="G77" i="67" s="1"/>
  <c r="G67" i="67"/>
  <c r="G109" i="67" s="1"/>
  <c r="F56" i="67"/>
  <c r="F99" i="67" s="1"/>
  <c r="F46" i="67"/>
  <c r="F89" i="67" s="1"/>
  <c r="F39" i="67"/>
  <c r="F83" i="67" s="1"/>
  <c r="F67" i="67"/>
  <c r="F109" i="67" s="1"/>
  <c r="F60" i="67"/>
  <c r="F103" i="67" s="1"/>
  <c r="F50" i="67"/>
  <c r="F93" i="67" s="1"/>
  <c r="F32" i="67"/>
  <c r="F76" i="67" s="1"/>
  <c r="F43" i="67"/>
  <c r="F86" i="67" s="1"/>
  <c r="F36" i="67"/>
  <c r="F80" i="67" s="1"/>
  <c r="F64" i="67"/>
  <c r="F106" i="67" s="1"/>
  <c r="F45" i="67"/>
  <c r="F88" i="67" s="1"/>
  <c r="F71" i="67"/>
  <c r="F113" i="67" s="1"/>
  <c r="F53" i="67"/>
  <c r="F96" i="67" s="1"/>
  <c r="F57" i="67"/>
  <c r="F100" i="67" s="1"/>
  <c r="F38" i="67"/>
  <c r="F82" i="67" s="1"/>
  <c r="F66" i="67"/>
  <c r="F108" i="67" s="1"/>
  <c r="F59" i="67"/>
  <c r="F102" i="67" s="1"/>
  <c r="F49" i="67"/>
  <c r="F92" i="67" s="1"/>
  <c r="F33" i="67"/>
  <c r="F77" i="67" s="1"/>
  <c r="F42" i="67"/>
  <c r="F85" i="67" s="1"/>
  <c r="F54" i="67"/>
  <c r="F97" i="67" s="1"/>
  <c r="F35" i="67"/>
  <c r="F79" i="67" s="1"/>
  <c r="F63" i="67"/>
  <c r="F105" i="67" s="1"/>
  <c r="F70" i="67"/>
  <c r="F112" i="67" s="1"/>
  <c r="H39" i="67"/>
  <c r="H83" i="67" s="1"/>
  <c r="H45" i="67"/>
  <c r="H88" i="67" s="1"/>
  <c r="H67" i="67"/>
  <c r="H109" i="67" s="1"/>
  <c r="H60" i="67"/>
  <c r="H103" i="67" s="1"/>
  <c r="H50" i="67"/>
  <c r="H93" i="67" s="1"/>
  <c r="H32" i="67"/>
  <c r="H76" i="67" s="1"/>
  <c r="H71" i="67"/>
  <c r="H113" i="67" s="1"/>
  <c r="H53" i="67"/>
  <c r="H96" i="67" s="1"/>
  <c r="H43" i="67"/>
  <c r="H86" i="67" s="1"/>
  <c r="H64" i="67"/>
  <c r="H106" i="67" s="1"/>
  <c r="H66" i="67"/>
  <c r="H108" i="67" s="1"/>
  <c r="H59" i="67"/>
  <c r="H102" i="67" s="1"/>
  <c r="H36" i="67"/>
  <c r="H80" i="67" s="1"/>
  <c r="H57" i="67"/>
  <c r="H100" i="67" s="1"/>
  <c r="H38" i="67"/>
  <c r="H82" i="67" s="1"/>
  <c r="H49" i="67"/>
  <c r="H92" i="67" s="1"/>
  <c r="H70" i="67"/>
  <c r="H112" i="67" s="1"/>
  <c r="H33" i="67"/>
  <c r="H77" i="67" s="1"/>
  <c r="H42" i="67"/>
  <c r="H85" i="67" s="1"/>
  <c r="H35" i="67"/>
  <c r="H79" i="67" s="1"/>
  <c r="H63" i="67"/>
  <c r="H105" i="67" s="1"/>
  <c r="H54" i="67"/>
  <c r="H97" i="67" s="1"/>
  <c r="H56" i="67"/>
  <c r="H99" i="67" s="1"/>
  <c r="H46" i="67"/>
  <c r="H89" i="67" s="1"/>
  <c r="D46" i="67"/>
  <c r="D89" i="67" s="1"/>
  <c r="D45" i="67"/>
  <c r="D88" i="67" s="1"/>
  <c r="BC29" i="67"/>
  <c r="D57" i="67"/>
  <c r="D100" i="67" s="1"/>
  <c r="D38" i="67"/>
  <c r="D82" i="67" s="1"/>
  <c r="D33" i="67"/>
  <c r="D77" i="67" s="1"/>
  <c r="D59" i="67"/>
  <c r="D102" i="67" s="1"/>
  <c r="D54" i="67"/>
  <c r="D97" i="67" s="1"/>
  <c r="D43" i="67"/>
  <c r="D86" i="67" s="1"/>
  <c r="D35" i="67"/>
  <c r="D79" i="67" s="1"/>
  <c r="D64" i="67"/>
  <c r="D106" i="67" s="1"/>
  <c r="D56" i="67"/>
  <c r="D99" i="67" s="1"/>
  <c r="D50" i="67"/>
  <c r="D93" i="67" s="1"/>
  <c r="D32" i="67"/>
  <c r="D76" i="67" s="1"/>
  <c r="D71" i="67"/>
  <c r="D113" i="67" s="1"/>
  <c r="D53" i="67"/>
  <c r="D96" i="67" s="1"/>
  <c r="D42" i="67"/>
  <c r="D85" i="67" s="1"/>
  <c r="D39" i="67"/>
  <c r="D83" i="67" s="1"/>
  <c r="D63" i="67"/>
  <c r="D105" i="67" s="1"/>
  <c r="D60" i="67"/>
  <c r="D103" i="67" s="1"/>
  <c r="D49" i="67"/>
  <c r="D92" i="67" s="1"/>
  <c r="D36" i="67"/>
  <c r="D80" i="67" s="1"/>
  <c r="X315" i="126" l="1"/>
  <c r="X314" i="126"/>
  <c r="X313" i="126"/>
  <c r="X312" i="126"/>
  <c r="X309" i="126"/>
  <c r="X308" i="126"/>
  <c r="X311" i="126"/>
  <c r="X310" i="126"/>
  <c r="X304" i="126"/>
  <c r="X307" i="126"/>
  <c r="X306" i="126"/>
  <c r="X305" i="126"/>
  <c r="X290" i="126"/>
  <c r="X301" i="126"/>
  <c r="X300" i="126"/>
  <c r="X299" i="126"/>
  <c r="X298" i="126"/>
  <c r="X297" i="126"/>
  <c r="X296" i="126"/>
  <c r="X295" i="126"/>
  <c r="X294" i="126"/>
  <c r="X293" i="126"/>
  <c r="X292" i="126"/>
  <c r="X291" i="126"/>
  <c r="EE8" i="126"/>
  <c r="H302" i="126"/>
  <c r="I302" i="126"/>
  <c r="E277" i="127"/>
  <c r="F277" i="127"/>
  <c r="H277" i="127"/>
  <c r="E129" i="67"/>
  <c r="E130" i="67" s="1"/>
  <c r="E30" i="67" s="1"/>
  <c r="Y48" i="112"/>
  <c r="G277" i="127"/>
  <c r="W278" i="126"/>
  <c r="J278" i="127" s="1"/>
  <c r="T57" i="112"/>
  <c r="T51" i="112"/>
  <c r="C228" i="126" s="1"/>
  <c r="S219" i="126"/>
  <c r="J232" i="126"/>
  <c r="DZ27" i="126"/>
  <c r="DZ29" i="126"/>
  <c r="DZ10" i="126"/>
  <c r="DZ20" i="126"/>
  <c r="DZ14" i="126"/>
  <c r="DZ18" i="126"/>
  <c r="DZ17" i="126"/>
  <c r="DZ13" i="126"/>
  <c r="DZ11" i="126"/>
  <c r="DZ16" i="126"/>
  <c r="DZ21" i="126"/>
  <c r="DZ19" i="126"/>
  <c r="DZ22" i="126"/>
  <c r="DZ30" i="126"/>
  <c r="DZ24" i="126"/>
  <c r="DZ25" i="126"/>
  <c r="DZ28" i="126"/>
  <c r="DZ23" i="126"/>
  <c r="DZ15" i="126"/>
  <c r="DZ26" i="126"/>
  <c r="DZ12" i="126"/>
  <c r="K232" i="126"/>
  <c r="C232" i="126" s="1"/>
  <c r="M232" i="126"/>
  <c r="K220" i="127"/>
  <c r="E220" i="127"/>
  <c r="L220" i="127"/>
  <c r="F220" i="127"/>
  <c r="D220" i="127"/>
  <c r="C220" i="127"/>
  <c r="W221" i="126"/>
  <c r="G220" i="127"/>
  <c r="J220" i="127"/>
  <c r="H220" i="127"/>
  <c r="I220" i="127"/>
  <c r="L277" i="127"/>
  <c r="C277" i="127"/>
  <c r="D277" i="127"/>
  <c r="F129" i="67"/>
  <c r="F130" i="67" s="1"/>
  <c r="F30" i="67" s="1"/>
  <c r="H129" i="67"/>
  <c r="H130" i="67" s="1"/>
  <c r="H30" i="67" s="1"/>
  <c r="I277" i="127"/>
  <c r="J277" i="127"/>
  <c r="G264" i="127"/>
  <c r="L288" i="126"/>
  <c r="H264" i="127"/>
  <c r="W265" i="126"/>
  <c r="W266" i="126" s="1"/>
  <c r="K264" i="127"/>
  <c r="L264" i="127"/>
  <c r="H316" i="126"/>
  <c r="I316" i="126"/>
  <c r="EF8" i="126"/>
  <c r="GM25" i="126"/>
  <c r="I264" i="127"/>
  <c r="P129" i="67"/>
  <c r="O129" i="67"/>
  <c r="M129" i="67"/>
  <c r="L129" i="67"/>
  <c r="K129" i="67"/>
  <c r="G129" i="67"/>
  <c r="EB29" i="67"/>
  <c r="ED29" i="67"/>
  <c r="BK29" i="67"/>
  <c r="AG29" i="67"/>
  <c r="DR29" i="67"/>
  <c r="CY29" i="67"/>
  <c r="EW29" i="67"/>
  <c r="CQ29" i="67"/>
  <c r="CC29" i="67"/>
  <c r="DF29" i="67"/>
  <c r="EC29" i="67"/>
  <c r="U29" i="67"/>
  <c r="D129" i="67"/>
  <c r="DD29" i="67"/>
  <c r="DY29" i="67"/>
  <c r="Q29" i="67"/>
  <c r="BU29" i="67"/>
  <c r="ET29" i="67"/>
  <c r="DM29" i="67"/>
  <c r="AV29" i="67"/>
  <c r="BF29" i="67"/>
  <c r="ER29" i="67"/>
  <c r="EU29" i="67"/>
  <c r="S29" i="67"/>
  <c r="CU29" i="67"/>
  <c r="CP29" i="67"/>
  <c r="AF29" i="67"/>
  <c r="Z29" i="67"/>
  <c r="AO29" i="67"/>
  <c r="BR29" i="67"/>
  <c r="ES29" i="67"/>
  <c r="AD29" i="67"/>
  <c r="CG29" i="67"/>
  <c r="AX29" i="67"/>
  <c r="DL29" i="67"/>
  <c r="CI29" i="67"/>
  <c r="BY29" i="67"/>
  <c r="DN29" i="67"/>
  <c r="CN29" i="67"/>
  <c r="AU29" i="67"/>
  <c r="AK29" i="67"/>
  <c r="X29" i="67"/>
  <c r="DT29" i="67"/>
  <c r="BW29" i="67"/>
  <c r="EG29" i="67"/>
  <c r="AI29" i="67"/>
  <c r="AY29" i="67"/>
  <c r="BG29" i="67"/>
  <c r="EP29" i="67"/>
  <c r="EO29" i="67"/>
  <c r="EL29" i="67"/>
  <c r="EI29" i="67"/>
  <c r="CK29" i="67"/>
  <c r="AT29" i="67"/>
  <c r="BE29" i="67"/>
  <c r="AN29" i="67"/>
  <c r="AA29" i="67"/>
  <c r="DC29" i="67"/>
  <c r="DW29" i="67"/>
  <c r="AS29" i="67"/>
  <c r="CX29" i="67"/>
  <c r="CT29" i="67"/>
  <c r="AB29" i="67"/>
  <c r="AM29" i="67"/>
  <c r="DV29" i="67"/>
  <c r="CH29" i="67"/>
  <c r="DQ29" i="67"/>
  <c r="DJ29" i="67"/>
  <c r="EA29" i="67"/>
  <c r="V29" i="67"/>
  <c r="DS29" i="67"/>
  <c r="CD29" i="67"/>
  <c r="BS29" i="67"/>
  <c r="EJ29" i="67"/>
  <c r="CW29" i="67"/>
  <c r="AQ29" i="67"/>
  <c r="EF29" i="67"/>
  <c r="BO29" i="67"/>
  <c r="CE29" i="67"/>
  <c r="DB29" i="67"/>
  <c r="W29" i="67"/>
  <c r="CV29" i="67"/>
  <c r="BH29" i="67"/>
  <c r="DH29" i="67"/>
  <c r="AC29" i="67"/>
  <c r="CF29" i="67"/>
  <c r="EH29" i="67"/>
  <c r="BL29" i="67"/>
  <c r="BN29" i="67"/>
  <c r="AW29" i="67"/>
  <c r="AL29" i="67"/>
  <c r="CB29" i="67"/>
  <c r="DP29" i="67"/>
  <c r="DG29" i="67"/>
  <c r="BP29" i="67"/>
  <c r="EV29" i="67"/>
  <c r="EE29" i="67"/>
  <c r="CZ29" i="67"/>
  <c r="AP29" i="67"/>
  <c r="CL29" i="67"/>
  <c r="Y29" i="67"/>
  <c r="DE29" i="67"/>
  <c r="BA29" i="67"/>
  <c r="DU29" i="67"/>
  <c r="EN29" i="67"/>
  <c r="DK29" i="67"/>
  <c r="BQ29" i="67"/>
  <c r="CM29" i="67"/>
  <c r="DZ29" i="67"/>
  <c r="DA29" i="67"/>
  <c r="BJ29" i="67"/>
  <c r="BV29" i="67"/>
  <c r="BX29" i="67"/>
  <c r="BD29" i="67"/>
  <c r="AH29" i="67"/>
  <c r="AZ29" i="67"/>
  <c r="BB29" i="67"/>
  <c r="J29" i="67"/>
  <c r="BI29" i="67"/>
  <c r="EK29" i="67"/>
  <c r="CR29" i="67"/>
  <c r="BZ29" i="67"/>
  <c r="EM29" i="67"/>
  <c r="CJ29" i="67"/>
  <c r="DX29" i="67"/>
  <c r="AE29" i="67"/>
  <c r="BM29" i="67"/>
  <c r="AR29" i="67"/>
  <c r="CA29" i="67"/>
  <c r="I29" i="67"/>
  <c r="DO29" i="67"/>
  <c r="CS29" i="67"/>
  <c r="N29" i="67"/>
  <c r="EQ29" i="67"/>
  <c r="W291" i="126"/>
  <c r="K291" i="127" s="1"/>
  <c r="H290" i="127"/>
  <c r="D290" i="127"/>
  <c r="L290" i="127"/>
  <c r="C290" i="127"/>
  <c r="K290" i="127"/>
  <c r="J290" i="127"/>
  <c r="I290" i="127"/>
  <c r="F290" i="127"/>
  <c r="E290" i="127"/>
  <c r="W304" i="126"/>
  <c r="W305" i="126" s="1"/>
  <c r="J303" i="127"/>
  <c r="K303" i="127"/>
  <c r="I303" i="127"/>
  <c r="L303" i="127"/>
  <c r="EH7" i="126"/>
  <c r="FJ32" i="126"/>
  <c r="W317" i="126"/>
  <c r="I317" i="126"/>
  <c r="H317" i="126" s="1"/>
  <c r="V317" i="126"/>
  <c r="V318" i="126" s="1"/>
  <c r="V319" i="126" s="1"/>
  <c r="V320" i="126" s="1"/>
  <c r="V321" i="126" s="1"/>
  <c r="V322" i="126" s="1"/>
  <c r="V323" i="126" s="1"/>
  <c r="V324" i="126" s="1"/>
  <c r="V325" i="126" s="1"/>
  <c r="V326" i="126" s="1"/>
  <c r="V327" i="126" s="1"/>
  <c r="V328" i="126" s="1"/>
  <c r="V329" i="126" s="1"/>
  <c r="V330" i="126" s="1"/>
  <c r="AB48" i="112"/>
  <c r="AB52" i="112" s="1"/>
  <c r="L312" i="126"/>
  <c r="L310" i="126"/>
  <c r="L314" i="126"/>
  <c r="L305" i="126"/>
  <c r="L315" i="126"/>
  <c r="L304" i="126"/>
  <c r="L308" i="126"/>
  <c r="L313" i="126"/>
  <c r="L311" i="126"/>
  <c r="L309" i="126"/>
  <c r="L307" i="126"/>
  <c r="L306" i="126"/>
  <c r="Z56" i="112"/>
  <c r="Z55" i="112"/>
  <c r="Z50" i="112"/>
  <c r="AA54" i="112"/>
  <c r="AA58" i="112" s="1"/>
  <c r="E54" i="78"/>
  <c r="D37" i="78"/>
  <c r="E50" i="78"/>
  <c r="D50" i="78"/>
  <c r="E49" i="78"/>
  <c r="E53" i="78"/>
  <c r="D49" i="78"/>
  <c r="D53" i="78"/>
  <c r="D54" i="78"/>
  <c r="E46" i="78"/>
  <c r="D47" i="78"/>
  <c r="E38" i="78"/>
  <c r="E41" i="78"/>
  <c r="D38" i="78"/>
  <c r="D41" i="78"/>
  <c r="E44" i="78"/>
  <c r="D40" i="78"/>
  <c r="D46" i="78"/>
  <c r="E43" i="78"/>
  <c r="E37" i="78"/>
  <c r="D43" i="78"/>
  <c r="E40" i="78"/>
  <c r="E47" i="78"/>
  <c r="D44" i="78"/>
  <c r="E22" i="78"/>
  <c r="E7" i="78"/>
  <c r="D22" i="78"/>
  <c r="D7" i="78"/>
  <c r="D10" i="78"/>
  <c r="D8" i="78"/>
  <c r="E18" i="78"/>
  <c r="E23" i="78"/>
  <c r="E14" i="78"/>
  <c r="D18" i="78"/>
  <c r="D23" i="78"/>
  <c r="D13" i="78"/>
  <c r="E5" i="78"/>
  <c r="E15" i="78"/>
  <c r="E10" i="78"/>
  <c r="E13" i="78"/>
  <c r="E17" i="78"/>
  <c r="D4" i="78"/>
  <c r="D17" i="78"/>
  <c r="E11" i="78"/>
  <c r="E8" i="78"/>
  <c r="D15" i="78"/>
  <c r="D11" i="78"/>
  <c r="D14" i="78"/>
  <c r="E4" i="78"/>
  <c r="D5" i="78"/>
  <c r="S289" i="126" l="1"/>
  <c r="H29" i="67"/>
  <c r="E29" i="67"/>
  <c r="J302" i="126"/>
  <c r="H278" i="127"/>
  <c r="X318" i="126"/>
  <c r="X329" i="126"/>
  <c r="X328" i="126"/>
  <c r="X327" i="126"/>
  <c r="X326" i="126"/>
  <c r="X325" i="126"/>
  <c r="X324" i="126"/>
  <c r="X323" i="126"/>
  <c r="X322" i="126"/>
  <c r="X321" i="126"/>
  <c r="X320" i="126"/>
  <c r="X319" i="126"/>
  <c r="W279" i="126"/>
  <c r="L279" i="127" s="1"/>
  <c r="G278" i="127"/>
  <c r="L278" i="127"/>
  <c r="K278" i="127"/>
  <c r="F29" i="67"/>
  <c r="Y52" i="112"/>
  <c r="Y58" i="112" s="1"/>
  <c r="Y55" i="112"/>
  <c r="Y50" i="112"/>
  <c r="I278" i="127"/>
  <c r="H265" i="127"/>
  <c r="G265" i="127"/>
  <c r="B129" i="67"/>
  <c r="I291" i="127"/>
  <c r="J291" i="127"/>
  <c r="L221" i="127"/>
  <c r="H221" i="127"/>
  <c r="D221" i="127"/>
  <c r="G221" i="127"/>
  <c r="K221" i="127"/>
  <c r="F221" i="127"/>
  <c r="C221" i="127"/>
  <c r="J221" i="127"/>
  <c r="I221" i="127"/>
  <c r="E221" i="127"/>
  <c r="W222" i="126"/>
  <c r="GI25" i="126"/>
  <c r="F265" i="127"/>
  <c r="L265" i="127"/>
  <c r="K265" i="127"/>
  <c r="O130" i="67"/>
  <c r="O30" i="67" s="1"/>
  <c r="O29" i="67"/>
  <c r="I265" i="127"/>
  <c r="J265" i="127"/>
  <c r="EF29" i="126"/>
  <c r="EF27" i="126"/>
  <c r="EF21" i="126"/>
  <c r="EF16" i="126"/>
  <c r="EF23" i="126"/>
  <c r="EF11" i="126"/>
  <c r="EF10" i="126"/>
  <c r="EF30" i="126"/>
  <c r="EF17" i="126"/>
  <c r="EF12" i="126"/>
  <c r="EF19" i="126"/>
  <c r="EF25" i="126"/>
  <c r="EF18" i="126"/>
  <c r="EF28" i="126"/>
  <c r="EF14" i="126"/>
  <c r="EF15" i="126"/>
  <c r="EF22" i="126"/>
  <c r="EF13" i="126"/>
  <c r="EF24" i="126"/>
  <c r="EF26" i="126"/>
  <c r="EF20" i="126"/>
  <c r="I330" i="126"/>
  <c r="H330" i="126"/>
  <c r="EG8" i="126"/>
  <c r="K316" i="126"/>
  <c r="C316" i="126" s="1"/>
  <c r="M316" i="126"/>
  <c r="S303" i="126"/>
  <c r="P130" i="67"/>
  <c r="P30" i="67" s="1"/>
  <c r="P29" i="67"/>
  <c r="M29" i="67"/>
  <c r="M130" i="67"/>
  <c r="M30" i="67" s="1"/>
  <c r="L130" i="67"/>
  <c r="L30" i="67" s="1"/>
  <c r="L29" i="67"/>
  <c r="K130" i="67"/>
  <c r="K30" i="67" s="1"/>
  <c r="K29" i="67"/>
  <c r="F291" i="127"/>
  <c r="L291" i="127"/>
  <c r="G130" i="67"/>
  <c r="G30" i="67" s="1"/>
  <c r="G29" i="67"/>
  <c r="D130" i="67"/>
  <c r="D30" i="67" s="1"/>
  <c r="D29" i="67"/>
  <c r="H291" i="127"/>
  <c r="G291" i="127"/>
  <c r="W292" i="126"/>
  <c r="D291" i="127"/>
  <c r="C291" i="127"/>
  <c r="E291" i="127"/>
  <c r="G304" i="127"/>
  <c r="H304" i="127"/>
  <c r="L305" i="127"/>
  <c r="K305" i="127"/>
  <c r="J305" i="127"/>
  <c r="I305" i="127"/>
  <c r="F305" i="127"/>
  <c r="E305" i="127"/>
  <c r="D305" i="127"/>
  <c r="C305" i="127"/>
  <c r="L304" i="127"/>
  <c r="J304" i="127"/>
  <c r="I304" i="127"/>
  <c r="F304" i="127"/>
  <c r="E304" i="127"/>
  <c r="D304" i="127"/>
  <c r="C304" i="127"/>
  <c r="K304" i="127"/>
  <c r="L266" i="127"/>
  <c r="B266" i="127"/>
  <c r="K266" i="127"/>
  <c r="J266" i="127"/>
  <c r="I266" i="127"/>
  <c r="W318" i="126"/>
  <c r="L317" i="127"/>
  <c r="K317" i="127"/>
  <c r="J317" i="127"/>
  <c r="I317" i="127"/>
  <c r="W306" i="126"/>
  <c r="G305" i="127"/>
  <c r="H305" i="127"/>
  <c r="W267" i="126"/>
  <c r="G266" i="127"/>
  <c r="H266" i="127"/>
  <c r="AC48" i="112"/>
  <c r="AC52" i="112" s="1"/>
  <c r="AB50" i="112"/>
  <c r="I345" i="126"/>
  <c r="H345" i="126" s="1"/>
  <c r="V345" i="126"/>
  <c r="V346" i="126" s="1"/>
  <c r="V347" i="126" s="1"/>
  <c r="V348" i="126" s="1"/>
  <c r="V349" i="126" s="1"/>
  <c r="V350" i="126" s="1"/>
  <c r="V351" i="126" s="1"/>
  <c r="V352" i="126" s="1"/>
  <c r="V353" i="126" s="1"/>
  <c r="V354" i="126" s="1"/>
  <c r="V355" i="126" s="1"/>
  <c r="V356" i="126" s="1"/>
  <c r="V357" i="126" s="1"/>
  <c r="V358" i="126" s="1"/>
  <c r="J316" i="126"/>
  <c r="AB54" i="112"/>
  <c r="AB58" i="112" s="1"/>
  <c r="FK32" i="126"/>
  <c r="W331" i="126"/>
  <c r="V331" i="126"/>
  <c r="V332" i="126" s="1"/>
  <c r="V333" i="126" s="1"/>
  <c r="V334" i="126" s="1"/>
  <c r="V335" i="126" s="1"/>
  <c r="V336" i="126" s="1"/>
  <c r="V337" i="126" s="1"/>
  <c r="V338" i="126" s="1"/>
  <c r="V339" i="126" s="1"/>
  <c r="V340" i="126" s="1"/>
  <c r="V341" i="126" s="1"/>
  <c r="V342" i="126" s="1"/>
  <c r="V343" i="126" s="1"/>
  <c r="V344" i="126" s="1"/>
  <c r="I331" i="126"/>
  <c r="H331" i="126" s="1"/>
  <c r="AC54" i="112"/>
  <c r="FL32" i="126"/>
  <c r="W345" i="126"/>
  <c r="EI7" i="126"/>
  <c r="L327" i="126"/>
  <c r="L328" i="126"/>
  <c r="L320" i="126"/>
  <c r="L326" i="126"/>
  <c r="L319" i="126"/>
  <c r="L324" i="126"/>
  <c r="L321" i="126"/>
  <c r="L325" i="126"/>
  <c r="L329" i="126"/>
  <c r="L323" i="126"/>
  <c r="L322" i="126"/>
  <c r="L318" i="126"/>
  <c r="AD42" i="112"/>
  <c r="AA56" i="112"/>
  <c r="AA55" i="112"/>
  <c r="AA50" i="112"/>
  <c r="Z57" i="112"/>
  <c r="Z51" i="112"/>
  <c r="C312" i="126" s="1"/>
  <c r="E32" i="78"/>
  <c r="F41" i="78"/>
  <c r="F46" i="78"/>
  <c r="F44" i="78"/>
  <c r="F8" i="78"/>
  <c r="G8" i="78" s="1"/>
  <c r="F47" i="78"/>
  <c r="F53" i="78"/>
  <c r="F38" i="78"/>
  <c r="F37" i="78"/>
  <c r="F43" i="78"/>
  <c r="F50" i="78"/>
  <c r="F54" i="78"/>
  <c r="F49" i="78"/>
  <c r="F22" i="78"/>
  <c r="G22" i="78" s="1"/>
  <c r="F40" i="78"/>
  <c r="F7" i="78"/>
  <c r="G7" i="78" s="1"/>
  <c r="F18" i="78"/>
  <c r="G18" i="78" s="1"/>
  <c r="F11" i="78"/>
  <c r="G11" i="78" s="1"/>
  <c r="F10" i="78"/>
  <c r="G10" i="78" s="1"/>
  <c r="F23" i="78"/>
  <c r="G23" i="78" s="1"/>
  <c r="F13" i="78"/>
  <c r="G13" i="78" s="1"/>
  <c r="F17" i="78"/>
  <c r="G17" i="78" s="1"/>
  <c r="F4" i="78"/>
  <c r="G4" i="78" s="1"/>
  <c r="F15" i="78"/>
  <c r="G15" i="78" s="1"/>
  <c r="F5" i="78"/>
  <c r="G5" i="78" s="1"/>
  <c r="D32" i="78"/>
  <c r="F14" i="78"/>
  <c r="G14" i="78" s="1"/>
  <c r="G279" i="127" l="1"/>
  <c r="K279" i="127"/>
  <c r="F279" i="127"/>
  <c r="I279" i="127"/>
  <c r="J279" i="127"/>
  <c r="H279" i="127"/>
  <c r="W280" i="126"/>
  <c r="L280" i="127" s="1"/>
  <c r="X346" i="126"/>
  <c r="X357" i="126"/>
  <c r="X356" i="126"/>
  <c r="X355" i="126"/>
  <c r="X354" i="126"/>
  <c r="X353" i="126"/>
  <c r="X352" i="126"/>
  <c r="X347" i="126"/>
  <c r="X349" i="126"/>
  <c r="X348" i="126"/>
  <c r="X351" i="126"/>
  <c r="X350" i="126"/>
  <c r="X343" i="126"/>
  <c r="X342" i="126"/>
  <c r="X341" i="126"/>
  <c r="X338" i="126"/>
  <c r="X339" i="126"/>
  <c r="X340" i="126"/>
  <c r="X337" i="126"/>
  <c r="X332" i="126"/>
  <c r="X336" i="126"/>
  <c r="X334" i="126"/>
  <c r="X335" i="126"/>
  <c r="X333" i="126"/>
  <c r="Y51" i="112"/>
  <c r="C298" i="126" s="1"/>
  <c r="Y57" i="112"/>
  <c r="W223" i="126"/>
  <c r="L222" i="127"/>
  <c r="J222" i="127"/>
  <c r="K222" i="127"/>
  <c r="H222" i="127"/>
  <c r="I222" i="127"/>
  <c r="G222" i="127"/>
  <c r="K330" i="126"/>
  <c r="C330" i="126" s="1"/>
  <c r="M330" i="126"/>
  <c r="EG30" i="126"/>
  <c r="EG23" i="126"/>
  <c r="EG13" i="126"/>
  <c r="EG11" i="126"/>
  <c r="EG20" i="126"/>
  <c r="EG22" i="126"/>
  <c r="EG27" i="126"/>
  <c r="EG16" i="126"/>
  <c r="EG21" i="126"/>
  <c r="EG12" i="126"/>
  <c r="EG29" i="126"/>
  <c r="EG19" i="126"/>
  <c r="EG25" i="126"/>
  <c r="EG14" i="126"/>
  <c r="EG18" i="126"/>
  <c r="EG26" i="126"/>
  <c r="EG15" i="126"/>
  <c r="EG24" i="126"/>
  <c r="EG10" i="126"/>
  <c r="EG17" i="126"/>
  <c r="EG28" i="126"/>
  <c r="H358" i="126"/>
  <c r="I358" i="126"/>
  <c r="EI8" i="126"/>
  <c r="H344" i="126"/>
  <c r="I344" i="126"/>
  <c r="S331" i="126" s="1"/>
  <c r="EH8" i="126"/>
  <c r="L316" i="126"/>
  <c r="GO25" i="126"/>
  <c r="S317" i="126"/>
  <c r="G33" i="78"/>
  <c r="H8" i="78" s="1"/>
  <c r="I8" i="78" s="1"/>
  <c r="I41" i="78" s="1"/>
  <c r="J41" i="78" s="1"/>
  <c r="AB43" i="126" s="1"/>
  <c r="K292" i="127"/>
  <c r="L292" i="127"/>
  <c r="W293" i="126"/>
  <c r="G292" i="127"/>
  <c r="H292" i="127"/>
  <c r="I292" i="127"/>
  <c r="L352" i="126"/>
  <c r="L351" i="126"/>
  <c r="L356" i="126"/>
  <c r="L354" i="126"/>
  <c r="L350" i="126"/>
  <c r="L349" i="126"/>
  <c r="L348" i="126"/>
  <c r="L357" i="126"/>
  <c r="L347" i="126"/>
  <c r="L346" i="126"/>
  <c r="L355" i="126"/>
  <c r="L353" i="126"/>
  <c r="AC58" i="112"/>
  <c r="J292" i="127"/>
  <c r="W346" i="126"/>
  <c r="L345" i="127"/>
  <c r="K345" i="127"/>
  <c r="J345" i="127"/>
  <c r="I345" i="127"/>
  <c r="F318" i="127"/>
  <c r="E318" i="127"/>
  <c r="D318" i="127"/>
  <c r="J318" i="127"/>
  <c r="L318" i="127"/>
  <c r="K318" i="127"/>
  <c r="C318" i="127"/>
  <c r="I318" i="127"/>
  <c r="W332" i="126"/>
  <c r="W333" i="126" s="1"/>
  <c r="L331" i="127"/>
  <c r="K331" i="127"/>
  <c r="J331" i="127"/>
  <c r="I331" i="127"/>
  <c r="L306" i="127"/>
  <c r="J306" i="127"/>
  <c r="I306" i="127"/>
  <c r="K306" i="127"/>
  <c r="H318" i="127"/>
  <c r="F267" i="127"/>
  <c r="I267" i="127"/>
  <c r="L267" i="127"/>
  <c r="K267" i="127"/>
  <c r="J267" i="127"/>
  <c r="G318" i="127"/>
  <c r="W319" i="126"/>
  <c r="W307" i="126"/>
  <c r="G306" i="127"/>
  <c r="H306" i="127"/>
  <c r="W268" i="126"/>
  <c r="G267" i="127"/>
  <c r="H267" i="127"/>
  <c r="W281" i="126"/>
  <c r="G280" i="127"/>
  <c r="H280" i="127"/>
  <c r="AD35" i="112"/>
  <c r="AD40" i="112"/>
  <c r="AD39" i="112"/>
  <c r="AD38" i="112"/>
  <c r="AD37" i="112"/>
  <c r="AD34" i="112"/>
  <c r="AB55" i="112"/>
  <c r="L334" i="126"/>
  <c r="L338" i="126"/>
  <c r="L342" i="126"/>
  <c r="L343" i="126"/>
  <c r="L336" i="126"/>
  <c r="L341" i="126"/>
  <c r="L333" i="126"/>
  <c r="L337" i="126"/>
  <c r="L332" i="126"/>
  <c r="L335" i="126"/>
  <c r="L340" i="126"/>
  <c r="L339" i="126"/>
  <c r="J330" i="126"/>
  <c r="AC56" i="112"/>
  <c r="EJ7" i="126"/>
  <c r="AB56" i="112"/>
  <c r="AC50" i="112"/>
  <c r="AC55" i="112"/>
  <c r="AA57" i="112"/>
  <c r="AA51" i="112"/>
  <c r="C326" i="126" s="1"/>
  <c r="AB57" i="112"/>
  <c r="AB51" i="112"/>
  <c r="C340" i="126" s="1"/>
  <c r="G32" i="78"/>
  <c r="N34" i="78"/>
  <c r="F32" i="78"/>
  <c r="H14" i="78" l="1"/>
  <c r="I14" i="78" s="1"/>
  <c r="D9" i="131"/>
  <c r="D10" i="131" s="1"/>
  <c r="I280" i="127"/>
  <c r="B280" i="127"/>
  <c r="J280" i="127"/>
  <c r="K280" i="127"/>
  <c r="B361" i="126"/>
  <c r="AD49" i="112"/>
  <c r="I223" i="127"/>
  <c r="W224" i="126"/>
  <c r="K223" i="127"/>
  <c r="J223" i="127"/>
  <c r="F223" i="127"/>
  <c r="L223" i="127"/>
  <c r="G223" i="127"/>
  <c r="H223" i="127"/>
  <c r="AD48" i="112"/>
  <c r="AD52" i="112" s="1"/>
  <c r="FM62" i="126"/>
  <c r="K344" i="126"/>
  <c r="C344" i="126" s="1"/>
  <c r="M344" i="126"/>
  <c r="K358" i="126"/>
  <c r="C358" i="126" s="1"/>
  <c r="M358" i="126"/>
  <c r="EH30" i="126"/>
  <c r="EH12" i="126"/>
  <c r="EH14" i="126"/>
  <c r="EH19" i="126"/>
  <c r="EH10" i="126"/>
  <c r="EH22" i="126"/>
  <c r="EH27" i="126"/>
  <c r="EH13" i="126"/>
  <c r="EH15" i="126"/>
  <c r="EH18" i="126"/>
  <c r="EH24" i="126"/>
  <c r="EH20" i="126"/>
  <c r="EH28" i="126"/>
  <c r="EH25" i="126"/>
  <c r="EH21" i="126"/>
  <c r="EH17" i="126"/>
  <c r="EH11" i="126"/>
  <c r="EH23" i="126"/>
  <c r="EH16" i="126"/>
  <c r="EH29" i="126"/>
  <c r="EH26" i="126"/>
  <c r="EI19" i="126"/>
  <c r="EI12" i="126"/>
  <c r="EI13" i="126"/>
  <c r="EI23" i="126"/>
  <c r="EI14" i="126"/>
  <c r="EI30" i="126"/>
  <c r="EI15" i="126"/>
  <c r="EI20" i="126"/>
  <c r="EI16" i="126"/>
  <c r="EI27" i="126"/>
  <c r="EI17" i="126"/>
  <c r="EI10" i="126"/>
  <c r="EI28" i="126"/>
  <c r="EI22" i="126"/>
  <c r="EI21" i="126"/>
  <c r="EI29" i="126"/>
  <c r="EI11" i="126"/>
  <c r="EI18" i="126"/>
  <c r="EI26" i="126"/>
  <c r="EI25" i="126"/>
  <c r="EI24" i="126"/>
  <c r="GP25" i="126"/>
  <c r="L330" i="126"/>
  <c r="S345" i="126"/>
  <c r="H18" i="78"/>
  <c r="I18" i="78" s="1"/>
  <c r="H23" i="78"/>
  <c r="I23" i="78" s="1"/>
  <c r="H4" i="78"/>
  <c r="I4" i="78" s="1"/>
  <c r="H293" i="127"/>
  <c r="W294" i="126"/>
  <c r="G293" i="127"/>
  <c r="F293" i="127"/>
  <c r="J293" i="127"/>
  <c r="K293" i="127"/>
  <c r="L293" i="127"/>
  <c r="I293" i="127"/>
  <c r="H10" i="78"/>
  <c r="I10" i="78" s="1"/>
  <c r="H5" i="78"/>
  <c r="I5" i="78" s="1"/>
  <c r="H11" i="78"/>
  <c r="I11" i="78" s="1"/>
  <c r="H332" i="127"/>
  <c r="G332" i="127"/>
  <c r="F333" i="127"/>
  <c r="J333" i="127"/>
  <c r="E333" i="127"/>
  <c r="D333" i="127"/>
  <c r="C333" i="127"/>
  <c r="K333" i="127"/>
  <c r="I333" i="127"/>
  <c r="L333" i="127"/>
  <c r="F346" i="127"/>
  <c r="E346" i="127"/>
  <c r="C346" i="127"/>
  <c r="J346" i="127"/>
  <c r="I346" i="127"/>
  <c r="D346" i="127"/>
  <c r="L346" i="127"/>
  <c r="K346" i="127"/>
  <c r="F332" i="127"/>
  <c r="L332" i="127"/>
  <c r="K332" i="127"/>
  <c r="J332" i="127"/>
  <c r="I332" i="127"/>
  <c r="C332" i="127"/>
  <c r="E332" i="127"/>
  <c r="D332" i="127"/>
  <c r="D319" i="127"/>
  <c r="C319" i="127"/>
  <c r="L319" i="127"/>
  <c r="J319" i="127"/>
  <c r="I319" i="127"/>
  <c r="K319" i="127"/>
  <c r="F319" i="127"/>
  <c r="E319" i="127"/>
  <c r="G346" i="127"/>
  <c r="F281" i="127"/>
  <c r="K281" i="127"/>
  <c r="L281" i="127"/>
  <c r="J281" i="127"/>
  <c r="I281" i="127"/>
  <c r="H346" i="127"/>
  <c r="W347" i="126"/>
  <c r="H319" i="127"/>
  <c r="L307" i="127"/>
  <c r="K307" i="127"/>
  <c r="J307" i="127"/>
  <c r="I307" i="127"/>
  <c r="F307" i="127"/>
  <c r="G319" i="127"/>
  <c r="J268" i="127"/>
  <c r="K268" i="127"/>
  <c r="L268" i="127"/>
  <c r="B268" i="127"/>
  <c r="I268" i="127"/>
  <c r="W320" i="126"/>
  <c r="G320" i="127" s="1"/>
  <c r="W334" i="126"/>
  <c r="G333" i="127"/>
  <c r="H333" i="127"/>
  <c r="W282" i="126"/>
  <c r="G281" i="127"/>
  <c r="H281" i="127"/>
  <c r="W269" i="126"/>
  <c r="G268" i="127"/>
  <c r="H268" i="127"/>
  <c r="W308" i="126"/>
  <c r="G307" i="127"/>
  <c r="H307" i="127"/>
  <c r="AD54" i="112"/>
  <c r="V359" i="126"/>
  <c r="V360" i="126" s="1"/>
  <c r="V361" i="126" s="1"/>
  <c r="V362" i="126" s="1"/>
  <c r="V363" i="126" s="1"/>
  <c r="V364" i="126" s="1"/>
  <c r="V365" i="126" s="1"/>
  <c r="V366" i="126" s="1"/>
  <c r="V367" i="126" s="1"/>
  <c r="V368" i="126" s="1"/>
  <c r="V369" i="126" s="1"/>
  <c r="V370" i="126" s="1"/>
  <c r="V371" i="126" s="1"/>
  <c r="V372" i="126" s="1"/>
  <c r="I359" i="126"/>
  <c r="H359" i="126" s="1"/>
  <c r="W359" i="126"/>
  <c r="FM32" i="126"/>
  <c r="J358" i="126"/>
  <c r="J344" i="126"/>
  <c r="AC57" i="112"/>
  <c r="AC51" i="112"/>
  <c r="C354" i="126" s="1"/>
  <c r="J8" i="78"/>
  <c r="K8" i="78" s="1"/>
  <c r="H25" i="78"/>
  <c r="I25" i="78" s="1"/>
  <c r="J25" i="78" s="1"/>
  <c r="K25" i="78" s="1"/>
  <c r="AB24" i="126" s="1"/>
  <c r="H26" i="78"/>
  <c r="I26" i="78" s="1"/>
  <c r="J26" i="78" s="1"/>
  <c r="K26" i="78" s="1"/>
  <c r="AB25" i="126" s="1"/>
  <c r="H13" i="78"/>
  <c r="I13" i="78" s="1"/>
  <c r="J13" i="78" s="1"/>
  <c r="K13" i="78" s="1"/>
  <c r="AB16" i="126" s="1"/>
  <c r="H15" i="78"/>
  <c r="I15" i="78" s="1"/>
  <c r="I47" i="78" s="1"/>
  <c r="J47" i="78" s="1"/>
  <c r="AB48" i="126" s="1"/>
  <c r="H7" i="78"/>
  <c r="I7" i="78" s="1"/>
  <c r="J14" i="78"/>
  <c r="K14" i="78" s="1"/>
  <c r="AB17" i="126" s="1"/>
  <c r="AC47" i="126" s="1"/>
  <c r="H22" i="78"/>
  <c r="I22" i="78" s="1"/>
  <c r="H17" i="78"/>
  <c r="I17" i="78" s="1"/>
  <c r="I46" i="78" l="1"/>
  <c r="J46" i="78" s="1"/>
  <c r="AB47" i="126" s="1"/>
  <c r="X371" i="126"/>
  <c r="X370" i="126"/>
  <c r="X369" i="126"/>
  <c r="X368" i="126"/>
  <c r="X366" i="126"/>
  <c r="X365" i="126"/>
  <c r="X367" i="126"/>
  <c r="X364" i="126"/>
  <c r="X363" i="126"/>
  <c r="X360" i="126"/>
  <c r="X362" i="126"/>
  <c r="X361" i="126"/>
  <c r="J224" i="127"/>
  <c r="I224" i="127"/>
  <c r="K224" i="127"/>
  <c r="W225" i="126"/>
  <c r="H224" i="127"/>
  <c r="G224" i="127"/>
  <c r="B224" i="127"/>
  <c r="L224" i="127"/>
  <c r="L358" i="126"/>
  <c r="AD58" i="112"/>
  <c r="GQ25" i="126"/>
  <c r="GR25" i="126"/>
  <c r="I372" i="126"/>
  <c r="H372" i="126"/>
  <c r="EJ8" i="126"/>
  <c r="L344" i="126"/>
  <c r="AD47" i="126"/>
  <c r="J5" i="78"/>
  <c r="K5" i="78" s="1"/>
  <c r="AB11" i="126" s="1"/>
  <c r="AC41" i="126" s="1"/>
  <c r="I38" i="78"/>
  <c r="J38" i="78" s="1"/>
  <c r="AB41" i="126" s="1"/>
  <c r="I50" i="78"/>
  <c r="J50" i="78" s="1"/>
  <c r="AB50" i="126" s="1"/>
  <c r="J18" i="78"/>
  <c r="K18" i="78" s="1"/>
  <c r="AB20" i="126" s="1"/>
  <c r="AC50" i="126" s="1"/>
  <c r="I54" i="78"/>
  <c r="J54" i="78" s="1"/>
  <c r="AB52" i="126" s="1"/>
  <c r="J23" i="78"/>
  <c r="K23" i="78" s="1"/>
  <c r="AB22" i="126" s="1"/>
  <c r="I44" i="78"/>
  <c r="J44" i="78" s="1"/>
  <c r="AB45" i="126" s="1"/>
  <c r="J11" i="78"/>
  <c r="K11" i="78" s="1"/>
  <c r="AB15" i="126" s="1"/>
  <c r="I43" i="78"/>
  <c r="J43" i="78" s="1"/>
  <c r="AB44" i="126" s="1"/>
  <c r="J10" i="78"/>
  <c r="K10" i="78" s="1"/>
  <c r="AB14" i="126" s="1"/>
  <c r="L294" i="127"/>
  <c r="J294" i="127"/>
  <c r="I294" i="127"/>
  <c r="K294" i="127"/>
  <c r="B294" i="127"/>
  <c r="W295" i="126"/>
  <c r="H294" i="127"/>
  <c r="G294" i="127"/>
  <c r="AC46" i="126"/>
  <c r="AD46" i="126" s="1"/>
  <c r="H320" i="127"/>
  <c r="W321" i="126"/>
  <c r="W348" i="126"/>
  <c r="G347" i="127"/>
  <c r="J308" i="127"/>
  <c r="B308" i="127"/>
  <c r="L308" i="127"/>
  <c r="K308" i="127"/>
  <c r="I308" i="127"/>
  <c r="W360" i="126"/>
  <c r="L359" i="127"/>
  <c r="J359" i="127"/>
  <c r="I359" i="127"/>
  <c r="K359" i="127"/>
  <c r="L334" i="127"/>
  <c r="J334" i="127"/>
  <c r="I334" i="127"/>
  <c r="K334" i="127"/>
  <c r="L282" i="127"/>
  <c r="K282" i="127"/>
  <c r="J282" i="127"/>
  <c r="I282" i="127"/>
  <c r="B282" i="127"/>
  <c r="L269" i="127"/>
  <c r="J269" i="127"/>
  <c r="I269" i="127"/>
  <c r="K269" i="127"/>
  <c r="F269" i="127"/>
  <c r="L320" i="127"/>
  <c r="K320" i="127"/>
  <c r="J320" i="127"/>
  <c r="I320" i="127"/>
  <c r="F347" i="127"/>
  <c r="E347" i="127"/>
  <c r="D347" i="127"/>
  <c r="L347" i="127"/>
  <c r="C347" i="127"/>
  <c r="K347" i="127"/>
  <c r="J347" i="127"/>
  <c r="I347" i="127"/>
  <c r="H347" i="127"/>
  <c r="W335" i="126"/>
  <c r="G334" i="127"/>
  <c r="H334" i="127"/>
  <c r="W309" i="126"/>
  <c r="G308" i="127"/>
  <c r="H308" i="127"/>
  <c r="W270" i="126"/>
  <c r="G269" i="127"/>
  <c r="H269" i="127"/>
  <c r="W283" i="126"/>
  <c r="G282" i="127"/>
  <c r="H282" i="127"/>
  <c r="AD56" i="112"/>
  <c r="AD55" i="112"/>
  <c r="AD50" i="112"/>
  <c r="AD57" i="112" s="1"/>
  <c r="AB13" i="126"/>
  <c r="J15" i="78"/>
  <c r="K15" i="78" s="1"/>
  <c r="AB18" i="126" s="1"/>
  <c r="AC48" i="126" s="1"/>
  <c r="AD48" i="126" s="1"/>
  <c r="I40" i="78"/>
  <c r="J40" i="78" s="1"/>
  <c r="AB42" i="126" s="1"/>
  <c r="J7" i="78"/>
  <c r="K7" i="78" s="1"/>
  <c r="AB12" i="126" s="1"/>
  <c r="AC42" i="126" s="1"/>
  <c r="J4" i="78"/>
  <c r="K4" i="78" s="1"/>
  <c r="AB10" i="126" s="1"/>
  <c r="AC40" i="126" s="1"/>
  <c r="I37" i="78"/>
  <c r="J37" i="78" s="1"/>
  <c r="AB40" i="126" s="1"/>
  <c r="J17" i="78"/>
  <c r="K17" i="78" s="1"/>
  <c r="AB19" i="126" s="1"/>
  <c r="AC49" i="126" s="1"/>
  <c r="I49" i="78"/>
  <c r="J49" i="78" s="1"/>
  <c r="AB49" i="126" s="1"/>
  <c r="J22" i="78"/>
  <c r="K22" i="78" s="1"/>
  <c r="AB21" i="126" s="1"/>
  <c r="AC51" i="126" s="1"/>
  <c r="I53" i="78"/>
  <c r="J53" i="78" s="1"/>
  <c r="AB51" i="126" s="1"/>
  <c r="G225" i="127" l="1"/>
  <c r="K225" i="127"/>
  <c r="I225" i="127"/>
  <c r="W226" i="126"/>
  <c r="J225" i="127"/>
  <c r="F225" i="127"/>
  <c r="L225" i="127"/>
  <c r="H225" i="127"/>
  <c r="AD51" i="126"/>
  <c r="K372" i="126"/>
  <c r="C372" i="126" s="1"/>
  <c r="M372" i="126"/>
  <c r="EJ19" i="126"/>
  <c r="EJ30" i="126"/>
  <c r="EJ11" i="126"/>
  <c r="EJ16" i="126"/>
  <c r="EJ21" i="126"/>
  <c r="EJ29" i="126"/>
  <c r="EJ13" i="126"/>
  <c r="EJ20" i="126"/>
  <c r="EJ26" i="126"/>
  <c r="EJ10" i="126"/>
  <c r="EJ27" i="126"/>
  <c r="EJ17" i="126"/>
  <c r="EJ24" i="126"/>
  <c r="EJ22" i="126"/>
  <c r="EJ18" i="126"/>
  <c r="EJ15" i="126"/>
  <c r="EJ12" i="126"/>
  <c r="EJ23" i="126"/>
  <c r="EJ14" i="126"/>
  <c r="EJ25" i="126"/>
  <c r="EJ28" i="126"/>
  <c r="J372" i="126"/>
  <c r="S359" i="126"/>
  <c r="AD49" i="126"/>
  <c r="AD42" i="126"/>
  <c r="AD41" i="126"/>
  <c r="AD50" i="126"/>
  <c r="AC52" i="126"/>
  <c r="AD52" i="126" s="1"/>
  <c r="G295" i="127"/>
  <c r="H295" i="127"/>
  <c r="W296" i="126"/>
  <c r="F295" i="127"/>
  <c r="J295" i="127"/>
  <c r="I295" i="127"/>
  <c r="J321" i="127"/>
  <c r="I321" i="127"/>
  <c r="F321" i="127"/>
  <c r="L321" i="127"/>
  <c r="K321" i="127"/>
  <c r="W322" i="126"/>
  <c r="H321" i="127"/>
  <c r="G321" i="127"/>
  <c r="G348" i="127"/>
  <c r="J348" i="127"/>
  <c r="L348" i="127"/>
  <c r="K348" i="127"/>
  <c r="I348" i="127"/>
  <c r="K295" i="127"/>
  <c r="L295" i="127"/>
  <c r="AD40" i="126"/>
  <c r="AC44" i="126"/>
  <c r="AD44" i="126" s="1"/>
  <c r="AC45" i="126"/>
  <c r="AD45" i="126" s="1"/>
  <c r="AC43" i="126"/>
  <c r="AD43" i="126" s="1"/>
  <c r="H348" i="127"/>
  <c r="W349" i="126"/>
  <c r="W350" i="126" s="1"/>
  <c r="W361" i="126"/>
  <c r="C361" i="127" s="1"/>
  <c r="H360" i="127"/>
  <c r="G360" i="127"/>
  <c r="AD51" i="112"/>
  <c r="C368" i="126" s="1"/>
  <c r="L309" i="127"/>
  <c r="J309" i="127"/>
  <c r="I309" i="127"/>
  <c r="F309" i="127"/>
  <c r="K309" i="127"/>
  <c r="D360" i="127"/>
  <c r="L360" i="127"/>
  <c r="C360" i="127"/>
  <c r="K360" i="127"/>
  <c r="J360" i="127"/>
  <c r="I360" i="127"/>
  <c r="E360" i="127"/>
  <c r="F360" i="127"/>
  <c r="F283" i="127"/>
  <c r="J283" i="127"/>
  <c r="K283" i="127"/>
  <c r="L283" i="127"/>
  <c r="I283" i="127"/>
  <c r="L270" i="127"/>
  <c r="K270" i="127"/>
  <c r="J270" i="127"/>
  <c r="I270" i="127"/>
  <c r="L335" i="127"/>
  <c r="K335" i="127"/>
  <c r="J335" i="127"/>
  <c r="I335" i="127"/>
  <c r="F335" i="127"/>
  <c r="W271" i="126"/>
  <c r="G270" i="127"/>
  <c r="H270" i="127"/>
  <c r="B270" i="127"/>
  <c r="W310" i="126"/>
  <c r="H309" i="127"/>
  <c r="G309" i="127"/>
  <c r="W284" i="126"/>
  <c r="G283" i="127"/>
  <c r="H283" i="127"/>
  <c r="W336" i="126"/>
  <c r="G335" i="127"/>
  <c r="H335" i="127"/>
  <c r="J32" i="78"/>
  <c r="K32" i="78"/>
  <c r="L8" i="78" s="1"/>
  <c r="M8" i="78" s="1"/>
  <c r="L226" i="127" l="1"/>
  <c r="K226" i="127"/>
  <c r="W227" i="126"/>
  <c r="I226" i="127"/>
  <c r="H226" i="127"/>
  <c r="G226" i="127"/>
  <c r="J226" i="127"/>
  <c r="B226" i="127"/>
  <c r="GS25" i="126"/>
  <c r="W323" i="126"/>
  <c r="F323" i="127" s="1"/>
  <c r="H322" i="127"/>
  <c r="G322" i="127"/>
  <c r="J322" i="127"/>
  <c r="B322" i="127"/>
  <c r="K322" i="127"/>
  <c r="I322" i="127"/>
  <c r="L322" i="127"/>
  <c r="B296" i="127"/>
  <c r="K296" i="127"/>
  <c r="J296" i="127"/>
  <c r="L296" i="127"/>
  <c r="I296" i="127"/>
  <c r="W297" i="126"/>
  <c r="W298" i="126" s="1"/>
  <c r="H296" i="127"/>
  <c r="G296" i="127"/>
  <c r="L349" i="127"/>
  <c r="F349" i="127"/>
  <c r="G349" i="127"/>
  <c r="J349" i="127"/>
  <c r="I349" i="127"/>
  <c r="K349" i="127"/>
  <c r="F361" i="127"/>
  <c r="D361" i="127"/>
  <c r="J361" i="127"/>
  <c r="K361" i="127"/>
  <c r="I361" i="127"/>
  <c r="E361" i="127"/>
  <c r="L361" i="127"/>
  <c r="H349" i="127"/>
  <c r="W362" i="126"/>
  <c r="H362" i="127" s="1"/>
  <c r="H361" i="127"/>
  <c r="G361" i="127"/>
  <c r="F271" i="127"/>
  <c r="J271" i="127"/>
  <c r="I271" i="127"/>
  <c r="L271" i="127"/>
  <c r="K271" i="127"/>
  <c r="L310" i="127"/>
  <c r="K310" i="127"/>
  <c r="J310" i="127"/>
  <c r="I310" i="127"/>
  <c r="B310" i="127"/>
  <c r="B336" i="127"/>
  <c r="J336" i="127"/>
  <c r="L336" i="127"/>
  <c r="K336" i="127"/>
  <c r="I336" i="127"/>
  <c r="L350" i="127"/>
  <c r="K350" i="127"/>
  <c r="J350" i="127"/>
  <c r="I350" i="127"/>
  <c r="B350" i="127"/>
  <c r="L284" i="127"/>
  <c r="J284" i="127"/>
  <c r="I284" i="127"/>
  <c r="K284" i="127"/>
  <c r="W311" i="126"/>
  <c r="G310" i="127"/>
  <c r="H310" i="127"/>
  <c r="W351" i="126"/>
  <c r="G350" i="127"/>
  <c r="H350" i="127"/>
  <c r="W337" i="126"/>
  <c r="G336" i="127"/>
  <c r="H336" i="127"/>
  <c r="W285" i="126"/>
  <c r="G284" i="127"/>
  <c r="H284" i="127"/>
  <c r="B284" i="127"/>
  <c r="W272" i="126"/>
  <c r="G271" i="127"/>
  <c r="H271" i="127"/>
  <c r="N8" i="78"/>
  <c r="M41" i="78"/>
  <c r="N41" i="78" s="1"/>
  <c r="L11" i="78"/>
  <c r="M11" i="78" s="1"/>
  <c r="N11" i="78" s="1"/>
  <c r="L10" i="78"/>
  <c r="M10" i="78" s="1"/>
  <c r="L7" i="78"/>
  <c r="M7" i="78" s="1"/>
  <c r="M40" i="78" s="1"/>
  <c r="N40" i="78" s="1"/>
  <c r="L5" i="78"/>
  <c r="M5" i="78" s="1"/>
  <c r="L15" i="78"/>
  <c r="M15" i="78" s="1"/>
  <c r="M47" i="78" s="1"/>
  <c r="N47" i="78" s="1"/>
  <c r="L18" i="78"/>
  <c r="M18" i="78" s="1"/>
  <c r="L13" i="78"/>
  <c r="M13" i="78" s="1"/>
  <c r="N13" i="78" s="1"/>
  <c r="L23" i="78"/>
  <c r="M23" i="78" s="1"/>
  <c r="L14" i="78"/>
  <c r="M14" i="78" s="1"/>
  <c r="L31" i="78"/>
  <c r="M31" i="78" s="1"/>
  <c r="N31" i="78" s="1"/>
  <c r="L27" i="78"/>
  <c r="M27" i="78" s="1"/>
  <c r="N27" i="78" s="1"/>
  <c r="L29" i="78"/>
  <c r="M29" i="78" s="1"/>
  <c r="N29" i="78" s="1"/>
  <c r="L30" i="78"/>
  <c r="M30" i="78" s="1"/>
  <c r="N30" i="78" s="1"/>
  <c r="L26" i="78"/>
  <c r="M26" i="78" s="1"/>
  <c r="N26" i="78" s="1"/>
  <c r="L28" i="78"/>
  <c r="M28" i="78" s="1"/>
  <c r="N28" i="78" s="1"/>
  <c r="L25" i="78"/>
  <c r="M25" i="78" s="1"/>
  <c r="N25" i="78" s="1"/>
  <c r="L22" i="78"/>
  <c r="M22" i="78" s="1"/>
  <c r="L17" i="78"/>
  <c r="M17" i="78" s="1"/>
  <c r="L4" i="78"/>
  <c r="M4" i="78" s="1"/>
  <c r="F227" i="127" l="1"/>
  <c r="J227" i="127"/>
  <c r="L227" i="127"/>
  <c r="H227" i="127"/>
  <c r="K227" i="127"/>
  <c r="W228" i="126"/>
  <c r="I227" i="127"/>
  <c r="G227" i="127"/>
  <c r="W324" i="126"/>
  <c r="J324" i="127" s="1"/>
  <c r="K323" i="127"/>
  <c r="I323" i="127"/>
  <c r="H323" i="127"/>
  <c r="G323" i="127"/>
  <c r="L323" i="127"/>
  <c r="J323" i="127"/>
  <c r="F297" i="127"/>
  <c r="K297" i="127"/>
  <c r="I297" i="127"/>
  <c r="L297" i="127"/>
  <c r="J297" i="127"/>
  <c r="H297" i="127"/>
  <c r="G297" i="127"/>
  <c r="I362" i="127"/>
  <c r="J362" i="127"/>
  <c r="K362" i="127"/>
  <c r="L362" i="127"/>
  <c r="W363" i="126"/>
  <c r="G362" i="127"/>
  <c r="F337" i="127"/>
  <c r="J337" i="127"/>
  <c r="I337" i="127"/>
  <c r="L337" i="127"/>
  <c r="K337" i="127"/>
  <c r="L285" i="127"/>
  <c r="K285" i="127"/>
  <c r="J285" i="127"/>
  <c r="I285" i="127"/>
  <c r="F285" i="127"/>
  <c r="J298" i="127"/>
  <c r="L298" i="127"/>
  <c r="K298" i="127"/>
  <c r="I298" i="127"/>
  <c r="L311" i="127"/>
  <c r="J311" i="127"/>
  <c r="K311" i="127"/>
  <c r="F311" i="127"/>
  <c r="I311" i="127"/>
  <c r="K272" i="127"/>
  <c r="J272" i="127"/>
  <c r="I272" i="127"/>
  <c r="L272" i="127"/>
  <c r="F351" i="127"/>
  <c r="K351" i="127"/>
  <c r="L351" i="127"/>
  <c r="J351" i="127"/>
  <c r="I351" i="127"/>
  <c r="W273" i="126"/>
  <c r="G272" i="127"/>
  <c r="H272" i="127"/>
  <c r="W286" i="126"/>
  <c r="H285" i="127"/>
  <c r="G285" i="127"/>
  <c r="W338" i="126"/>
  <c r="G337" i="127"/>
  <c r="H337" i="127"/>
  <c r="W352" i="126"/>
  <c r="G351" i="127"/>
  <c r="H351" i="127"/>
  <c r="W312" i="126"/>
  <c r="H311" i="127"/>
  <c r="G311" i="127"/>
  <c r="G298" i="127"/>
  <c r="H298" i="127"/>
  <c r="W299" i="126"/>
  <c r="B298" i="127"/>
  <c r="M44" i="78"/>
  <c r="N44" i="78" s="1"/>
  <c r="N10" i="78"/>
  <c r="M43" i="78"/>
  <c r="N43" i="78" s="1"/>
  <c r="N7" i="78"/>
  <c r="M38" i="78"/>
  <c r="N38" i="78" s="1"/>
  <c r="N5" i="78"/>
  <c r="N15" i="78"/>
  <c r="M50" i="78"/>
  <c r="N50" i="78" s="1"/>
  <c r="N18" i="78"/>
  <c r="N4" i="78"/>
  <c r="M37" i="78"/>
  <c r="N37" i="78" s="1"/>
  <c r="N14" i="78"/>
  <c r="M46" i="78"/>
  <c r="N46" i="78" s="1"/>
  <c r="P46" i="78" s="1"/>
  <c r="H24" i="122" s="1"/>
  <c r="N17" i="78"/>
  <c r="M49" i="78"/>
  <c r="N49" i="78" s="1"/>
  <c r="N22" i="78"/>
  <c r="M53" i="78"/>
  <c r="N53" i="78" s="1"/>
  <c r="N23" i="78"/>
  <c r="M54" i="78"/>
  <c r="N54" i="78" s="1"/>
  <c r="P54" i="78" s="1"/>
  <c r="H29" i="122" s="1"/>
  <c r="L324" i="127" l="1"/>
  <c r="W325" i="126"/>
  <c r="B228" i="127"/>
  <c r="J228" i="127"/>
  <c r="K228" i="127"/>
  <c r="H228" i="127"/>
  <c r="I228" i="127"/>
  <c r="L228" i="127"/>
  <c r="G228" i="127"/>
  <c r="W229" i="126"/>
  <c r="K324" i="127"/>
  <c r="B324" i="127"/>
  <c r="G324" i="127"/>
  <c r="I324" i="127"/>
  <c r="H324" i="127"/>
  <c r="L363" i="127"/>
  <c r="K363" i="127"/>
  <c r="J363" i="127"/>
  <c r="F363" i="127"/>
  <c r="I363" i="127"/>
  <c r="W364" i="126"/>
  <c r="L364" i="127" s="1"/>
  <c r="G363" i="127"/>
  <c r="H363" i="127"/>
  <c r="B338" i="127"/>
  <c r="J338" i="127"/>
  <c r="L338" i="127"/>
  <c r="K338" i="127"/>
  <c r="I338" i="127"/>
  <c r="J312" i="127"/>
  <c r="I312" i="127"/>
  <c r="K312" i="127"/>
  <c r="L312" i="127"/>
  <c r="K325" i="127"/>
  <c r="J325" i="127"/>
  <c r="F325" i="127"/>
  <c r="B352" i="127"/>
  <c r="J352" i="127"/>
  <c r="L352" i="127"/>
  <c r="K352" i="127"/>
  <c r="I352" i="127"/>
  <c r="J273" i="127"/>
  <c r="L273" i="127"/>
  <c r="F273" i="127"/>
  <c r="K273" i="127"/>
  <c r="I273" i="127"/>
  <c r="F299" i="127"/>
  <c r="L299" i="127"/>
  <c r="J299" i="127"/>
  <c r="I299" i="127"/>
  <c r="K299" i="127"/>
  <c r="L286" i="127"/>
  <c r="K286" i="127"/>
  <c r="J286" i="127"/>
  <c r="I286" i="127"/>
  <c r="W313" i="126"/>
  <c r="G312" i="127"/>
  <c r="H312" i="127"/>
  <c r="B312" i="127"/>
  <c r="W353" i="126"/>
  <c r="G352" i="127"/>
  <c r="H352" i="127"/>
  <c r="W339" i="126"/>
  <c r="G338" i="127"/>
  <c r="H338" i="127"/>
  <c r="W326" i="126"/>
  <c r="G325" i="127"/>
  <c r="H325" i="127"/>
  <c r="W287" i="126"/>
  <c r="G286" i="127"/>
  <c r="H286" i="127"/>
  <c r="W274" i="126"/>
  <c r="G273" i="127"/>
  <c r="H273" i="127"/>
  <c r="W300" i="126"/>
  <c r="H299" i="127"/>
  <c r="G299" i="127"/>
  <c r="N32" i="78"/>
  <c r="O17" i="78" s="1"/>
  <c r="L325" i="127" l="1"/>
  <c r="I325" i="127"/>
  <c r="H229" i="127"/>
  <c r="G229" i="127"/>
  <c r="K229" i="127"/>
  <c r="L229" i="127"/>
  <c r="F229" i="127"/>
  <c r="W230" i="126"/>
  <c r="I229" i="127"/>
  <c r="J229" i="127"/>
  <c r="O28" i="78"/>
  <c r="O29" i="78"/>
  <c r="O23" i="78"/>
  <c r="B364" i="127"/>
  <c r="J364" i="127"/>
  <c r="I364" i="127"/>
  <c r="K364" i="127"/>
  <c r="W365" i="126"/>
  <c r="H364" i="127"/>
  <c r="G364" i="127"/>
  <c r="L326" i="127"/>
  <c r="K326" i="127"/>
  <c r="J326" i="127"/>
  <c r="I326" i="127"/>
  <c r="F287" i="127"/>
  <c r="J287" i="127"/>
  <c r="I287" i="127"/>
  <c r="L287" i="127"/>
  <c r="K287" i="127"/>
  <c r="L300" i="127"/>
  <c r="K300" i="127"/>
  <c r="J300" i="127"/>
  <c r="I300" i="127"/>
  <c r="L274" i="127"/>
  <c r="J274" i="127"/>
  <c r="I274" i="127"/>
  <c r="K274" i="127"/>
  <c r="F353" i="127"/>
  <c r="J353" i="127"/>
  <c r="K353" i="127"/>
  <c r="I353" i="127"/>
  <c r="L353" i="127"/>
  <c r="J313" i="127"/>
  <c r="F313" i="127"/>
  <c r="L313" i="127"/>
  <c r="K313" i="127"/>
  <c r="I313" i="127"/>
  <c r="L339" i="127"/>
  <c r="F339" i="127"/>
  <c r="J339" i="127"/>
  <c r="I339" i="127"/>
  <c r="K339" i="127"/>
  <c r="G274" i="127"/>
  <c r="H274" i="127"/>
  <c r="W327" i="126"/>
  <c r="G326" i="127"/>
  <c r="H326" i="127"/>
  <c r="B326" i="127"/>
  <c r="W340" i="126"/>
  <c r="G339" i="127"/>
  <c r="H339" i="127"/>
  <c r="W354" i="126"/>
  <c r="H353" i="127"/>
  <c r="G353" i="127"/>
  <c r="W288" i="126"/>
  <c r="H287" i="127"/>
  <c r="G287" i="127"/>
  <c r="W314" i="126"/>
  <c r="G313" i="127"/>
  <c r="H313" i="127"/>
  <c r="H300" i="127"/>
  <c r="G300" i="127"/>
  <c r="W301" i="126"/>
  <c r="O10" i="78"/>
  <c r="O8" i="78"/>
  <c r="O25" i="78"/>
  <c r="O26" i="78"/>
  <c r="O22" i="78"/>
  <c r="O4" i="78"/>
  <c r="O11" i="78"/>
  <c r="O31" i="78"/>
  <c r="O5" i="78"/>
  <c r="O15" i="78"/>
  <c r="O7" i="78"/>
  <c r="O30" i="78"/>
  <c r="O27" i="78"/>
  <c r="O32" i="78"/>
  <c r="O14" i="78"/>
  <c r="O18" i="78"/>
  <c r="O13" i="78"/>
  <c r="D6" i="64"/>
  <c r="D7" i="64" l="1"/>
  <c r="H11" i="112"/>
  <c r="L230" i="127"/>
  <c r="K230" i="127"/>
  <c r="J230" i="127"/>
  <c r="I230" i="127"/>
  <c r="H230" i="127"/>
  <c r="G230" i="127"/>
  <c r="W231" i="126"/>
  <c r="L365" i="127"/>
  <c r="J365" i="127"/>
  <c r="I365" i="127"/>
  <c r="F365" i="127"/>
  <c r="K365" i="127"/>
  <c r="H365" i="127"/>
  <c r="G365" i="127"/>
  <c r="W366" i="126"/>
  <c r="H366" i="127" s="1"/>
  <c r="J288" i="127"/>
  <c r="I288" i="127"/>
  <c r="L288" i="127"/>
  <c r="K288" i="127"/>
  <c r="L314" i="127"/>
  <c r="J314" i="127"/>
  <c r="I314" i="127"/>
  <c r="K314" i="127"/>
  <c r="F327" i="127"/>
  <c r="J327" i="127"/>
  <c r="L327" i="127"/>
  <c r="K327" i="127"/>
  <c r="I327" i="127"/>
  <c r="L354" i="127"/>
  <c r="J354" i="127"/>
  <c r="I354" i="127"/>
  <c r="K354" i="127"/>
  <c r="L340" i="127"/>
  <c r="K340" i="127"/>
  <c r="J340" i="127"/>
  <c r="I340" i="127"/>
  <c r="L301" i="127"/>
  <c r="I301" i="127"/>
  <c r="K301" i="127"/>
  <c r="J301" i="127"/>
  <c r="F301" i="127"/>
  <c r="G288" i="127"/>
  <c r="B288" i="127"/>
  <c r="H288" i="127"/>
  <c r="W315" i="126"/>
  <c r="G314" i="127"/>
  <c r="H314" i="127"/>
  <c r="W341" i="126"/>
  <c r="G340" i="127"/>
  <c r="H340" i="127"/>
  <c r="B340" i="127"/>
  <c r="W355" i="126"/>
  <c r="G354" i="127"/>
  <c r="H354" i="127"/>
  <c r="B354" i="127"/>
  <c r="W328" i="126"/>
  <c r="G327" i="127"/>
  <c r="H327" i="127"/>
  <c r="W302" i="126"/>
  <c r="G301" i="127"/>
  <c r="H301" i="127"/>
  <c r="P2" i="78"/>
  <c r="P49" i="78" s="1"/>
  <c r="H26" i="122" s="1"/>
  <c r="P53" i="78"/>
  <c r="H28" i="122" s="1"/>
  <c r="K231" i="127" l="1"/>
  <c r="G231" i="127"/>
  <c r="F231" i="127"/>
  <c r="L231" i="127"/>
  <c r="J231" i="127"/>
  <c r="I231" i="127"/>
  <c r="W232" i="126"/>
  <c r="H231" i="127"/>
  <c r="P50" i="78"/>
  <c r="H27" i="122" s="1"/>
  <c r="P40" i="78"/>
  <c r="H19" i="122" s="1"/>
  <c r="P43" i="78"/>
  <c r="H21" i="122" s="1"/>
  <c r="W367" i="126"/>
  <c r="G366" i="127"/>
  <c r="B366" i="127"/>
  <c r="L366" i="127"/>
  <c r="K366" i="127"/>
  <c r="J366" i="127"/>
  <c r="I366" i="127"/>
  <c r="P38" i="78"/>
  <c r="H18" i="122" s="1"/>
  <c r="P41" i="78"/>
  <c r="H20" i="122" s="1"/>
  <c r="P37" i="78"/>
  <c r="H17" i="122" s="1"/>
  <c r="P44" i="78"/>
  <c r="H22" i="122" s="1"/>
  <c r="J328" i="127"/>
  <c r="K328" i="127"/>
  <c r="I328" i="127"/>
  <c r="L328" i="127"/>
  <c r="J302" i="127"/>
  <c r="L302" i="127"/>
  <c r="K302" i="127"/>
  <c r="I302" i="127"/>
  <c r="L315" i="127"/>
  <c r="K315" i="127"/>
  <c r="J315" i="127"/>
  <c r="I315" i="127"/>
  <c r="F315" i="127"/>
  <c r="F355" i="127"/>
  <c r="L355" i="127"/>
  <c r="K355" i="127"/>
  <c r="J355" i="127"/>
  <c r="I355" i="127"/>
  <c r="L341" i="127"/>
  <c r="K341" i="127"/>
  <c r="J341" i="127"/>
  <c r="I341" i="127"/>
  <c r="F341" i="127"/>
  <c r="W329" i="126"/>
  <c r="G328" i="127"/>
  <c r="H328" i="127"/>
  <c r="W356" i="126"/>
  <c r="G355" i="127"/>
  <c r="H355" i="127"/>
  <c r="W342" i="126"/>
  <c r="G341" i="127"/>
  <c r="H341" i="127"/>
  <c r="W316" i="126"/>
  <c r="G315" i="127"/>
  <c r="H315" i="127"/>
  <c r="H302" i="127"/>
  <c r="G302" i="127"/>
  <c r="P47" i="78"/>
  <c r="H25" i="122" s="1"/>
  <c r="P17" i="78"/>
  <c r="F26" i="122" s="1"/>
  <c r="P14" i="78"/>
  <c r="F24" i="122" s="1"/>
  <c r="P18" i="78"/>
  <c r="F27" i="122" s="1"/>
  <c r="P23" i="78"/>
  <c r="F29" i="122" s="1"/>
  <c r="P13" i="78"/>
  <c r="F23" i="122" s="1"/>
  <c r="P26" i="78"/>
  <c r="F31" i="122" s="1"/>
  <c r="P8" i="78"/>
  <c r="F20" i="122" s="1"/>
  <c r="P10" i="78"/>
  <c r="F21" i="122" s="1"/>
  <c r="P11" i="78"/>
  <c r="F22" i="122" s="1"/>
  <c r="P28" i="78"/>
  <c r="F33" i="122" s="1"/>
  <c r="P31" i="78"/>
  <c r="F36" i="122" s="1"/>
  <c r="P27" i="78"/>
  <c r="F32" i="122" s="1"/>
  <c r="P22" i="78"/>
  <c r="F28" i="122" s="1"/>
  <c r="P15" i="78"/>
  <c r="F25" i="122" s="1"/>
  <c r="P5" i="78"/>
  <c r="F18" i="122" s="1"/>
  <c r="P7" i="78"/>
  <c r="F19" i="122" s="1"/>
  <c r="P4" i="78"/>
  <c r="F17" i="122" s="1"/>
  <c r="P30" i="78"/>
  <c r="F35" i="122" s="1"/>
  <c r="P29" i="78"/>
  <c r="F34" i="122" s="1"/>
  <c r="P25" i="78"/>
  <c r="F30" i="122" s="1"/>
  <c r="I232" i="127" l="1"/>
  <c r="K232" i="127"/>
  <c r="J232" i="127"/>
  <c r="H232" i="127"/>
  <c r="G232" i="127"/>
  <c r="L232" i="127"/>
  <c r="S12" i="126"/>
  <c r="L367" i="127"/>
  <c r="K367" i="127"/>
  <c r="F367" i="127"/>
  <c r="I367" i="127"/>
  <c r="J367" i="127"/>
  <c r="H367" i="127"/>
  <c r="W368" i="126"/>
  <c r="G367" i="127"/>
  <c r="L329" i="127"/>
  <c r="J329" i="127"/>
  <c r="I329" i="127"/>
  <c r="F329" i="127"/>
  <c r="K329" i="127"/>
  <c r="J342" i="127"/>
  <c r="L342" i="127"/>
  <c r="K342" i="127"/>
  <c r="I342" i="127"/>
  <c r="L316" i="127"/>
  <c r="K316" i="127"/>
  <c r="J316" i="127"/>
  <c r="I316" i="127"/>
  <c r="L356" i="127"/>
  <c r="K356" i="127"/>
  <c r="J356" i="127"/>
  <c r="I356" i="127"/>
  <c r="G316" i="127"/>
  <c r="B316" i="127"/>
  <c r="H316" i="127"/>
  <c r="W343" i="126"/>
  <c r="H342" i="127"/>
  <c r="G342" i="127"/>
  <c r="W357" i="126"/>
  <c r="G356" i="127"/>
  <c r="H356" i="127"/>
  <c r="W330" i="126"/>
  <c r="G329" i="127"/>
  <c r="H329" i="127"/>
  <c r="H12" i="122"/>
  <c r="I12" i="122" s="1"/>
  <c r="F37" i="122"/>
  <c r="G33" i="122" s="1"/>
  <c r="H37" i="122"/>
  <c r="F38" i="122"/>
  <c r="P32" i="78"/>
  <c r="J368" i="127" l="1"/>
  <c r="K368" i="127"/>
  <c r="L368" i="127"/>
  <c r="I368" i="127"/>
  <c r="H368" i="127"/>
  <c r="W369" i="126"/>
  <c r="B368" i="127"/>
  <c r="G368" i="127"/>
  <c r="L357" i="127"/>
  <c r="K357" i="127"/>
  <c r="J357" i="127"/>
  <c r="I357" i="127"/>
  <c r="F357" i="127"/>
  <c r="F343" i="127"/>
  <c r="J343" i="127"/>
  <c r="K343" i="127"/>
  <c r="L343" i="127"/>
  <c r="I343" i="127"/>
  <c r="L330" i="127"/>
  <c r="K330" i="127"/>
  <c r="J330" i="127"/>
  <c r="I330" i="127"/>
  <c r="G330" i="127"/>
  <c r="B330" i="127"/>
  <c r="H330" i="127"/>
  <c r="W358" i="126"/>
  <c r="G357" i="127"/>
  <c r="H357" i="127"/>
  <c r="W344" i="126"/>
  <c r="G343" i="127"/>
  <c r="H343" i="127"/>
  <c r="G34" i="122"/>
  <c r="G25" i="122"/>
  <c r="G18" i="122"/>
  <c r="G30" i="122"/>
  <c r="G36" i="122"/>
  <c r="G17" i="122"/>
  <c r="G35" i="122"/>
  <c r="G26" i="122"/>
  <c r="G29" i="122"/>
  <c r="G23" i="122"/>
  <c r="G28" i="122"/>
  <c r="G24" i="122"/>
  <c r="I25" i="122"/>
  <c r="G27" i="122"/>
  <c r="G21" i="122"/>
  <c r="G20" i="122"/>
  <c r="G19" i="122"/>
  <c r="I21" i="122"/>
  <c r="I20" i="122"/>
  <c r="I19" i="122"/>
  <c r="I22" i="122"/>
  <c r="I29" i="122"/>
  <c r="I24" i="122"/>
  <c r="I18" i="122"/>
  <c r="I28" i="122"/>
  <c r="I26" i="122"/>
  <c r="I17" i="122"/>
  <c r="I27" i="122"/>
  <c r="G22" i="122"/>
  <c r="G31" i="122"/>
  <c r="G32" i="122"/>
  <c r="L369" i="127" l="1"/>
  <c r="J369" i="127"/>
  <c r="I369" i="127"/>
  <c r="F369" i="127"/>
  <c r="K369" i="127"/>
  <c r="W370" i="126"/>
  <c r="G369" i="127"/>
  <c r="H369" i="127"/>
  <c r="L344" i="127"/>
  <c r="J344" i="127"/>
  <c r="I344" i="127"/>
  <c r="K344" i="127"/>
  <c r="J358" i="127"/>
  <c r="L358" i="127"/>
  <c r="K358" i="127"/>
  <c r="I358" i="127"/>
  <c r="G344" i="127"/>
  <c r="B344" i="127"/>
  <c r="H344" i="127"/>
  <c r="G358" i="127"/>
  <c r="B358" i="127"/>
  <c r="H358" i="127"/>
  <c r="G38" i="122"/>
  <c r="I37" i="122"/>
  <c r="L370" i="127" l="1"/>
  <c r="K370" i="127"/>
  <c r="J370" i="127"/>
  <c r="I370" i="127"/>
  <c r="H370" i="127"/>
  <c r="G370" i="127"/>
  <c r="W371" i="126"/>
  <c r="CF64" i="126"/>
  <c r="CD64" i="126"/>
  <c r="CC64" i="126"/>
  <c r="BZ64" i="126"/>
  <c r="CB64" i="126"/>
  <c r="CA64" i="126"/>
  <c r="CE64" i="126"/>
  <c r="BU64" i="126"/>
  <c r="BL64" i="126"/>
  <c r="BO64" i="126"/>
  <c r="BJ64" i="126"/>
  <c r="BP64" i="126"/>
  <c r="BQ64" i="126"/>
  <c r="BS64" i="126"/>
  <c r="BI64" i="126"/>
  <c r="BM64" i="126"/>
  <c r="BX64" i="126"/>
  <c r="CG64" i="126"/>
  <c r="BW64" i="126"/>
  <c r="BH64" i="126"/>
  <c r="BY64" i="126"/>
  <c r="BR64" i="126"/>
  <c r="BK64" i="126"/>
  <c r="BT64" i="126"/>
  <c r="BN64" i="126"/>
  <c r="J371" i="127" l="1"/>
  <c r="I371" i="127"/>
  <c r="F371" i="127"/>
  <c r="L371" i="127"/>
  <c r="K371" i="127"/>
  <c r="W372" i="126"/>
  <c r="G372" i="127" s="1"/>
  <c r="H371" i="127"/>
  <c r="G371" i="127"/>
  <c r="BV64" i="126"/>
  <c r="J372" i="127" l="1"/>
  <c r="L372" i="127"/>
  <c r="K372" i="127"/>
  <c r="I372" i="127"/>
  <c r="H372" i="127"/>
  <c r="C342" i="126" l="1"/>
  <c r="B342" i="127" s="1"/>
  <c r="C286" i="126"/>
  <c r="B286" i="127" s="1"/>
  <c r="C328" i="126"/>
  <c r="B328" i="127" s="1"/>
  <c r="C314" i="126"/>
  <c r="B314" i="127" s="1"/>
  <c r="C356" i="126"/>
  <c r="B356" i="127" s="1"/>
  <c r="C370" i="126"/>
  <c r="B370" i="127" s="1"/>
  <c r="C216" i="126"/>
  <c r="B216" i="127" s="1"/>
  <c r="C230" i="126"/>
  <c r="B230" i="127" s="1"/>
  <c r="C202" i="126"/>
  <c r="B202" i="127" s="1"/>
  <c r="C174" i="126"/>
  <c r="B174" i="127" s="1"/>
  <c r="C132" i="126"/>
  <c r="B132" i="127" s="1"/>
  <c r="C272" i="126"/>
  <c r="B272" i="127" s="1"/>
  <c r="C244" i="126"/>
  <c r="B244" i="127" s="1"/>
  <c r="C258" i="126"/>
  <c r="B258" i="127" s="1"/>
  <c r="C104" i="126"/>
  <c r="B104" i="127" s="1"/>
  <c r="C188" i="126"/>
  <c r="B188" i="127" s="1"/>
  <c r="C62" i="126"/>
  <c r="B62" i="127" s="1"/>
  <c r="C146" i="126"/>
  <c r="B146" i="127" s="1"/>
  <c r="C118" i="126"/>
  <c r="B118" i="127" s="1"/>
  <c r="C76" i="126"/>
  <c r="B76" i="127" s="1"/>
  <c r="J48" i="112" l="1"/>
  <c r="J52" i="112" s="1"/>
  <c r="G48" i="112"/>
  <c r="G52" i="112" s="1"/>
  <c r="V37" i="126"/>
  <c r="V38" i="126" s="1"/>
  <c r="V39" i="126" s="1"/>
  <c r="V40" i="126" s="1"/>
  <c r="V41" i="126" s="1"/>
  <c r="V42" i="126" s="1"/>
  <c r="V43" i="126" s="1"/>
  <c r="V44" i="126" s="1"/>
  <c r="V45" i="126" s="1"/>
  <c r="V46" i="126" s="1"/>
  <c r="V47" i="126" s="1"/>
  <c r="V48" i="126" s="1"/>
  <c r="V49" i="126" s="1"/>
  <c r="V50" i="126" s="1"/>
  <c r="V79" i="126"/>
  <c r="V80" i="126" s="1"/>
  <c r="V81" i="126" s="1"/>
  <c r="V82" i="126" s="1"/>
  <c r="V83" i="126" s="1"/>
  <c r="V84" i="126" s="1"/>
  <c r="V85" i="126" s="1"/>
  <c r="V86" i="126" s="1"/>
  <c r="V87" i="126" s="1"/>
  <c r="V88" i="126" s="1"/>
  <c r="V89" i="126" s="1"/>
  <c r="V90" i="126" s="1"/>
  <c r="V91" i="126" s="1"/>
  <c r="V92" i="126" s="1"/>
  <c r="ES32" i="126" l="1"/>
  <c r="W37" i="126"/>
  <c r="EP32" i="126"/>
  <c r="I79" i="126"/>
  <c r="J38" i="126"/>
  <c r="J50" i="112"/>
  <c r="J51" i="112" s="1"/>
  <c r="C88" i="126" s="1"/>
  <c r="G54" i="112"/>
  <c r="G56" i="112" s="1"/>
  <c r="J54" i="112"/>
  <c r="J58" i="112" s="1"/>
  <c r="W79" i="126"/>
  <c r="DU7" i="126"/>
  <c r="DP7" i="126"/>
  <c r="D49" i="112" l="1"/>
  <c r="D63" i="112" s="1"/>
  <c r="H9" i="122" s="1"/>
  <c r="O48" i="112"/>
  <c r="O52" i="112" s="1"/>
  <c r="H79" i="126"/>
  <c r="W80" i="126"/>
  <c r="G80" i="127" s="1"/>
  <c r="L79" i="127"/>
  <c r="J79" i="127"/>
  <c r="I79" i="127"/>
  <c r="K79" i="127"/>
  <c r="W38" i="126"/>
  <c r="G38" i="127" s="1"/>
  <c r="K37" i="127"/>
  <c r="J37" i="127"/>
  <c r="I37" i="127"/>
  <c r="L37" i="127"/>
  <c r="EX32" i="126"/>
  <c r="S37" i="126"/>
  <c r="G58" i="112"/>
  <c r="J56" i="112"/>
  <c r="J55" i="112"/>
  <c r="J57" i="112"/>
  <c r="O54" i="112"/>
  <c r="W149" i="126"/>
  <c r="G55" i="112"/>
  <c r="G50" i="112"/>
  <c r="I149" i="126"/>
  <c r="H149" i="126" s="1"/>
  <c r="V149" i="126"/>
  <c r="V150" i="126" s="1"/>
  <c r="V151" i="126" s="1"/>
  <c r="V152" i="126" s="1"/>
  <c r="V153" i="126" s="1"/>
  <c r="V154" i="126" s="1"/>
  <c r="V155" i="126" s="1"/>
  <c r="V156" i="126" s="1"/>
  <c r="V157" i="126" s="1"/>
  <c r="V158" i="126" s="1"/>
  <c r="V159" i="126" s="1"/>
  <c r="V160" i="126" s="1"/>
  <c r="V161" i="126" s="1"/>
  <c r="V162" i="126" s="1"/>
  <c r="X150" i="126" l="1"/>
  <c r="X161" i="126"/>
  <c r="X160" i="126"/>
  <c r="X159" i="126"/>
  <c r="X158" i="126"/>
  <c r="X157" i="126"/>
  <c r="X156" i="126"/>
  <c r="X155" i="126"/>
  <c r="X154" i="126"/>
  <c r="X153" i="126"/>
  <c r="X152" i="126"/>
  <c r="X151" i="126"/>
  <c r="X91" i="126"/>
  <c r="X90" i="126"/>
  <c r="X89" i="126"/>
  <c r="X88" i="126"/>
  <c r="X87" i="126"/>
  <c r="X85" i="126"/>
  <c r="X86" i="126"/>
  <c r="X80" i="126"/>
  <c r="X84" i="126"/>
  <c r="X83" i="126"/>
  <c r="X82" i="126"/>
  <c r="X81" i="126"/>
  <c r="O58" i="112"/>
  <c r="D58" i="112" s="1"/>
  <c r="F66" i="112" s="1"/>
  <c r="K10" i="122" s="1"/>
  <c r="D52" i="112"/>
  <c r="D66" i="112" s="1"/>
  <c r="I162" i="126"/>
  <c r="S149" i="126" s="1"/>
  <c r="H162" i="126"/>
  <c r="DU8" i="126"/>
  <c r="H92" i="126"/>
  <c r="I92" i="126"/>
  <c r="DP8" i="126"/>
  <c r="D48" i="112"/>
  <c r="D62" i="112" s="1"/>
  <c r="H8" i="122" s="1"/>
  <c r="H11" i="122" s="1"/>
  <c r="I11" i="122" s="1"/>
  <c r="W81" i="126"/>
  <c r="J81" i="127" s="1"/>
  <c r="H80" i="127"/>
  <c r="H38" i="127"/>
  <c r="W39" i="126"/>
  <c r="W150" i="126"/>
  <c r="L149" i="127"/>
  <c r="J149" i="127"/>
  <c r="I149" i="127"/>
  <c r="K149" i="127"/>
  <c r="F38" i="127"/>
  <c r="E38" i="127"/>
  <c r="D38" i="127"/>
  <c r="J38" i="127"/>
  <c r="I38" i="127"/>
  <c r="C38" i="127"/>
  <c r="L38" i="127"/>
  <c r="K38" i="127"/>
  <c r="D80" i="127"/>
  <c r="L80" i="127"/>
  <c r="C80" i="127"/>
  <c r="F80" i="127"/>
  <c r="E80" i="127"/>
  <c r="J80" i="127"/>
  <c r="I80" i="127"/>
  <c r="K80" i="127"/>
  <c r="J50" i="126"/>
  <c r="O56" i="112"/>
  <c r="G57" i="112"/>
  <c r="G51" i="112"/>
  <c r="C46" i="126" s="1"/>
  <c r="O55" i="112"/>
  <c r="O50" i="112"/>
  <c r="DP35" i="126" l="1"/>
  <c r="BC14" i="126"/>
  <c r="J92" i="126"/>
  <c r="S79" i="126"/>
  <c r="AX10" i="126"/>
  <c r="AN29" i="126"/>
  <c r="AU21" i="126"/>
  <c r="GJ21" i="126" s="1"/>
  <c r="AZ10" i="126"/>
  <c r="AJ15" i="126"/>
  <c r="AT15" i="126"/>
  <c r="AS28" i="126"/>
  <c r="BM32" i="126"/>
  <c r="FY23" i="126" s="1"/>
  <c r="BT34" i="126"/>
  <c r="AO21" i="126"/>
  <c r="AR12" i="126"/>
  <c r="GG12" i="126" s="1"/>
  <c r="AY30" i="126"/>
  <c r="AY23" i="126"/>
  <c r="AU14" i="126"/>
  <c r="GJ14" i="126" s="1"/>
  <c r="AK12" i="126"/>
  <c r="AJ16" i="126"/>
  <c r="H10" i="122"/>
  <c r="Q43" i="122" s="1"/>
  <c r="K38" i="123" s="1"/>
  <c r="D67" i="112"/>
  <c r="I10" i="122" s="1"/>
  <c r="DP26" i="126"/>
  <c r="DP28" i="126"/>
  <c r="DP21" i="126"/>
  <c r="DP19" i="126"/>
  <c r="DP11" i="126"/>
  <c r="DP23" i="126"/>
  <c r="DP29" i="126"/>
  <c r="DP24" i="126"/>
  <c r="DP14" i="126"/>
  <c r="DP18" i="126"/>
  <c r="DP17" i="126"/>
  <c r="DP13" i="126"/>
  <c r="DP27" i="126"/>
  <c r="DP15" i="126"/>
  <c r="DP25" i="126"/>
  <c r="DP22" i="126"/>
  <c r="DP10" i="126"/>
  <c r="DP30" i="126"/>
  <c r="AU19" i="126"/>
  <c r="AG23" i="126"/>
  <c r="BX32" i="126"/>
  <c r="GJ23" i="126" s="1"/>
  <c r="AX25" i="126"/>
  <c r="BA13" i="126"/>
  <c r="BA43" i="126" s="1"/>
  <c r="GP43" i="126" s="1"/>
  <c r="BA27" i="126"/>
  <c r="DO35" i="126"/>
  <c r="AR30" i="126"/>
  <c r="AV19" i="126"/>
  <c r="AM14" i="126"/>
  <c r="AM44" i="126" s="1"/>
  <c r="GB44" i="126" s="1"/>
  <c r="BL32" i="126"/>
  <c r="FX23" i="126" s="1"/>
  <c r="BV32" i="126"/>
  <c r="GH23" i="126" s="1"/>
  <c r="AG13" i="126"/>
  <c r="FV13" i="126" s="1"/>
  <c r="BD13" i="126"/>
  <c r="BD43" i="126" s="1"/>
  <c r="GS43" i="126" s="1"/>
  <c r="AT18" i="126"/>
  <c r="BJ34" i="126"/>
  <c r="AO28" i="126"/>
  <c r="AG15" i="126"/>
  <c r="FV15" i="126" s="1"/>
  <c r="BS34" i="126"/>
  <c r="AN25" i="126"/>
  <c r="AG19" i="126"/>
  <c r="ED35" i="126"/>
  <c r="AR25" i="126"/>
  <c r="BD26" i="126"/>
  <c r="BQ32" i="126"/>
  <c r="GC23" i="126" s="1"/>
  <c r="EC35" i="126"/>
  <c r="AN16" i="126"/>
  <c r="AX17" i="126"/>
  <c r="GM17" i="126" s="1"/>
  <c r="AP21" i="126"/>
  <c r="GE21" i="126" s="1"/>
  <c r="AF20" i="126"/>
  <c r="FU20" i="126" s="1"/>
  <c r="AF23" i="126"/>
  <c r="AS22" i="126"/>
  <c r="AY22" i="126"/>
  <c r="AM10" i="126"/>
  <c r="AM40" i="126" s="1"/>
  <c r="GB40" i="126" s="1"/>
  <c r="AP22" i="126"/>
  <c r="GE22" i="126" s="1"/>
  <c r="AG17" i="126"/>
  <c r="FV17" i="126" s="1"/>
  <c r="CG34" i="126"/>
  <c r="BH34" i="126"/>
  <c r="AK10" i="126"/>
  <c r="FZ10" i="126" s="1"/>
  <c r="BB23" i="126"/>
  <c r="AQ16" i="126"/>
  <c r="GF16" i="126" s="1"/>
  <c r="BW34" i="126"/>
  <c r="AZ18" i="126"/>
  <c r="GO18" i="126" s="1"/>
  <c r="DP20" i="126"/>
  <c r="AP27" i="126"/>
  <c r="AO14" i="126"/>
  <c r="AO44" i="126" s="1"/>
  <c r="GD44" i="126" s="1"/>
  <c r="BC16" i="126"/>
  <c r="GR16" i="126" s="1"/>
  <c r="AT30" i="126"/>
  <c r="AR26" i="126"/>
  <c r="BM34" i="126"/>
  <c r="DT35" i="126"/>
  <c r="BB21" i="126"/>
  <c r="BB51" i="126" s="1"/>
  <c r="GQ51" i="126" s="1"/>
  <c r="AN22" i="126"/>
  <c r="GC22" i="126" s="1"/>
  <c r="AE22" i="126"/>
  <c r="FT22" i="126" s="1"/>
  <c r="DR35" i="126"/>
  <c r="AY14" i="126"/>
  <c r="GN14" i="126" s="1"/>
  <c r="AZ25" i="126"/>
  <c r="BD30" i="126"/>
  <c r="AW26" i="126"/>
  <c r="BZ33" i="126"/>
  <c r="GL24" i="126" s="1"/>
  <c r="DW35" i="126"/>
  <c r="AR24" i="126"/>
  <c r="AK14" i="126"/>
  <c r="FZ14" i="126" s="1"/>
  <c r="AU17" i="126"/>
  <c r="BC18" i="126"/>
  <c r="BC48" i="126" s="1"/>
  <c r="GR48" i="126" s="1"/>
  <c r="AY19" i="126"/>
  <c r="AY49" i="126" s="1"/>
  <c r="GN49" i="126" s="1"/>
  <c r="AT22" i="126"/>
  <c r="AT52" i="126" s="1"/>
  <c r="GI52" i="126" s="1"/>
  <c r="DP12" i="126"/>
  <c r="BC10" i="126"/>
  <c r="GR10" i="126" s="1"/>
  <c r="AQ13" i="126"/>
  <c r="AQ43" i="126" s="1"/>
  <c r="GF43" i="126" s="1"/>
  <c r="AR16" i="126"/>
  <c r="GG16" i="126" s="1"/>
  <c r="AT14" i="126"/>
  <c r="AT44" i="126" s="1"/>
  <c r="GI44" i="126" s="1"/>
  <c r="AZ16" i="126"/>
  <c r="GO16" i="126" s="1"/>
  <c r="DV35" i="126"/>
  <c r="BA23" i="126"/>
  <c r="AV25" i="126"/>
  <c r="AN12" i="126"/>
  <c r="AE13" i="126"/>
  <c r="FT13" i="126" s="1"/>
  <c r="AL14" i="126"/>
  <c r="GA14" i="126" s="1"/>
  <c r="AU10" i="126"/>
  <c r="AW27" i="126"/>
  <c r="AV24" i="126"/>
  <c r="AS29" i="126"/>
  <c r="AI15" i="126"/>
  <c r="FX15" i="126" s="1"/>
  <c r="AF18" i="126"/>
  <c r="AF48" i="126" s="1"/>
  <c r="FU48" i="126" s="1"/>
  <c r="AO29" i="126"/>
  <c r="AO30" i="126"/>
  <c r="AJ20" i="126"/>
  <c r="AX14" i="126"/>
  <c r="GM14" i="126" s="1"/>
  <c r="AQ25" i="126"/>
  <c r="AR17" i="126"/>
  <c r="GG17" i="126" s="1"/>
  <c r="BB10" i="126"/>
  <c r="GQ10" i="126" s="1"/>
  <c r="AH11" i="126"/>
  <c r="FW11" i="126" s="1"/>
  <c r="DP16" i="126"/>
  <c r="DZ35" i="126"/>
  <c r="AR18" i="126"/>
  <c r="GG18" i="126" s="1"/>
  <c r="BD23" i="126"/>
  <c r="AO27" i="126"/>
  <c r="AK11" i="126"/>
  <c r="AV21" i="126"/>
  <c r="AV51" i="126" s="1"/>
  <c r="CC33" i="126"/>
  <c r="GO24" i="126" s="1"/>
  <c r="AQ15" i="126"/>
  <c r="BC11" i="126"/>
  <c r="BC41" i="126" s="1"/>
  <c r="GR41" i="126" s="1"/>
  <c r="AN18" i="126"/>
  <c r="AN48" i="126" s="1"/>
  <c r="GC48" i="126" s="1"/>
  <c r="AO10" i="126"/>
  <c r="AQ10" i="126"/>
  <c r="CA32" i="126"/>
  <c r="GM23" i="126" s="1"/>
  <c r="AZ13" i="126"/>
  <c r="AZ43" i="126" s="1"/>
  <c r="GO43" i="126" s="1"/>
  <c r="AJ17" i="126"/>
  <c r="AJ47" i="126" s="1"/>
  <c r="FY47" i="126" s="1"/>
  <c r="AU20" i="126"/>
  <c r="GJ20" i="126" s="1"/>
  <c r="AR20" i="126"/>
  <c r="GG20" i="126" s="1"/>
  <c r="AV10" i="126"/>
  <c r="AX21" i="126"/>
  <c r="GM21" i="126" s="1"/>
  <c r="AM29" i="126"/>
  <c r="AS16" i="126"/>
  <c r="AS46" i="126" s="1"/>
  <c r="GH46" i="126" s="1"/>
  <c r="AS21" i="126"/>
  <c r="GH21" i="126" s="1"/>
  <c r="CC32" i="126"/>
  <c r="GO23" i="126" s="1"/>
  <c r="AH23" i="126"/>
  <c r="AW11" i="126"/>
  <c r="GL11" i="126" s="1"/>
  <c r="AN11" i="126"/>
  <c r="AN41" i="126" s="1"/>
  <c r="GC41" i="126" s="1"/>
  <c r="BC20" i="126"/>
  <c r="GR20" i="126" s="1"/>
  <c r="EB35" i="126"/>
  <c r="AM28" i="126"/>
  <c r="BD16" i="126"/>
  <c r="GS16" i="126" s="1"/>
  <c r="AI21" i="126"/>
  <c r="FX21" i="126" s="1"/>
  <c r="AK25" i="126"/>
  <c r="AV27" i="126"/>
  <c r="AZ23" i="126"/>
  <c r="AS10" i="126"/>
  <c r="GH10" i="126" s="1"/>
  <c r="AU30" i="126"/>
  <c r="AJ13" i="126"/>
  <c r="FY13" i="126" s="1"/>
  <c r="AN19" i="126"/>
  <c r="GC19" i="126" s="1"/>
  <c r="AN17" i="126"/>
  <c r="GC17" i="126" s="1"/>
  <c r="BB15" i="126"/>
  <c r="GQ15" i="126" s="1"/>
  <c r="AV12" i="126"/>
  <c r="AS14" i="126"/>
  <c r="GH14" i="126" s="1"/>
  <c r="AM18" i="126"/>
  <c r="AM17" i="126"/>
  <c r="GB17" i="126" s="1"/>
  <c r="AY12" i="126"/>
  <c r="GN12" i="126" s="1"/>
  <c r="AW30" i="126"/>
  <c r="AR14" i="126"/>
  <c r="AR44" i="126" s="1"/>
  <c r="GG44" i="126" s="1"/>
  <c r="BA14" i="126"/>
  <c r="GP14" i="126" s="1"/>
  <c r="EE35" i="126"/>
  <c r="AX23" i="126"/>
  <c r="BB16" i="126"/>
  <c r="BB46" i="126" s="1"/>
  <c r="GQ46" i="126" s="1"/>
  <c r="AI10" i="126"/>
  <c r="BV33" i="126"/>
  <c r="GH24" i="126" s="1"/>
  <c r="AR29" i="126"/>
  <c r="BC23" i="126"/>
  <c r="AL29" i="126"/>
  <c r="CF33" i="126"/>
  <c r="GR24" i="126" s="1"/>
  <c r="AH12" i="126"/>
  <c r="BN33" i="126"/>
  <c r="FZ24" i="126" s="1"/>
  <c r="AT10" i="126"/>
  <c r="AX26" i="126"/>
  <c r="BC26" i="126"/>
  <c r="AG22" i="126"/>
  <c r="AE17" i="126"/>
  <c r="AT17" i="126"/>
  <c r="AZ26" i="126"/>
  <c r="AO25" i="126"/>
  <c r="BO32" i="126"/>
  <c r="GA23" i="126" s="1"/>
  <c r="AI12" i="126"/>
  <c r="BB27" i="126"/>
  <c r="AV15" i="126"/>
  <c r="AG12" i="126"/>
  <c r="AS11" i="126"/>
  <c r="AL11" i="126"/>
  <c r="BV34" i="126"/>
  <c r="AX27" i="126"/>
  <c r="AE16" i="126"/>
  <c r="BX33" i="126"/>
  <c r="GJ24" i="126" s="1"/>
  <c r="AJ27" i="126"/>
  <c r="AT24" i="126"/>
  <c r="AT16" i="126"/>
  <c r="BB22" i="126"/>
  <c r="BB11" i="126"/>
  <c r="AG18" i="126"/>
  <c r="EH35" i="126"/>
  <c r="BC13" i="126"/>
  <c r="AJ18" i="126"/>
  <c r="AP15" i="126"/>
  <c r="AK26" i="126"/>
  <c r="AZ12" i="126"/>
  <c r="AW20" i="126"/>
  <c r="AV22" i="126"/>
  <c r="AL17" i="126"/>
  <c r="DY35" i="126"/>
  <c r="AG11" i="126"/>
  <c r="CC34" i="126"/>
  <c r="AY25" i="126"/>
  <c r="AM24" i="126"/>
  <c r="BI34" i="126"/>
  <c r="AS13" i="126"/>
  <c r="AP13" i="126"/>
  <c r="AH22" i="126"/>
  <c r="BB12" i="126"/>
  <c r="AQ19" i="126"/>
  <c r="AH27" i="126"/>
  <c r="AM20" i="126"/>
  <c r="AW24" i="126"/>
  <c r="AN26" i="126"/>
  <c r="AO24" i="126"/>
  <c r="AL21" i="126"/>
  <c r="AZ11" i="126"/>
  <c r="BB28" i="126"/>
  <c r="AM27" i="126"/>
  <c r="AV16" i="126"/>
  <c r="AZ28" i="126"/>
  <c r="BC27" i="126"/>
  <c r="AF21" i="126"/>
  <c r="BA18" i="126"/>
  <c r="AN10" i="126"/>
  <c r="AM19" i="126"/>
  <c r="AH21" i="126"/>
  <c r="AW12" i="126"/>
  <c r="AY13" i="126"/>
  <c r="AV17" i="126"/>
  <c r="BC29" i="126"/>
  <c r="AF16" i="126"/>
  <c r="AJ28" i="126"/>
  <c r="AV29" i="126"/>
  <c r="AJ19" i="126"/>
  <c r="BD17" i="126"/>
  <c r="AH16" i="126"/>
  <c r="AZ22" i="126"/>
  <c r="BC21" i="126"/>
  <c r="BT32" i="126"/>
  <c r="GF23" i="126" s="1"/>
  <c r="BC17" i="126"/>
  <c r="AN28" i="126"/>
  <c r="AR13" i="126"/>
  <c r="M162" i="126"/>
  <c r="K162" i="126"/>
  <c r="C162" i="126" s="1"/>
  <c r="BP33" i="126"/>
  <c r="GB24" i="126" s="1"/>
  <c r="AI23" i="126"/>
  <c r="AU29" i="126"/>
  <c r="BD12" i="126"/>
  <c r="DU24" i="126"/>
  <c r="DU25" i="126"/>
  <c r="DU18" i="126"/>
  <c r="DU22" i="126"/>
  <c r="DU14" i="126"/>
  <c r="DU10" i="126"/>
  <c r="DU23" i="126"/>
  <c r="DU21" i="126"/>
  <c r="DU27" i="126"/>
  <c r="DU29" i="126"/>
  <c r="DU16" i="126"/>
  <c r="DU15" i="126"/>
  <c r="DU28" i="126"/>
  <c r="DU19" i="126"/>
  <c r="DU13" i="126"/>
  <c r="DU20" i="126"/>
  <c r="DU30" i="126"/>
  <c r="DU12" i="126"/>
  <c r="DU17" i="126"/>
  <c r="DU11" i="126"/>
  <c r="DU26" i="126"/>
  <c r="AF14" i="126"/>
  <c r="AH14" i="126"/>
  <c r="AH10" i="126"/>
  <c r="AG14" i="126"/>
  <c r="AS24" i="126"/>
  <c r="AE23" i="126"/>
  <c r="AU23" i="126"/>
  <c r="AH29" i="126"/>
  <c r="AX20" i="126"/>
  <c r="AV14" i="126"/>
  <c r="AX12" i="126"/>
  <c r="AT27" i="126"/>
  <c r="AH20" i="126"/>
  <c r="AX19" i="126"/>
  <c r="AF30" i="126"/>
  <c r="AR21" i="126"/>
  <c r="AP19" i="126"/>
  <c r="AI26" i="126"/>
  <c r="BA12" i="126"/>
  <c r="AL12" i="126"/>
  <c r="AS23" i="126"/>
  <c r="AG26" i="126"/>
  <c r="CB33" i="126"/>
  <c r="GN24" i="126" s="1"/>
  <c r="AO17" i="126"/>
  <c r="AV28" i="126"/>
  <c r="AJ11" i="126"/>
  <c r="AJ23" i="126"/>
  <c r="AW14" i="126"/>
  <c r="AY26" i="126"/>
  <c r="AT25" i="126"/>
  <c r="CF32" i="126"/>
  <c r="GR23" i="126" s="1"/>
  <c r="AH15" i="126"/>
  <c r="AS27" i="126"/>
  <c r="AS19" i="126"/>
  <c r="AZ19" i="126"/>
  <c r="BR34" i="126"/>
  <c r="AK13" i="126"/>
  <c r="BD18" i="126"/>
  <c r="BJ33" i="126"/>
  <c r="FV24" i="126" s="1"/>
  <c r="AW29" i="126"/>
  <c r="BC24" i="126"/>
  <c r="AY20" i="126"/>
  <c r="AX16" i="126"/>
  <c r="AZ21" i="126"/>
  <c r="AV18" i="126"/>
  <c r="AI24" i="126"/>
  <c r="AW19" i="126"/>
  <c r="AU22" i="126"/>
  <c r="AW10" i="126"/>
  <c r="DU35" i="126"/>
  <c r="BB24" i="126"/>
  <c r="BD27" i="126"/>
  <c r="AT21" i="126"/>
  <c r="BR33" i="126"/>
  <c r="GD24" i="126" s="1"/>
  <c r="AG27" i="126"/>
  <c r="AN27" i="126"/>
  <c r="AY27" i="126"/>
  <c r="BD20" i="126"/>
  <c r="BK32" i="126"/>
  <c r="FW23" i="126" s="1"/>
  <c r="AJ30" i="126"/>
  <c r="AJ26" i="126"/>
  <c r="CB34" i="126"/>
  <c r="AX11" i="126"/>
  <c r="AU25" i="126"/>
  <c r="AW13" i="126"/>
  <c r="AO26" i="126"/>
  <c r="AT12" i="126"/>
  <c r="AE11" i="126"/>
  <c r="AL26" i="126"/>
  <c r="BB13" i="126"/>
  <c r="BA26" i="126"/>
  <c r="AF27" i="126"/>
  <c r="AP11" i="126"/>
  <c r="BY34" i="126"/>
  <c r="AR28" i="126"/>
  <c r="CB32" i="126"/>
  <c r="GN23" i="126" s="1"/>
  <c r="AZ17" i="126"/>
  <c r="BB14" i="126"/>
  <c r="AH17" i="126"/>
  <c r="AZ27" i="126"/>
  <c r="AG16" i="126"/>
  <c r="AE29" i="126"/>
  <c r="AI30" i="126"/>
  <c r="AJ22" i="126"/>
  <c r="AJ10" i="126"/>
  <c r="AN30" i="126"/>
  <c r="AP24" i="126"/>
  <c r="BW32" i="126"/>
  <c r="GI23" i="126" s="1"/>
  <c r="BO33" i="126"/>
  <c r="GA24" i="126" s="1"/>
  <c r="CA34" i="126"/>
  <c r="AL13" i="126"/>
  <c r="AL18" i="126"/>
  <c r="DQ35" i="126"/>
  <c r="AK18" i="126"/>
  <c r="BH32" i="126"/>
  <c r="FT23" i="126" s="1"/>
  <c r="AG21" i="126"/>
  <c r="AZ30" i="126"/>
  <c r="AP17" i="126"/>
  <c r="BO34" i="126"/>
  <c r="BA25" i="126"/>
  <c r="BA16" i="126"/>
  <c r="AK28" i="126"/>
  <c r="AO12" i="126"/>
  <c r="AK24" i="126"/>
  <c r="AZ20" i="126"/>
  <c r="AP28" i="126"/>
  <c r="AT26" i="126"/>
  <c r="AW18" i="126"/>
  <c r="BC12" i="126"/>
  <c r="BA24" i="126"/>
  <c r="AQ22" i="126"/>
  <c r="AM30" i="126"/>
  <c r="AK27" i="126"/>
  <c r="AJ25" i="126"/>
  <c r="AS17" i="126"/>
  <c r="AI11" i="126"/>
  <c r="AH26" i="126"/>
  <c r="AO11" i="126"/>
  <c r="BC19" i="126"/>
  <c r="DL35" i="126"/>
  <c r="AF24" i="126"/>
  <c r="AM11" i="126"/>
  <c r="AN23" i="126"/>
  <c r="AS20" i="126"/>
  <c r="BB25" i="126"/>
  <c r="AT13" i="126"/>
  <c r="AE20" i="126"/>
  <c r="AK19" i="126"/>
  <c r="AW28" i="126"/>
  <c r="CG33" i="126"/>
  <c r="GS24" i="126" s="1"/>
  <c r="BQ34" i="126"/>
  <c r="AH13" i="126"/>
  <c r="AL24" i="126"/>
  <c r="BS32" i="126"/>
  <c r="GE23" i="126" s="1"/>
  <c r="AH30" i="126"/>
  <c r="AH25" i="126"/>
  <c r="AQ27" i="126"/>
  <c r="AG10" i="126"/>
  <c r="BC15" i="126"/>
  <c r="AX24" i="126"/>
  <c r="BB30" i="126"/>
  <c r="AH28" i="126"/>
  <c r="AP20" i="126"/>
  <c r="AF26" i="126"/>
  <c r="AL22" i="126"/>
  <c r="AI28" i="126"/>
  <c r="AJ24" i="126"/>
  <c r="AV23" i="126"/>
  <c r="AS30" i="126"/>
  <c r="BD24" i="126"/>
  <c r="BD14" i="126"/>
  <c r="BA17" i="126"/>
  <c r="AI27" i="126"/>
  <c r="AM13" i="126"/>
  <c r="AG24" i="126"/>
  <c r="BA30" i="126"/>
  <c r="AG20" i="126"/>
  <c r="BI33" i="126"/>
  <c r="FU24" i="126" s="1"/>
  <c r="M25" i="126" s="1"/>
  <c r="DM35" i="126"/>
  <c r="AG29" i="126"/>
  <c r="BA21" i="126"/>
  <c r="AR19" i="126"/>
  <c r="AI14" i="126"/>
  <c r="AS12" i="126"/>
  <c r="AF22" i="126"/>
  <c r="BN34" i="126"/>
  <c r="AN20" i="126"/>
  <c r="AY18" i="126"/>
  <c r="BI32" i="126"/>
  <c r="FU23" i="126" s="1"/>
  <c r="M24" i="126" s="1"/>
  <c r="AF12" i="126"/>
  <c r="AX30" i="126"/>
  <c r="AR10" i="126"/>
  <c r="AY28" i="126"/>
  <c r="DK35" i="126"/>
  <c r="BU33" i="126"/>
  <c r="GG24" i="126" s="1"/>
  <c r="AK15" i="126"/>
  <c r="AU26" i="126"/>
  <c r="AY17" i="126"/>
  <c r="AP14" i="126"/>
  <c r="AL25" i="126"/>
  <c r="AL19" i="126"/>
  <c r="AQ28" i="126"/>
  <c r="BC30" i="126"/>
  <c r="AI16" i="126"/>
  <c r="AT29" i="126"/>
  <c r="AM25" i="126"/>
  <c r="AR15" i="126"/>
  <c r="AL16" i="126"/>
  <c r="BA20" i="126"/>
  <c r="AX18" i="126"/>
  <c r="AM23" i="126"/>
  <c r="AO15" i="126"/>
  <c r="AN24" i="126"/>
  <c r="AG25" i="126"/>
  <c r="AQ29" i="126"/>
  <c r="BX34" i="126"/>
  <c r="AN21" i="126"/>
  <c r="AM26" i="126"/>
  <c r="AE28" i="126"/>
  <c r="AG30" i="126"/>
  <c r="BR32" i="126"/>
  <c r="GD23" i="126" s="1"/>
  <c r="BU34" i="126"/>
  <c r="BM33" i="126"/>
  <c r="FY24" i="126" s="1"/>
  <c r="AM15" i="126"/>
  <c r="AO19" i="126"/>
  <c r="AM21" i="126"/>
  <c r="AN13" i="126"/>
  <c r="BA29" i="126"/>
  <c r="CG32" i="126"/>
  <c r="GS23" i="126" s="1"/>
  <c r="AF13" i="126"/>
  <c r="AL20" i="126"/>
  <c r="CA33" i="126"/>
  <c r="GM24" i="126" s="1"/>
  <c r="AQ23" i="126"/>
  <c r="BB26" i="126"/>
  <c r="AL27" i="126"/>
  <c r="AL28" i="126"/>
  <c r="AI13" i="126"/>
  <c r="AK23" i="126"/>
  <c r="AO18" i="126"/>
  <c r="AS25" i="126"/>
  <c r="EJ35" i="126"/>
  <c r="AM12" i="126"/>
  <c r="AI18" i="126"/>
  <c r="AW17" i="126"/>
  <c r="AK20" i="126"/>
  <c r="AP25" i="126"/>
  <c r="AF15" i="126"/>
  <c r="AV30" i="126"/>
  <c r="BA28" i="126"/>
  <c r="AR23" i="126"/>
  <c r="AS15" i="126"/>
  <c r="AS18" i="126"/>
  <c r="AE30" i="126"/>
  <c r="BH33" i="126"/>
  <c r="FT24" i="126" s="1"/>
  <c r="AZ29" i="126"/>
  <c r="AI20" i="126"/>
  <c r="CE34" i="126"/>
  <c r="BD21" i="126"/>
  <c r="BU32" i="126"/>
  <c r="GG23" i="126" s="1"/>
  <c r="BT33" i="126"/>
  <c r="GF24" i="126" s="1"/>
  <c r="AE15" i="126"/>
  <c r="BS33" i="126"/>
  <c r="GE24" i="126" s="1"/>
  <c r="AO16" i="126"/>
  <c r="BD22" i="126"/>
  <c r="AK30" i="126"/>
  <c r="AE24" i="126"/>
  <c r="AZ15" i="126"/>
  <c r="GR14" i="126"/>
  <c r="BC44" i="126"/>
  <c r="GR44" i="126" s="1"/>
  <c r="AF19" i="126"/>
  <c r="BC28" i="126"/>
  <c r="AV20" i="126"/>
  <c r="BY32" i="126"/>
  <c r="GK23" i="126" s="1"/>
  <c r="AP30" i="126"/>
  <c r="AF10" i="126"/>
  <c r="AO22" i="126"/>
  <c r="BD11" i="126"/>
  <c r="AO20" i="126"/>
  <c r="AX15" i="126"/>
  <c r="AT28" i="126"/>
  <c r="AE26" i="126"/>
  <c r="BQ33" i="126"/>
  <c r="GC24" i="126" s="1"/>
  <c r="BA15" i="126"/>
  <c r="CF34" i="126"/>
  <c r="BA11" i="126"/>
  <c r="AE14" i="126"/>
  <c r="AU13" i="126"/>
  <c r="AE12" i="126"/>
  <c r="AE21" i="126"/>
  <c r="AN14" i="126"/>
  <c r="AJ29" i="126"/>
  <c r="BL34" i="126"/>
  <c r="AL10" i="126"/>
  <c r="AX29" i="126"/>
  <c r="EI35" i="126"/>
  <c r="AT23" i="126"/>
  <c r="AI17" i="126"/>
  <c r="BY33" i="126"/>
  <c r="GK24" i="126" s="1"/>
  <c r="AT11" i="126"/>
  <c r="AK17" i="126"/>
  <c r="AR27" i="126"/>
  <c r="CE33" i="126"/>
  <c r="GQ24" i="126" s="1"/>
  <c r="CE32" i="126"/>
  <c r="GQ23" i="126" s="1"/>
  <c r="AS26" i="126"/>
  <c r="AQ14" i="126"/>
  <c r="AQ12" i="126"/>
  <c r="AO13" i="126"/>
  <c r="BK33" i="126"/>
  <c r="FW24" i="126" s="1"/>
  <c r="AM16" i="126"/>
  <c r="AV11" i="126"/>
  <c r="AX28" i="126"/>
  <c r="AX13" i="126"/>
  <c r="DS35" i="126"/>
  <c r="AW22" i="126"/>
  <c r="AR22" i="126"/>
  <c r="AO23" i="126"/>
  <c r="AX22" i="126"/>
  <c r="AY24" i="126"/>
  <c r="BB29" i="126"/>
  <c r="AY16" i="126"/>
  <c r="AE18" i="126"/>
  <c r="CD34" i="126"/>
  <c r="AF25" i="126"/>
  <c r="BP32" i="126"/>
  <c r="GB23" i="126" s="1"/>
  <c r="AP23" i="126"/>
  <c r="AK22" i="126"/>
  <c r="AU11" i="126"/>
  <c r="AY29" i="126"/>
  <c r="AF11" i="126"/>
  <c r="AY21" i="126"/>
  <c r="BD19" i="126"/>
  <c r="AW25" i="126"/>
  <c r="AU24" i="126"/>
  <c r="AK21" i="126"/>
  <c r="BZ34" i="126"/>
  <c r="BD25" i="126"/>
  <c r="AH24" i="126"/>
  <c r="AI25" i="126"/>
  <c r="AY15" i="126"/>
  <c r="AQ24" i="126"/>
  <c r="BD15" i="126"/>
  <c r="AY11" i="126"/>
  <c r="AT19" i="126"/>
  <c r="BL33" i="126"/>
  <c r="FX24" i="126" s="1"/>
  <c r="AW15" i="126"/>
  <c r="EG35" i="126"/>
  <c r="AE27" i="126"/>
  <c r="AU28" i="126"/>
  <c r="AK16" i="126"/>
  <c r="AU27" i="126"/>
  <c r="BB17" i="126"/>
  <c r="AV13" i="126"/>
  <c r="BB18" i="126"/>
  <c r="AP12" i="126"/>
  <c r="AJ14" i="126"/>
  <c r="BC25" i="126"/>
  <c r="BD10" i="126"/>
  <c r="AK29" i="126"/>
  <c r="AF29" i="126"/>
  <c r="AF28" i="126"/>
  <c r="BP34" i="126"/>
  <c r="AZ24" i="126"/>
  <c r="BA19" i="126"/>
  <c r="BN32" i="126"/>
  <c r="FZ23" i="126" s="1"/>
  <c r="AJ21" i="126"/>
  <c r="AV26" i="126"/>
  <c r="AN15" i="126"/>
  <c r="AT20" i="126"/>
  <c r="AZ14" i="126"/>
  <c r="AP18" i="126"/>
  <c r="BA10" i="126"/>
  <c r="AH18" i="126"/>
  <c r="AL30" i="126"/>
  <c r="AU12" i="126"/>
  <c r="AW16" i="126"/>
  <c r="AW23" i="126"/>
  <c r="AQ21" i="126"/>
  <c r="DX35" i="126"/>
  <c r="AQ18" i="126"/>
  <c r="BC22" i="126"/>
  <c r="AQ30" i="126"/>
  <c r="AQ11" i="126"/>
  <c r="AF17" i="126"/>
  <c r="AQ20" i="126"/>
  <c r="AE10" i="126"/>
  <c r="BD28" i="126"/>
  <c r="AU16" i="126"/>
  <c r="AU15" i="126"/>
  <c r="AI29" i="126"/>
  <c r="DN35" i="126"/>
  <c r="AI22" i="126"/>
  <c r="AR11" i="126"/>
  <c r="AP16" i="126"/>
  <c r="BB19" i="126"/>
  <c r="BK34" i="126"/>
  <c r="EF35" i="126"/>
  <c r="AP26" i="126"/>
  <c r="BD29" i="126"/>
  <c r="AE25" i="126"/>
  <c r="AY10" i="126"/>
  <c r="CD32" i="126"/>
  <c r="GP23" i="126" s="1"/>
  <c r="BJ32" i="126"/>
  <c r="FV23" i="126" s="1"/>
  <c r="AL15" i="126"/>
  <c r="EA35" i="126"/>
  <c r="AI19" i="126"/>
  <c r="AQ26" i="126"/>
  <c r="BB20" i="126"/>
  <c r="BA22" i="126"/>
  <c r="AQ17" i="126"/>
  <c r="BW33" i="126"/>
  <c r="GI24" i="126" s="1"/>
  <c r="AW21" i="126"/>
  <c r="AJ12" i="126"/>
  <c r="AP10" i="126"/>
  <c r="AL23" i="126"/>
  <c r="AP29" i="126"/>
  <c r="CD33" i="126"/>
  <c r="GP24" i="126" s="1"/>
  <c r="AH19" i="126"/>
  <c r="AM22" i="126"/>
  <c r="AU18" i="126"/>
  <c r="BZ32" i="126"/>
  <c r="GL23" i="126" s="1"/>
  <c r="AG28" i="126"/>
  <c r="AE19" i="126"/>
  <c r="I39" i="127"/>
  <c r="D39" i="127"/>
  <c r="C39" i="127"/>
  <c r="J39" i="127"/>
  <c r="G39" i="127"/>
  <c r="H39" i="127"/>
  <c r="W40" i="126"/>
  <c r="H81" i="127"/>
  <c r="W82" i="126"/>
  <c r="L81" i="127"/>
  <c r="K81" i="127"/>
  <c r="E81" i="127"/>
  <c r="F81" i="127"/>
  <c r="I81" i="127"/>
  <c r="C81" i="127"/>
  <c r="D81" i="127"/>
  <c r="D56" i="112"/>
  <c r="F63" i="112" s="1"/>
  <c r="K9" i="122" s="1"/>
  <c r="D55" i="112"/>
  <c r="F62" i="112" s="1"/>
  <c r="K8" i="122" s="1"/>
  <c r="K39" i="127"/>
  <c r="D50" i="112"/>
  <c r="D64" i="112" s="1"/>
  <c r="D65" i="112" s="1"/>
  <c r="I8" i="122" s="1"/>
  <c r="L39" i="127"/>
  <c r="G81" i="127"/>
  <c r="F39" i="127"/>
  <c r="E39" i="127"/>
  <c r="W151" i="126"/>
  <c r="D151" i="127" s="1"/>
  <c r="G150" i="127"/>
  <c r="H150" i="127"/>
  <c r="D150" i="127"/>
  <c r="L150" i="127"/>
  <c r="C150" i="127"/>
  <c r="J150" i="127"/>
  <c r="I150" i="127"/>
  <c r="K150" i="127"/>
  <c r="E150" i="127"/>
  <c r="F150" i="127"/>
  <c r="F67" i="112"/>
  <c r="L10" i="122" s="1"/>
  <c r="J162" i="126"/>
  <c r="O51" i="112"/>
  <c r="C158" i="126" s="1"/>
  <c r="O57" i="112"/>
  <c r="AR42" i="126" l="1"/>
  <c r="GG42" i="126" s="1"/>
  <c r="AU51" i="126"/>
  <c r="GJ51" i="126" s="1"/>
  <c r="GI15" i="126"/>
  <c r="AT45" i="126"/>
  <c r="GI45" i="126" s="1"/>
  <c r="GM10" i="126"/>
  <c r="AX40" i="126"/>
  <c r="GM40" i="126" s="1"/>
  <c r="FY15" i="126"/>
  <c r="AJ45" i="126"/>
  <c r="FY45" i="126" s="1"/>
  <c r="FZ12" i="126"/>
  <c r="AK42" i="126"/>
  <c r="FZ42" i="126" s="1"/>
  <c r="GO10" i="126"/>
  <c r="AZ40" i="126"/>
  <c r="GO40" i="126" s="1"/>
  <c r="GD21" i="126"/>
  <c r="AO51" i="126"/>
  <c r="GD51" i="126" s="1"/>
  <c r="AJ46" i="126"/>
  <c r="FY46" i="126" s="1"/>
  <c r="FY16" i="126"/>
  <c r="GJ10" i="126"/>
  <c r="AU40" i="126"/>
  <c r="GJ40" i="126" s="1"/>
  <c r="FY20" i="126"/>
  <c r="AJ50" i="126"/>
  <c r="FY50" i="126" s="1"/>
  <c r="FX10" i="126"/>
  <c r="AI40" i="126"/>
  <c r="FX40" i="126" s="1"/>
  <c r="AU44" i="126"/>
  <c r="GJ44" i="126" s="1"/>
  <c r="AE43" i="126"/>
  <c r="FT43" i="126" s="1"/>
  <c r="GK21" i="126"/>
  <c r="AE52" i="126"/>
  <c r="FT52" i="126" s="1"/>
  <c r="GB14" i="126"/>
  <c r="AP51" i="126"/>
  <c r="GE51" i="126" s="1"/>
  <c r="AI51" i="126"/>
  <c r="FX51" i="126" s="1"/>
  <c r="GQ21" i="126"/>
  <c r="GP13" i="126"/>
  <c r="GC18" i="126"/>
  <c r="AJ43" i="126"/>
  <c r="FY43" i="126" s="1"/>
  <c r="AN52" i="126"/>
  <c r="GC52" i="126" s="1"/>
  <c r="GR11" i="126"/>
  <c r="AX47" i="126"/>
  <c r="GM47" i="126" s="1"/>
  <c r="BD46" i="126"/>
  <c r="GS46" i="126" s="1"/>
  <c r="AF50" i="126"/>
  <c r="FU50" i="126" s="1"/>
  <c r="AL44" i="126"/>
  <c r="GA44" i="126" s="1"/>
  <c r="AY44" i="126"/>
  <c r="GN44" i="126" s="1"/>
  <c r="AI45" i="126"/>
  <c r="FX45" i="126" s="1"/>
  <c r="AN49" i="126"/>
  <c r="GC49" i="126" s="1"/>
  <c r="GS13" i="126"/>
  <c r="AR50" i="126"/>
  <c r="GG50" i="126" s="1"/>
  <c r="AK44" i="126"/>
  <c r="FZ44" i="126" s="1"/>
  <c r="AK40" i="126"/>
  <c r="FZ40" i="126" s="1"/>
  <c r="AQ46" i="126"/>
  <c r="GF46" i="126" s="1"/>
  <c r="GG14" i="126"/>
  <c r="GO13" i="126"/>
  <c r="AS44" i="126"/>
  <c r="GH44" i="126" s="1"/>
  <c r="AH41" i="126"/>
  <c r="FW41" i="126" s="1"/>
  <c r="AG43" i="126"/>
  <c r="FV43" i="126" s="1"/>
  <c r="GK19" i="126"/>
  <c r="AV49" i="126"/>
  <c r="GK49" i="126" s="1"/>
  <c r="GJ19" i="126"/>
  <c r="AU49" i="126"/>
  <c r="GJ49" i="126" s="1"/>
  <c r="FV19" i="126"/>
  <c r="AG49" i="126"/>
  <c r="FV49" i="126" s="1"/>
  <c r="AY52" i="126"/>
  <c r="GN52" i="126" s="1"/>
  <c r="GN22" i="126"/>
  <c r="GJ17" i="126"/>
  <c r="AU47" i="126"/>
  <c r="GJ47" i="126" s="1"/>
  <c r="FZ11" i="126"/>
  <c r="AK41" i="126"/>
  <c r="FZ41" i="126" s="1"/>
  <c r="GD10" i="126"/>
  <c r="AO40" i="126"/>
  <c r="GD40" i="126" s="1"/>
  <c r="GK12" i="126"/>
  <c r="AV42" i="126"/>
  <c r="GK42" i="126" s="1"/>
  <c r="GI18" i="126"/>
  <c r="AT48" i="126"/>
  <c r="GI48" i="126" s="1"/>
  <c r="GC16" i="126"/>
  <c r="AN46" i="126"/>
  <c r="GC46" i="126" s="1"/>
  <c r="GH22" i="126"/>
  <c r="AS52" i="126"/>
  <c r="GH52" i="126" s="1"/>
  <c r="GC12" i="126"/>
  <c r="AN42" i="126"/>
  <c r="GC42" i="126" s="1"/>
  <c r="GF15" i="126"/>
  <c r="AQ45" i="126"/>
  <c r="GF45" i="126" s="1"/>
  <c r="GK10" i="126"/>
  <c r="AV40" i="126"/>
  <c r="GK40" i="126" s="1"/>
  <c r="R43" i="122"/>
  <c r="N38" i="123" s="1"/>
  <c r="GF10" i="126"/>
  <c r="AQ40" i="126"/>
  <c r="GF40" i="126" s="1"/>
  <c r="GB18" i="126"/>
  <c r="AM48" i="126"/>
  <c r="GB48" i="126" s="1"/>
  <c r="FY25" i="126"/>
  <c r="AS51" i="126"/>
  <c r="GH51" i="126" s="1"/>
  <c r="AG45" i="126"/>
  <c r="FV45" i="126" s="1"/>
  <c r="GH16" i="126"/>
  <c r="AS40" i="126"/>
  <c r="GH40" i="126" s="1"/>
  <c r="GC11" i="126"/>
  <c r="AR46" i="126"/>
  <c r="GG46" i="126" s="1"/>
  <c r="FY17" i="126"/>
  <c r="GN19" i="126"/>
  <c r="AR48" i="126"/>
  <c r="GG48" i="126" s="1"/>
  <c r="FU18" i="126"/>
  <c r="AX44" i="126"/>
  <c r="GM44" i="126" s="1"/>
  <c r="GQ16" i="126"/>
  <c r="AY42" i="126"/>
  <c r="GN42" i="126" s="1"/>
  <c r="AZ48" i="126"/>
  <c r="GO48" i="126" s="1"/>
  <c r="AN47" i="126"/>
  <c r="GC47" i="126" s="1"/>
  <c r="AP52" i="126"/>
  <c r="GE52" i="126" s="1"/>
  <c r="GR18" i="126"/>
  <c r="BB40" i="126"/>
  <c r="GQ40" i="126" s="1"/>
  <c r="GB10" i="126"/>
  <c r="GI14" i="126"/>
  <c r="GF13" i="126"/>
  <c r="GI22" i="126"/>
  <c r="BA44" i="126"/>
  <c r="GP44" i="126" s="1"/>
  <c r="AG47" i="126"/>
  <c r="FV47" i="126" s="1"/>
  <c r="AW41" i="126"/>
  <c r="GL41" i="126" s="1"/>
  <c r="AX51" i="126"/>
  <c r="GM51" i="126" s="1"/>
  <c r="BC50" i="126"/>
  <c r="GR50" i="126" s="1"/>
  <c r="BE13" i="126"/>
  <c r="BF13" i="126" s="1"/>
  <c r="BC46" i="126"/>
  <c r="GR46" i="126" s="1"/>
  <c r="GD14" i="126"/>
  <c r="AM47" i="126"/>
  <c r="GB47" i="126" s="1"/>
  <c r="AZ46" i="126"/>
  <c r="GO46" i="126" s="1"/>
  <c r="BC40" i="126"/>
  <c r="GR40" i="126" s="1"/>
  <c r="BB45" i="126"/>
  <c r="GQ45" i="126" s="1"/>
  <c r="AR47" i="126"/>
  <c r="GG47" i="126" s="1"/>
  <c r="AU50" i="126"/>
  <c r="GJ50" i="126" s="1"/>
  <c r="FZ19" i="126"/>
  <c r="AK49" i="126"/>
  <c r="FZ49" i="126" s="1"/>
  <c r="GK14" i="126"/>
  <c r="AV44" i="126"/>
  <c r="GK44" i="126" s="1"/>
  <c r="GA22" i="126"/>
  <c r="AL52" i="126"/>
  <c r="GA52" i="126" s="1"/>
  <c r="GL13" i="126"/>
  <c r="AW43" i="126"/>
  <c r="GL43" i="126" s="1"/>
  <c r="GN20" i="126"/>
  <c r="AY50" i="126"/>
  <c r="GN50" i="126" s="1"/>
  <c r="FY19" i="126"/>
  <c r="AJ49" i="126"/>
  <c r="FY49" i="126" s="1"/>
  <c r="GB20" i="126"/>
  <c r="AM50" i="126"/>
  <c r="GB50" i="126" s="1"/>
  <c r="FV18" i="126"/>
  <c r="AG48" i="126"/>
  <c r="FV48" i="126" s="1"/>
  <c r="GI10" i="126"/>
  <c r="AT40" i="126"/>
  <c r="GI40" i="126" s="1"/>
  <c r="GL10" i="126"/>
  <c r="AW40" i="126"/>
  <c r="GL40" i="126" s="1"/>
  <c r="GI13" i="126"/>
  <c r="AT43" i="126"/>
  <c r="GI43" i="126" s="1"/>
  <c r="GD19" i="126"/>
  <c r="AO49" i="126"/>
  <c r="GD49" i="126" s="1"/>
  <c r="GJ15" i="126"/>
  <c r="AU45" i="126"/>
  <c r="GJ45" i="126" s="1"/>
  <c r="FU19" i="126"/>
  <c r="AF49" i="126"/>
  <c r="FU49" i="126" s="1"/>
  <c r="GO15" i="126"/>
  <c r="AZ45" i="126"/>
  <c r="GO45" i="126" s="1"/>
  <c r="FX18" i="126"/>
  <c r="AI48" i="126"/>
  <c r="FX48" i="126" s="1"/>
  <c r="GG10" i="126"/>
  <c r="AR40" i="126"/>
  <c r="GG40" i="126" s="1"/>
  <c r="GP17" i="126"/>
  <c r="BA47" i="126"/>
  <c r="GP47" i="126" s="1"/>
  <c r="BE23" i="126"/>
  <c r="BF23" i="126" s="1"/>
  <c r="GQ11" i="126"/>
  <c r="BB41" i="126"/>
  <c r="GQ41" i="126" s="1"/>
  <c r="M12" i="126"/>
  <c r="GT23" i="126"/>
  <c r="GH20" i="126"/>
  <c r="AS50" i="126"/>
  <c r="GH50" i="126" s="1"/>
  <c r="GQ20" i="126"/>
  <c r="BB50" i="126"/>
  <c r="GQ50" i="126" s="1"/>
  <c r="GB12" i="126"/>
  <c r="AM42" i="126"/>
  <c r="GB42" i="126" s="1"/>
  <c r="GR19" i="126"/>
  <c r="BC49" i="126"/>
  <c r="GR49" i="126" s="1"/>
  <c r="GM11" i="126"/>
  <c r="AX41" i="126"/>
  <c r="GM41" i="126" s="1"/>
  <c r="GF19" i="126"/>
  <c r="AQ49" i="126"/>
  <c r="GF49" i="126" s="1"/>
  <c r="GQ22" i="126"/>
  <c r="BB52" i="126"/>
  <c r="GQ52" i="126" s="1"/>
  <c r="FW12" i="126"/>
  <c r="AH42" i="126"/>
  <c r="FW42" i="126" s="1"/>
  <c r="GE16" i="126"/>
  <c r="AP46" i="126"/>
  <c r="GE46" i="126" s="1"/>
  <c r="GC13" i="126"/>
  <c r="AN43" i="126"/>
  <c r="GC43" i="126" s="1"/>
  <c r="GO11" i="126"/>
  <c r="AZ41" i="126"/>
  <c r="GO41" i="126" s="1"/>
  <c r="FV20" i="126"/>
  <c r="AG50" i="126"/>
  <c r="FV50" i="126" s="1"/>
  <c r="FY18" i="126"/>
  <c r="AJ48" i="126"/>
  <c r="FY48" i="126" s="1"/>
  <c r="GB15" i="126"/>
  <c r="AM45" i="126"/>
  <c r="GB45" i="126" s="1"/>
  <c r="FV22" i="126"/>
  <c r="AG52" i="126"/>
  <c r="FV52" i="126" s="1"/>
  <c r="GC15" i="126"/>
  <c r="AN45" i="126"/>
  <c r="GC45" i="126" s="1"/>
  <c r="GJ16" i="126"/>
  <c r="AU46" i="126"/>
  <c r="GJ46" i="126" s="1"/>
  <c r="GL17" i="126"/>
  <c r="AW47" i="126"/>
  <c r="GL47" i="126" s="1"/>
  <c r="GP19" i="126"/>
  <c r="BA49" i="126"/>
  <c r="GP49" i="126" s="1"/>
  <c r="GS15" i="126"/>
  <c r="BD45" i="126"/>
  <c r="GS45" i="126" s="1"/>
  <c r="GA10" i="126"/>
  <c r="AL40" i="126"/>
  <c r="GA40" i="126" s="1"/>
  <c r="BE24" i="126"/>
  <c r="BF24" i="126" s="1"/>
  <c r="BE28" i="126"/>
  <c r="BF28" i="126" s="1"/>
  <c r="GE20" i="126"/>
  <c r="AP50" i="126"/>
  <c r="GE50" i="126" s="1"/>
  <c r="GE17" i="126"/>
  <c r="AP47" i="126"/>
  <c r="GE47" i="126" s="1"/>
  <c r="FU17" i="126"/>
  <c r="AF47" i="126"/>
  <c r="FU47" i="126" s="1"/>
  <c r="GG22" i="126"/>
  <c r="AR52" i="126"/>
  <c r="GG52" i="126" s="1"/>
  <c r="FU12" i="126"/>
  <c r="AF42" i="126"/>
  <c r="FU42" i="126" s="1"/>
  <c r="GS14" i="126"/>
  <c r="BD44" i="126"/>
  <c r="GS44" i="126" s="1"/>
  <c r="FV14" i="126"/>
  <c r="AG44" i="126"/>
  <c r="FV44" i="126" s="1"/>
  <c r="FU16" i="126"/>
  <c r="AF46" i="126"/>
  <c r="FU46" i="126" s="1"/>
  <c r="GQ12" i="126"/>
  <c r="BB42" i="126"/>
  <c r="GQ42" i="126" s="1"/>
  <c r="GI16" i="126"/>
  <c r="AT46" i="126"/>
  <c r="GI46" i="126" s="1"/>
  <c r="FW19" i="126"/>
  <c r="AH49" i="126"/>
  <c r="FW49" i="126" s="1"/>
  <c r="FX22" i="126"/>
  <c r="AI52" i="126"/>
  <c r="FX52" i="126" s="1"/>
  <c r="GE10" i="126"/>
  <c r="AP40" i="126"/>
  <c r="GE40" i="126" s="1"/>
  <c r="GM12" i="126"/>
  <c r="AX42" i="126"/>
  <c r="GM42" i="126" s="1"/>
  <c r="GA18" i="126"/>
  <c r="AL48" i="126"/>
  <c r="GA48" i="126" s="1"/>
  <c r="GS12" i="126"/>
  <c r="BD42" i="126"/>
  <c r="GS42" i="126" s="1"/>
  <c r="GD16" i="126"/>
  <c r="AO46" i="126"/>
  <c r="GD46" i="126" s="1"/>
  <c r="GD15" i="126"/>
  <c r="AO45" i="126"/>
  <c r="GD45" i="126" s="1"/>
  <c r="FY22" i="126"/>
  <c r="AJ52" i="126"/>
  <c r="FY52" i="126" s="1"/>
  <c r="FZ13" i="126"/>
  <c r="AK43" i="126"/>
  <c r="FZ43" i="126" s="1"/>
  <c r="FW14" i="126"/>
  <c r="AH44" i="126"/>
  <c r="FW44" i="126" s="1"/>
  <c r="GK17" i="126"/>
  <c r="AV47" i="126"/>
  <c r="GE13" i="126"/>
  <c r="AP43" i="126"/>
  <c r="GE43" i="126" s="1"/>
  <c r="FY11" i="126"/>
  <c r="AJ41" i="126"/>
  <c r="FY41" i="126" s="1"/>
  <c r="FV21" i="126"/>
  <c r="AG51" i="126"/>
  <c r="FV51" i="126" s="1"/>
  <c r="FT20" i="126"/>
  <c r="BE20" i="126"/>
  <c r="BF20" i="126" s="1"/>
  <c r="R11" i="126" s="1"/>
  <c r="S11" i="126" s="1"/>
  <c r="AE50" i="126"/>
  <c r="FT50" i="126" s="1"/>
  <c r="GE18" i="126"/>
  <c r="AP48" i="126"/>
  <c r="GE48" i="126" s="1"/>
  <c r="GD12" i="126"/>
  <c r="AO42" i="126"/>
  <c r="GD42" i="126" s="1"/>
  <c r="FZ20" i="126"/>
  <c r="AK50" i="126"/>
  <c r="FZ50" i="126" s="1"/>
  <c r="GS22" i="126"/>
  <c r="BD52" i="126"/>
  <c r="GS52" i="126" s="1"/>
  <c r="FT21" i="126"/>
  <c r="BE21" i="126"/>
  <c r="BF21" i="126" s="1"/>
  <c r="AE51" i="126"/>
  <c r="BE29" i="126"/>
  <c r="BF29" i="126" s="1"/>
  <c r="GP20" i="126"/>
  <c r="BA50" i="126"/>
  <c r="GP50" i="126" s="1"/>
  <c r="GC20" i="126"/>
  <c r="AN50" i="126"/>
  <c r="GC50" i="126" s="1"/>
  <c r="GH17" i="126"/>
  <c r="AS47" i="126"/>
  <c r="GH47" i="126" s="1"/>
  <c r="FV16" i="126"/>
  <c r="AG46" i="126"/>
  <c r="FV46" i="126" s="1"/>
  <c r="GH19" i="126"/>
  <c r="AS49" i="126"/>
  <c r="GH49" i="126" s="1"/>
  <c r="FW21" i="126"/>
  <c r="AH51" i="126"/>
  <c r="FW51" i="126" s="1"/>
  <c r="GD20" i="126"/>
  <c r="AO50" i="126"/>
  <c r="GD50" i="126" s="1"/>
  <c r="FZ17" i="126"/>
  <c r="AK47" i="126"/>
  <c r="FZ47" i="126" s="1"/>
  <c r="FW20" i="126"/>
  <c r="AH50" i="126"/>
  <c r="FW50" i="126" s="1"/>
  <c r="GN17" i="126"/>
  <c r="AY47" i="126"/>
  <c r="GN47" i="126" s="1"/>
  <c r="GR21" i="126"/>
  <c r="BC51" i="126"/>
  <c r="GR51" i="126" s="1"/>
  <c r="GN16" i="126"/>
  <c r="AY46" i="126"/>
  <c r="GN46" i="126" s="1"/>
  <c r="GA13" i="126"/>
  <c r="AL43" i="126"/>
  <c r="GA43" i="126" s="1"/>
  <c r="GD25" i="126"/>
  <c r="GP16" i="126"/>
  <c r="BA46" i="126"/>
  <c r="GP46" i="126" s="1"/>
  <c r="FY21" i="126"/>
  <c r="AJ51" i="126"/>
  <c r="FY51" i="126" s="1"/>
  <c r="FX19" i="126"/>
  <c r="AI49" i="126"/>
  <c r="FX49" i="126" s="1"/>
  <c r="FW22" i="126"/>
  <c r="AH52" i="126"/>
  <c r="FW52" i="126" s="1"/>
  <c r="GC14" i="126"/>
  <c r="AN44" i="126"/>
  <c r="GC44" i="126" s="1"/>
  <c r="FU14" i="126"/>
  <c r="AF44" i="126"/>
  <c r="FU44" i="126" s="1"/>
  <c r="GN18" i="126"/>
  <c r="AY48" i="126"/>
  <c r="GN48" i="126" s="1"/>
  <c r="GN10" i="126"/>
  <c r="AY40" i="126"/>
  <c r="GN40" i="126" s="1"/>
  <c r="GF21" i="126"/>
  <c r="AQ51" i="126"/>
  <c r="GF51" i="126" s="1"/>
  <c r="GB16" i="126"/>
  <c r="AM46" i="126"/>
  <c r="GB46" i="126" s="1"/>
  <c r="FT14" i="126"/>
  <c r="BE14" i="126"/>
  <c r="BF14" i="126" s="1"/>
  <c r="AE44" i="126"/>
  <c r="FT44" i="126" s="1"/>
  <c r="GA16" i="126"/>
  <c r="AL46" i="126"/>
  <c r="GA46" i="126" s="1"/>
  <c r="GB19" i="126"/>
  <c r="AM49" i="126"/>
  <c r="GB49" i="126" s="1"/>
  <c r="FZ16" i="126"/>
  <c r="AK46" i="126"/>
  <c r="FZ46" i="126" s="1"/>
  <c r="FW18" i="126"/>
  <c r="AH48" i="126"/>
  <c r="FW48" i="126" s="1"/>
  <c r="FZ22" i="126"/>
  <c r="AK52" i="126"/>
  <c r="FZ52" i="126" s="1"/>
  <c r="GR17" i="126"/>
  <c r="BC47" i="126"/>
  <c r="GR47" i="126" s="1"/>
  <c r="GL19" i="126"/>
  <c r="AW49" i="126"/>
  <c r="GL49" i="126" s="1"/>
  <c r="GO14" i="126"/>
  <c r="AZ44" i="126"/>
  <c r="GO44" i="126" s="1"/>
  <c r="FY12" i="126"/>
  <c r="AJ42" i="126"/>
  <c r="FY42" i="126" s="1"/>
  <c r="GL21" i="126"/>
  <c r="AW51" i="126"/>
  <c r="GL51" i="126" s="1"/>
  <c r="GS17" i="126"/>
  <c r="BD47" i="126"/>
  <c r="GS47" i="126" s="1"/>
  <c r="GN15" i="126"/>
  <c r="AY45" i="126"/>
  <c r="GN45" i="126" s="1"/>
  <c r="GD11" i="126"/>
  <c r="AO41" i="126"/>
  <c r="GD41" i="126" s="1"/>
  <c r="GS18" i="126"/>
  <c r="BD48" i="126"/>
  <c r="GS48" i="126" s="1"/>
  <c r="GH13" i="126"/>
  <c r="AS43" i="126"/>
  <c r="GH43" i="126" s="1"/>
  <c r="FV10" i="126"/>
  <c r="AG40" i="126"/>
  <c r="FV40" i="126" s="1"/>
  <c r="GL12" i="126"/>
  <c r="AW42" i="126"/>
  <c r="GL42" i="126" s="1"/>
  <c r="FX13" i="126"/>
  <c r="AI43" i="126"/>
  <c r="FX43" i="126" s="1"/>
  <c r="BE25" i="126"/>
  <c r="BF25" i="126" s="1"/>
  <c r="FY14" i="126"/>
  <c r="AJ44" i="126"/>
  <c r="FY44" i="126" s="1"/>
  <c r="FZ21" i="126"/>
  <c r="AK51" i="126"/>
  <c r="FZ51" i="126" s="1"/>
  <c r="GP11" i="126"/>
  <c r="BA41" i="126"/>
  <c r="GP41" i="126" s="1"/>
  <c r="GS21" i="126"/>
  <c r="BD51" i="126"/>
  <c r="GS51" i="126" s="1"/>
  <c r="GK51" i="126"/>
  <c r="GG15" i="126"/>
  <c r="AR45" i="126"/>
  <c r="GG45" i="126" s="1"/>
  <c r="FU22" i="126"/>
  <c r="AF52" i="126"/>
  <c r="FU52" i="126" s="1"/>
  <c r="FW17" i="126"/>
  <c r="AH47" i="126"/>
  <c r="FW47" i="126" s="1"/>
  <c r="FW15" i="126"/>
  <c r="AH45" i="126"/>
  <c r="FW45" i="126" s="1"/>
  <c r="GC10" i="126"/>
  <c r="AN40" i="126"/>
  <c r="GC40" i="126" s="1"/>
  <c r="GA11" i="126"/>
  <c r="AL41" i="126"/>
  <c r="GA41" i="126" s="1"/>
  <c r="GH18" i="126"/>
  <c r="AS48" i="126"/>
  <c r="GH48" i="126" s="1"/>
  <c r="GG13" i="126"/>
  <c r="AR43" i="126"/>
  <c r="GG43" i="126" s="1"/>
  <c r="GG11" i="126"/>
  <c r="AR41" i="126"/>
  <c r="GG41" i="126" s="1"/>
  <c r="GE14" i="126"/>
  <c r="AP44" i="126"/>
  <c r="GE44" i="126" s="1"/>
  <c r="FZ18" i="126"/>
  <c r="AK48" i="126"/>
  <c r="FZ48" i="126" s="1"/>
  <c r="FU10" i="126"/>
  <c r="AF40" i="126"/>
  <c r="FU40" i="126" s="1"/>
  <c r="GI20" i="126"/>
  <c r="AT50" i="126"/>
  <c r="GI50" i="126" s="1"/>
  <c r="FZ15" i="126"/>
  <c r="AK45" i="126"/>
  <c r="FZ45" i="126" s="1"/>
  <c r="GK20" i="126"/>
  <c r="AV50" i="126"/>
  <c r="GK50" i="126" s="1"/>
  <c r="GF20" i="126"/>
  <c r="AQ50" i="126"/>
  <c r="GF50" i="126" s="1"/>
  <c r="GM13" i="126"/>
  <c r="AX43" i="126"/>
  <c r="GM43" i="126" s="1"/>
  <c r="GN13" i="126"/>
  <c r="AY43" i="126"/>
  <c r="GN43" i="126" s="1"/>
  <c r="FT12" i="126"/>
  <c r="BE12" i="126"/>
  <c r="BF12" i="126" s="1"/>
  <c r="AE42" i="126"/>
  <c r="FX11" i="126"/>
  <c r="AI41" i="126"/>
  <c r="FX41" i="126" s="1"/>
  <c r="FT19" i="126"/>
  <c r="BE19" i="126"/>
  <c r="BF19" i="126" s="1"/>
  <c r="AE49" i="126"/>
  <c r="GL16" i="126"/>
  <c r="AW46" i="126"/>
  <c r="GL46" i="126" s="1"/>
  <c r="GE12" i="126"/>
  <c r="AP42" i="126"/>
  <c r="GE42" i="126" s="1"/>
  <c r="GD13" i="126"/>
  <c r="AO43" i="126"/>
  <c r="GD43" i="126" s="1"/>
  <c r="GH12" i="126"/>
  <c r="AS42" i="126"/>
  <c r="GH42" i="126" s="1"/>
  <c r="GQ14" i="126"/>
  <c r="BB44" i="126"/>
  <c r="GQ44" i="126" s="1"/>
  <c r="GA12" i="126"/>
  <c r="AL42" i="126"/>
  <c r="GA42" i="126" s="1"/>
  <c r="GP18" i="126"/>
  <c r="BA48" i="126"/>
  <c r="GP48" i="126" s="1"/>
  <c r="FV11" i="126"/>
  <c r="AG41" i="126"/>
  <c r="FV41" i="126" s="1"/>
  <c r="GH11" i="126"/>
  <c r="AS41" i="126"/>
  <c r="GH41" i="126" s="1"/>
  <c r="GA19" i="126"/>
  <c r="AL49" i="126"/>
  <c r="GA49" i="126" s="1"/>
  <c r="GO12" i="126"/>
  <c r="AZ42" i="126"/>
  <c r="GO42" i="126" s="1"/>
  <c r="GH15" i="126"/>
  <c r="AS45" i="126"/>
  <c r="GH45" i="126" s="1"/>
  <c r="GS11" i="126"/>
  <c r="BD41" i="126"/>
  <c r="GS41" i="126" s="1"/>
  <c r="GE15" i="126"/>
  <c r="AP45" i="126"/>
  <c r="GE45" i="126" s="1"/>
  <c r="GD22" i="126"/>
  <c r="AO52" i="126"/>
  <c r="GD52" i="126" s="1"/>
  <c r="GI17" i="126"/>
  <c r="AT47" i="126"/>
  <c r="GI47" i="126" s="1"/>
  <c r="GA21" i="126"/>
  <c r="AL51" i="126"/>
  <c r="GA51" i="126" s="1"/>
  <c r="FX17" i="126"/>
  <c r="AI47" i="126"/>
  <c r="FX47" i="126" s="1"/>
  <c r="FT11" i="126"/>
  <c r="BE11" i="126"/>
  <c r="BF11" i="126" s="1"/>
  <c r="AE41" i="126"/>
  <c r="FT41" i="126" s="1"/>
  <c r="GM20" i="126"/>
  <c r="AX50" i="126"/>
  <c r="GM50" i="126" s="1"/>
  <c r="GM16" i="126"/>
  <c r="AX46" i="126"/>
  <c r="GM46" i="126" s="1"/>
  <c r="GF17" i="126"/>
  <c r="AQ47" i="126"/>
  <c r="GF47" i="126" s="1"/>
  <c r="GM22" i="126"/>
  <c r="AX52" i="126"/>
  <c r="GM52" i="126" s="1"/>
  <c r="GL22" i="126"/>
  <c r="AW52" i="126"/>
  <c r="GL52" i="126" s="1"/>
  <c r="GF18" i="126"/>
  <c r="AQ48" i="126"/>
  <c r="GF48" i="126" s="1"/>
  <c r="BE22" i="126"/>
  <c r="BF22" i="126" s="1"/>
  <c r="GM18" i="126"/>
  <c r="AX48" i="126"/>
  <c r="GM48" i="126" s="1"/>
  <c r="GS20" i="126"/>
  <c r="BD50" i="126"/>
  <c r="GS50" i="126" s="1"/>
  <c r="GK11" i="126"/>
  <c r="AV41" i="126"/>
  <c r="GK41" i="126" s="1"/>
  <c r="GJ12" i="126"/>
  <c r="AU42" i="126"/>
  <c r="GJ42" i="126" s="1"/>
  <c r="GQ18" i="126"/>
  <c r="BB48" i="126"/>
  <c r="GQ48" i="126" s="1"/>
  <c r="GF12" i="126"/>
  <c r="AQ42" i="126"/>
  <c r="GF42" i="126" s="1"/>
  <c r="GP15" i="126"/>
  <c r="BA45" i="126"/>
  <c r="GP45" i="126" s="1"/>
  <c r="FX20" i="126"/>
  <c r="AI50" i="126"/>
  <c r="FX50" i="126" s="1"/>
  <c r="FX14" i="126"/>
  <c r="AI44" i="126"/>
  <c r="FX44" i="126" s="1"/>
  <c r="GF22" i="126"/>
  <c r="AQ52" i="126"/>
  <c r="GF52" i="126" s="1"/>
  <c r="GO17" i="126"/>
  <c r="AZ47" i="126"/>
  <c r="GO47" i="126" s="1"/>
  <c r="GI21" i="126"/>
  <c r="AT51" i="126"/>
  <c r="GI51" i="126" s="1"/>
  <c r="GP12" i="126"/>
  <c r="BA42" i="126"/>
  <c r="GP42" i="126" s="1"/>
  <c r="FU21" i="126"/>
  <c r="AF51" i="126"/>
  <c r="FU51" i="126" s="1"/>
  <c r="FV12" i="126"/>
  <c r="AG42" i="126"/>
  <c r="FV42" i="126" s="1"/>
  <c r="GQ19" i="126"/>
  <c r="BB49" i="126"/>
  <c r="GQ49" i="126" s="1"/>
  <c r="GI11" i="126"/>
  <c r="AT41" i="126"/>
  <c r="GI41" i="126" s="1"/>
  <c r="FT17" i="126"/>
  <c r="BE17" i="126"/>
  <c r="BF17" i="126" s="1"/>
  <c r="AE47" i="126"/>
  <c r="FT18" i="126"/>
  <c r="BE18" i="126"/>
  <c r="BF18" i="126" s="1"/>
  <c r="AE48" i="126"/>
  <c r="FT48" i="126" s="1"/>
  <c r="GO22" i="126"/>
  <c r="AZ52" i="126"/>
  <c r="GO52" i="126" s="1"/>
  <c r="FW16" i="126"/>
  <c r="AH46" i="126"/>
  <c r="FW46" i="126" s="1"/>
  <c r="GB11" i="126"/>
  <c r="AM41" i="126"/>
  <c r="GB41" i="126" s="1"/>
  <c r="GI19" i="126"/>
  <c r="AT49" i="126"/>
  <c r="GI49" i="126" s="1"/>
  <c r="GP22" i="126"/>
  <c r="BA52" i="126"/>
  <c r="GP52" i="126" s="1"/>
  <c r="GF11" i="126"/>
  <c r="AQ41" i="126"/>
  <c r="GF41" i="126" s="1"/>
  <c r="GA15" i="126"/>
  <c r="AL45" i="126"/>
  <c r="GA45" i="126" s="1"/>
  <c r="GD18" i="126"/>
  <c r="AO48" i="126"/>
  <c r="GD48" i="126" s="1"/>
  <c r="FT15" i="126"/>
  <c r="BE15" i="126"/>
  <c r="BF15" i="126" s="1"/>
  <c r="AE45" i="126"/>
  <c r="FT45" i="126" s="1"/>
  <c r="GS10" i="126"/>
  <c r="BD40" i="126"/>
  <c r="GS40" i="126" s="1"/>
  <c r="GK13" i="126"/>
  <c r="AV43" i="126"/>
  <c r="GK43" i="126" s="1"/>
  <c r="GS19" i="126"/>
  <c r="BD49" i="126"/>
  <c r="GS49" i="126" s="1"/>
  <c r="GF14" i="126"/>
  <c r="AQ44" i="126"/>
  <c r="GF44" i="126" s="1"/>
  <c r="FX16" i="126"/>
  <c r="AI46" i="126"/>
  <c r="FX46" i="126" s="1"/>
  <c r="FW13" i="126"/>
  <c r="AH43" i="126"/>
  <c r="FW43" i="126" s="1"/>
  <c r="GA17" i="126"/>
  <c r="AL47" i="126"/>
  <c r="GA47" i="126" s="1"/>
  <c r="GK15" i="126"/>
  <c r="AV45" i="126"/>
  <c r="GK45" i="126" s="1"/>
  <c r="GM15" i="126"/>
  <c r="AX45" i="126"/>
  <c r="GM45" i="126" s="1"/>
  <c r="GE11" i="126"/>
  <c r="AP41" i="126"/>
  <c r="GE41" i="126" s="1"/>
  <c r="GJ11" i="126"/>
  <c r="AU41" i="126"/>
  <c r="GJ41" i="126" s="1"/>
  <c r="GM19" i="126"/>
  <c r="AX49" i="126"/>
  <c r="GM49" i="126" s="1"/>
  <c r="GP10" i="126"/>
  <c r="BA40" i="126"/>
  <c r="GP40" i="126" s="1"/>
  <c r="GJ22" i="126"/>
  <c r="AU52" i="126"/>
  <c r="GJ52" i="126" s="1"/>
  <c r="GO20" i="126"/>
  <c r="AZ50" i="126"/>
  <c r="GO50" i="126" s="1"/>
  <c r="GR13" i="126"/>
  <c r="BC43" i="126"/>
  <c r="GR43" i="126" s="1"/>
  <c r="GK18" i="126"/>
  <c r="AV48" i="126"/>
  <c r="GK48" i="126" s="1"/>
  <c r="GI12" i="126"/>
  <c r="AT42" i="126"/>
  <c r="GI42" i="126" s="1"/>
  <c r="GB13" i="126"/>
  <c r="AM43" i="126"/>
  <c r="GB43" i="126" s="1"/>
  <c r="BE10" i="126"/>
  <c r="BF10" i="126" s="1"/>
  <c r="FT10" i="126"/>
  <c r="AE40" i="126"/>
  <c r="FY10" i="126"/>
  <c r="AJ40" i="126"/>
  <c r="FY40" i="126" s="1"/>
  <c r="GR22" i="126"/>
  <c r="BC52" i="126"/>
  <c r="GR52" i="126" s="1"/>
  <c r="FT16" i="126"/>
  <c r="BE16" i="126"/>
  <c r="BF16" i="126" s="1"/>
  <c r="AE46" i="126"/>
  <c r="GJ13" i="126"/>
  <c r="AU43" i="126"/>
  <c r="GJ43" i="126" s="1"/>
  <c r="GJ18" i="126"/>
  <c r="AU48" i="126"/>
  <c r="GJ48" i="126" s="1"/>
  <c r="GQ17" i="126"/>
  <c r="BB47" i="126"/>
  <c r="GQ47" i="126" s="1"/>
  <c r="GN21" i="126"/>
  <c r="AY51" i="126"/>
  <c r="GN51" i="126" s="1"/>
  <c r="BE26" i="126"/>
  <c r="BF26" i="126" s="1"/>
  <c r="GT24" i="126"/>
  <c r="GA20" i="126"/>
  <c r="AL50" i="126"/>
  <c r="GA50" i="126" s="1"/>
  <c r="GG19" i="126"/>
  <c r="AR49" i="126"/>
  <c r="GG49" i="126" s="1"/>
  <c r="GR12" i="126"/>
  <c r="BC42" i="126"/>
  <c r="GR42" i="126" s="1"/>
  <c r="GL14" i="126"/>
  <c r="AW44" i="126"/>
  <c r="GL44" i="126" s="1"/>
  <c r="GE19" i="126"/>
  <c r="AP49" i="126"/>
  <c r="GE49" i="126" s="1"/>
  <c r="GK22" i="126"/>
  <c r="AV52" i="126"/>
  <c r="GK52" i="126" s="1"/>
  <c r="BE27" i="126"/>
  <c r="BF27" i="126" s="1"/>
  <c r="GD17" i="126"/>
  <c r="AO47" i="126"/>
  <c r="GD47" i="126" s="1"/>
  <c r="GB21" i="126"/>
  <c r="AM51" i="126"/>
  <c r="GB51" i="126" s="1"/>
  <c r="GQ13" i="126"/>
  <c r="BB43" i="126"/>
  <c r="GQ43" i="126" s="1"/>
  <c r="FU15" i="126"/>
  <c r="AF45" i="126"/>
  <c r="FU45" i="126" s="1"/>
  <c r="GL15" i="126"/>
  <c r="AW45" i="126"/>
  <c r="GL45" i="126" s="1"/>
  <c r="GO21" i="126"/>
  <c r="AZ51" i="126"/>
  <c r="GO51" i="126" s="1"/>
  <c r="GN11" i="126"/>
  <c r="AY41" i="126"/>
  <c r="GN41" i="126" s="1"/>
  <c r="GC21" i="126"/>
  <c r="AN51" i="126"/>
  <c r="GC51" i="126" s="1"/>
  <c r="FW10" i="126"/>
  <c r="AH40" i="126"/>
  <c r="FW40" i="126" s="1"/>
  <c r="GR15" i="126"/>
  <c r="BC45" i="126"/>
  <c r="GR45" i="126" s="1"/>
  <c r="GO19" i="126"/>
  <c r="AZ49" i="126"/>
  <c r="GO49" i="126" s="1"/>
  <c r="GB22" i="126"/>
  <c r="AM52" i="126"/>
  <c r="GB52" i="126" s="1"/>
  <c r="FU11" i="126"/>
  <c r="AF41" i="126"/>
  <c r="FU41" i="126" s="1"/>
  <c r="BE30" i="126"/>
  <c r="BF30" i="126" s="1"/>
  <c r="FU13" i="126"/>
  <c r="AF43" i="126"/>
  <c r="FU43" i="126" s="1"/>
  <c r="GP21" i="126"/>
  <c r="BA51" i="126"/>
  <c r="GP51" i="126" s="1"/>
  <c r="GL18" i="126"/>
  <c r="AW48" i="126"/>
  <c r="GL48" i="126" s="1"/>
  <c r="GG21" i="126"/>
  <c r="AR51" i="126"/>
  <c r="GG51" i="126" s="1"/>
  <c r="GK16" i="126"/>
  <c r="AV46" i="126"/>
  <c r="GL20" i="126"/>
  <c r="AW50" i="126"/>
  <c r="GL50" i="126" s="1"/>
  <c r="FX12" i="126"/>
  <c r="AI42" i="126"/>
  <c r="FX42" i="126" s="1"/>
  <c r="Q42" i="122"/>
  <c r="K37" i="123" s="1"/>
  <c r="L40" i="127"/>
  <c r="G40" i="127"/>
  <c r="W41" i="126"/>
  <c r="H40" i="127"/>
  <c r="J82" i="127"/>
  <c r="W83" i="126"/>
  <c r="H82" i="127"/>
  <c r="G82" i="127"/>
  <c r="J40" i="127"/>
  <c r="I40" i="127"/>
  <c r="K40" i="127"/>
  <c r="I82" i="127"/>
  <c r="K82" i="127"/>
  <c r="L82" i="127"/>
  <c r="F151" i="127"/>
  <c r="L151" i="127"/>
  <c r="I151" i="127"/>
  <c r="C151" i="127"/>
  <c r="J151" i="127"/>
  <c r="E151" i="127"/>
  <c r="K151" i="127"/>
  <c r="D57" i="112"/>
  <c r="F64" i="112" s="1"/>
  <c r="F65" i="112" s="1"/>
  <c r="L8" i="122" s="1"/>
  <c r="W152" i="126"/>
  <c r="H151" i="127"/>
  <c r="G151" i="127"/>
  <c r="C160" i="126"/>
  <c r="M10" i="126" l="1"/>
  <c r="GR26" i="126"/>
  <c r="GB26" i="126"/>
  <c r="GH26" i="126"/>
  <c r="FX26" i="126"/>
  <c r="GO26" i="126"/>
  <c r="GQ26" i="126"/>
  <c r="GT13" i="126"/>
  <c r="GT19" i="126"/>
  <c r="GK26" i="126"/>
  <c r="GF26" i="126"/>
  <c r="GJ26" i="126"/>
  <c r="GT22" i="126"/>
  <c r="GD26" i="126"/>
  <c r="BF33" i="126"/>
  <c r="BG11" i="126" s="1"/>
  <c r="BQ11" i="126" s="1"/>
  <c r="EW11" i="126" s="1"/>
  <c r="FZ26" i="126"/>
  <c r="GM26" i="126"/>
  <c r="GI26" i="126"/>
  <c r="GG26" i="126"/>
  <c r="GT41" i="126"/>
  <c r="M11" i="126"/>
  <c r="GT11" i="126"/>
  <c r="GT12" i="126"/>
  <c r="GK46" i="126"/>
  <c r="FW26" i="126"/>
  <c r="GT17" i="126"/>
  <c r="BE43" i="126"/>
  <c r="BF43" i="126" s="1"/>
  <c r="BG43" i="126" s="1"/>
  <c r="FT46" i="126"/>
  <c r="BE46" i="126"/>
  <c r="BF46" i="126" s="1"/>
  <c r="BG46" i="126" s="1"/>
  <c r="GT43" i="126"/>
  <c r="GT50" i="126"/>
  <c r="BE52" i="126"/>
  <c r="BF52" i="126" s="1"/>
  <c r="BG52" i="126" s="1"/>
  <c r="GT14" i="126"/>
  <c r="GT20" i="126"/>
  <c r="GC26" i="126"/>
  <c r="GE26" i="126"/>
  <c r="GT52" i="126"/>
  <c r="GT48" i="126"/>
  <c r="BE40" i="126"/>
  <c r="BF40" i="126" s="1"/>
  <c r="BG40" i="126" s="1"/>
  <c r="FT40" i="126"/>
  <c r="GT40" i="126" s="1"/>
  <c r="GS26" i="126"/>
  <c r="BF34" i="126"/>
  <c r="BG23" i="126" s="1"/>
  <c r="GT16" i="126"/>
  <c r="GT10" i="126"/>
  <c r="GT18" i="126"/>
  <c r="GT21" i="126"/>
  <c r="BE42" i="126"/>
  <c r="BF42" i="126" s="1"/>
  <c r="BG42" i="126" s="1"/>
  <c r="FT42" i="126"/>
  <c r="GT42" i="126" s="1"/>
  <c r="GP26" i="126"/>
  <c r="GT44" i="126"/>
  <c r="BF32" i="126"/>
  <c r="BG14" i="126" s="1"/>
  <c r="GT45" i="126"/>
  <c r="GK47" i="126"/>
  <c r="GL26" i="126"/>
  <c r="GA26" i="126"/>
  <c r="BE47" i="126"/>
  <c r="BF47" i="126" s="1"/>
  <c r="BG47" i="126" s="1"/>
  <c r="FT47" i="126"/>
  <c r="GT15" i="126"/>
  <c r="FT49" i="126"/>
  <c r="GT49" i="126" s="1"/>
  <c r="BE49" i="126"/>
  <c r="BF49" i="126" s="1"/>
  <c r="BG49" i="126" s="1"/>
  <c r="FT51" i="126"/>
  <c r="GT51" i="126" s="1"/>
  <c r="BE51" i="126"/>
  <c r="BF51" i="126" s="1"/>
  <c r="BG51" i="126" s="1"/>
  <c r="F83" i="127"/>
  <c r="L83" i="127"/>
  <c r="K83" i="127"/>
  <c r="Q37" i="122"/>
  <c r="Q38" i="122" s="1"/>
  <c r="R42" i="122"/>
  <c r="N37" i="123" s="1"/>
  <c r="I41" i="127"/>
  <c r="K41" i="127"/>
  <c r="J41" i="127"/>
  <c r="G83" i="127"/>
  <c r="J83" i="127"/>
  <c r="I83" i="127"/>
  <c r="W42" i="126"/>
  <c r="H41" i="127"/>
  <c r="G41" i="127"/>
  <c r="W84" i="126"/>
  <c r="H83" i="127"/>
  <c r="G152" i="127"/>
  <c r="J152" i="127"/>
  <c r="L41" i="127"/>
  <c r="F41" i="127"/>
  <c r="I152" i="127"/>
  <c r="K152" i="127"/>
  <c r="L152" i="127"/>
  <c r="H152" i="127"/>
  <c r="W153" i="126"/>
  <c r="GT47" i="126" l="1"/>
  <c r="BG18" i="126"/>
  <c r="BP18" i="126" s="1"/>
  <c r="EV18" i="126" s="1"/>
  <c r="BG15" i="126"/>
  <c r="CE11" i="126"/>
  <c r="FK11" i="126" s="1"/>
  <c r="CD11" i="126"/>
  <c r="FJ11" i="126" s="1"/>
  <c r="BV11" i="126"/>
  <c r="FB11" i="126" s="1"/>
  <c r="BG13" i="126"/>
  <c r="BG28" i="126"/>
  <c r="BL11" i="126"/>
  <c r="ER11" i="126" s="1"/>
  <c r="BH11" i="126"/>
  <c r="BR11" i="126"/>
  <c r="EX11" i="126" s="1"/>
  <c r="GT46" i="126"/>
  <c r="BO11" i="126"/>
  <c r="EU11" i="126" s="1"/>
  <c r="CB11" i="126"/>
  <c r="BU11" i="126"/>
  <c r="FA11" i="126" s="1"/>
  <c r="BN11" i="126"/>
  <c r="ET11" i="126" s="1"/>
  <c r="CC11" i="126"/>
  <c r="FI11" i="126" s="1"/>
  <c r="BZ11" i="126"/>
  <c r="FF11" i="126" s="1"/>
  <c r="CG11" i="126"/>
  <c r="FM11" i="126" s="1"/>
  <c r="BI11" i="126"/>
  <c r="BM11" i="126"/>
  <c r="ES11" i="126" s="1"/>
  <c r="BX11" i="126"/>
  <c r="FD11" i="126" s="1"/>
  <c r="BK11" i="126"/>
  <c r="EQ11" i="126" s="1"/>
  <c r="BY11" i="126"/>
  <c r="FE11" i="126" s="1"/>
  <c r="BG22" i="126"/>
  <c r="BO22" i="126" s="1"/>
  <c r="BP11" i="126"/>
  <c r="EV11" i="126" s="1"/>
  <c r="BJ11" i="126"/>
  <c r="BW11" i="126"/>
  <c r="FC11" i="126" s="1"/>
  <c r="BG12" i="126"/>
  <c r="CA11" i="126"/>
  <c r="FG11" i="126" s="1"/>
  <c r="CF11" i="126"/>
  <c r="FL11" i="126" s="1"/>
  <c r="BG27" i="126"/>
  <c r="BT11" i="126"/>
  <c r="EZ11" i="126" s="1"/>
  <c r="BG16" i="126"/>
  <c r="BS11" i="126"/>
  <c r="EY11" i="126" s="1"/>
  <c r="BG25" i="126"/>
  <c r="BR25" i="126" s="1"/>
  <c r="EX25" i="126" s="1"/>
  <c r="BG20" i="126"/>
  <c r="BG30" i="126"/>
  <c r="BG17" i="126"/>
  <c r="BG21" i="126"/>
  <c r="BG24" i="126"/>
  <c r="BG26" i="126"/>
  <c r="BQ23" i="126"/>
  <c r="EW23" i="126" s="1"/>
  <c r="CC23" i="126"/>
  <c r="FI23" i="126" s="1"/>
  <c r="BV23" i="126"/>
  <c r="FB23" i="126" s="1"/>
  <c r="BT23" i="126"/>
  <c r="EZ23" i="126" s="1"/>
  <c r="BH23" i="126"/>
  <c r="CG23" i="126"/>
  <c r="FM23" i="126" s="1"/>
  <c r="BK23" i="126"/>
  <c r="EQ23" i="126" s="1"/>
  <c r="BJ23" i="126"/>
  <c r="BY23" i="126"/>
  <c r="FE23" i="126" s="1"/>
  <c r="BR23" i="126"/>
  <c r="EX23" i="126" s="1"/>
  <c r="BO23" i="126"/>
  <c r="EU23" i="126" s="1"/>
  <c r="BM23" i="126"/>
  <c r="ES23" i="126" s="1"/>
  <c r="CB23" i="126"/>
  <c r="CA23" i="126"/>
  <c r="FG23" i="126" s="1"/>
  <c r="BX23" i="126"/>
  <c r="FD23" i="126" s="1"/>
  <c r="BW23" i="126"/>
  <c r="FC23" i="126" s="1"/>
  <c r="BU23" i="126"/>
  <c r="FA23" i="126" s="1"/>
  <c r="BN23" i="126"/>
  <c r="ET23" i="126" s="1"/>
  <c r="BZ23" i="126"/>
  <c r="FF23" i="126" s="1"/>
  <c r="CE23" i="126"/>
  <c r="FK23" i="126" s="1"/>
  <c r="CD23" i="126"/>
  <c r="FJ23" i="126" s="1"/>
  <c r="BP23" i="126"/>
  <c r="EV23" i="126" s="1"/>
  <c r="BL23" i="126"/>
  <c r="ER23" i="126" s="1"/>
  <c r="CF23" i="126"/>
  <c r="FL23" i="126" s="1"/>
  <c r="BS23" i="126"/>
  <c r="EY23" i="126" s="1"/>
  <c r="BI23" i="126"/>
  <c r="BG29" i="126"/>
  <c r="BG10" i="126"/>
  <c r="BT14" i="126"/>
  <c r="EZ14" i="126" s="1"/>
  <c r="CD14" i="126"/>
  <c r="FJ14" i="126" s="1"/>
  <c r="BY14" i="126"/>
  <c r="FE14" i="126" s="1"/>
  <c r="CF14" i="126"/>
  <c r="FL14" i="126" s="1"/>
  <c r="BQ14" i="126"/>
  <c r="EW14" i="126" s="1"/>
  <c r="BS14" i="126"/>
  <c r="EY14" i="126" s="1"/>
  <c r="BM14" i="126"/>
  <c r="ES14" i="126" s="1"/>
  <c r="BZ14" i="126"/>
  <c r="FF14" i="126" s="1"/>
  <c r="BJ14" i="126"/>
  <c r="BR14" i="126"/>
  <c r="EX14" i="126" s="1"/>
  <c r="BK14" i="126"/>
  <c r="EQ14" i="126" s="1"/>
  <c r="CB14" i="126"/>
  <c r="BO14" i="126"/>
  <c r="EU14" i="126" s="1"/>
  <c r="BP14" i="126"/>
  <c r="EV14" i="126" s="1"/>
  <c r="BN14" i="126"/>
  <c r="ET14" i="126" s="1"/>
  <c r="CC14" i="126"/>
  <c r="FI14" i="126" s="1"/>
  <c r="CG14" i="126"/>
  <c r="FM14" i="126" s="1"/>
  <c r="BX14" i="126"/>
  <c r="FD14" i="126" s="1"/>
  <c r="CA14" i="126"/>
  <c r="FG14" i="126" s="1"/>
  <c r="BW14" i="126"/>
  <c r="FC14" i="126" s="1"/>
  <c r="BU14" i="126"/>
  <c r="FA14" i="126" s="1"/>
  <c r="BL14" i="126"/>
  <c r="ER14" i="126" s="1"/>
  <c r="BV14" i="126"/>
  <c r="FB14" i="126" s="1"/>
  <c r="CE14" i="126"/>
  <c r="FK14" i="126" s="1"/>
  <c r="BH14" i="126"/>
  <c r="BI14" i="126"/>
  <c r="BG19" i="126"/>
  <c r="K42" i="127"/>
  <c r="J42" i="127"/>
  <c r="I42" i="127"/>
  <c r="L42" i="127"/>
  <c r="B42" i="127"/>
  <c r="W43" i="126"/>
  <c r="H42" i="127"/>
  <c r="G42" i="127"/>
  <c r="B84" i="127"/>
  <c r="L84" i="127"/>
  <c r="J84" i="127"/>
  <c r="K84" i="127"/>
  <c r="I84" i="127"/>
  <c r="W85" i="126"/>
  <c r="H84" i="127"/>
  <c r="G84" i="127"/>
  <c r="J153" i="127"/>
  <c r="L153" i="127"/>
  <c r="K153" i="127"/>
  <c r="I153" i="127"/>
  <c r="F153" i="127"/>
  <c r="G153" i="127"/>
  <c r="W154" i="126"/>
  <c r="I154" i="127" s="1"/>
  <c r="H153" i="127"/>
  <c r="BN18" i="126" l="1"/>
  <c r="ET18" i="126" s="1"/>
  <c r="BH18" i="126"/>
  <c r="CG18" i="126"/>
  <c r="FM18" i="126" s="1"/>
  <c r="BR18" i="126"/>
  <c r="EX18" i="126" s="1"/>
  <c r="BO18" i="126"/>
  <c r="EU18" i="126" s="1"/>
  <c r="BL18" i="126"/>
  <c r="ER18" i="126" s="1"/>
  <c r="BK18" i="126"/>
  <c r="EQ18" i="126" s="1"/>
  <c r="BX18" i="126"/>
  <c r="FD18" i="126" s="1"/>
  <c r="BQ18" i="126"/>
  <c r="EW18" i="126" s="1"/>
  <c r="CC18" i="126"/>
  <c r="FI18" i="126" s="1"/>
  <c r="BT18" i="126"/>
  <c r="EZ18" i="126" s="1"/>
  <c r="CF18" i="126"/>
  <c r="FL18" i="126" s="1"/>
  <c r="BU18" i="126"/>
  <c r="FA18" i="126" s="1"/>
  <c r="BZ18" i="126"/>
  <c r="FF18" i="126" s="1"/>
  <c r="CA18" i="126"/>
  <c r="FG18" i="126" s="1"/>
  <c r="CE18" i="126"/>
  <c r="FK18" i="126" s="1"/>
  <c r="BY18" i="126"/>
  <c r="FE18" i="126" s="1"/>
  <c r="BW18" i="126"/>
  <c r="FC18" i="126" s="1"/>
  <c r="BJ18" i="126"/>
  <c r="BV18" i="126"/>
  <c r="FB18" i="126" s="1"/>
  <c r="CD18" i="126"/>
  <c r="FJ18" i="126" s="1"/>
  <c r="BS18" i="126"/>
  <c r="EY18" i="126" s="1"/>
  <c r="BI18" i="126"/>
  <c r="BM18" i="126"/>
  <c r="ES18" i="126" s="1"/>
  <c r="CB18" i="126"/>
  <c r="BM15" i="126"/>
  <c r="ES15" i="126" s="1"/>
  <c r="BT15" i="126"/>
  <c r="EZ15" i="126" s="1"/>
  <c r="BW15" i="126"/>
  <c r="FC15" i="126" s="1"/>
  <c r="BI15" i="126"/>
  <c r="CD15" i="126"/>
  <c r="FJ15" i="126" s="1"/>
  <c r="CG15" i="126"/>
  <c r="FM15" i="126" s="1"/>
  <c r="BR15" i="126"/>
  <c r="EX15" i="126" s="1"/>
  <c r="BO15" i="126"/>
  <c r="EU15" i="126" s="1"/>
  <c r="BK15" i="126"/>
  <c r="EQ15" i="126" s="1"/>
  <c r="BH15" i="126"/>
  <c r="CB15" i="126"/>
  <c r="BN15" i="126"/>
  <c r="ET15" i="126" s="1"/>
  <c r="BY15" i="126"/>
  <c r="FE15" i="126" s="1"/>
  <c r="BJ15" i="126"/>
  <c r="BQ15" i="126"/>
  <c r="EW15" i="126" s="1"/>
  <c r="BZ15" i="126"/>
  <c r="FF15" i="126" s="1"/>
  <c r="BX15" i="126"/>
  <c r="FD15" i="126" s="1"/>
  <c r="BS15" i="126"/>
  <c r="EY15" i="126" s="1"/>
  <c r="BV15" i="126"/>
  <c r="FB15" i="126" s="1"/>
  <c r="BU15" i="126"/>
  <c r="FA15" i="126" s="1"/>
  <c r="BP15" i="126"/>
  <c r="EV15" i="126" s="1"/>
  <c r="BL15" i="126"/>
  <c r="ER15" i="126" s="1"/>
  <c r="CA15" i="126"/>
  <c r="FG15" i="126" s="1"/>
  <c r="CF15" i="126"/>
  <c r="FL15" i="126" s="1"/>
  <c r="CE15" i="126"/>
  <c r="FK15" i="126" s="1"/>
  <c r="CC15" i="126"/>
  <c r="FI15" i="126" s="1"/>
  <c r="BT13" i="126"/>
  <c r="BV13" i="126"/>
  <c r="BV43" i="126" s="1"/>
  <c r="CB13" i="126"/>
  <c r="BK13" i="126"/>
  <c r="BI13" i="126"/>
  <c r="BI43" i="126" s="1"/>
  <c r="BJ13" i="126"/>
  <c r="BX13" i="126"/>
  <c r="CE13" i="126"/>
  <c r="BL13" i="126"/>
  <c r="CA13" i="126"/>
  <c r="BO13" i="126"/>
  <c r="CG13" i="126"/>
  <c r="CF13" i="126"/>
  <c r="CC13" i="126"/>
  <c r="BQ13" i="126"/>
  <c r="BW13" i="126"/>
  <c r="BY13" i="126"/>
  <c r="BS13" i="126"/>
  <c r="CD13" i="126"/>
  <c r="BR13" i="126"/>
  <c r="BZ13" i="126"/>
  <c r="BP13" i="126"/>
  <c r="BH13" i="126"/>
  <c r="BH43" i="126" s="1"/>
  <c r="BN13" i="126"/>
  <c r="BU13" i="126"/>
  <c r="BM13" i="126"/>
  <c r="BS28" i="126"/>
  <c r="EY28" i="126" s="1"/>
  <c r="BV28" i="126"/>
  <c r="FB28" i="126" s="1"/>
  <c r="BZ28" i="126"/>
  <c r="FF28" i="126" s="1"/>
  <c r="BR28" i="126"/>
  <c r="EX28" i="126" s="1"/>
  <c r="BW28" i="126"/>
  <c r="FC28" i="126" s="1"/>
  <c r="CB28" i="126"/>
  <c r="BU28" i="126"/>
  <c r="FA28" i="126" s="1"/>
  <c r="BJ28" i="126"/>
  <c r="BM28" i="126"/>
  <c r="ES28" i="126" s="1"/>
  <c r="BH28" i="126"/>
  <c r="BQ28" i="126"/>
  <c r="EW28" i="126" s="1"/>
  <c r="CE28" i="126"/>
  <c r="FK28" i="126" s="1"/>
  <c r="CD28" i="126"/>
  <c r="FJ28" i="126" s="1"/>
  <c r="BY28" i="126"/>
  <c r="FE28" i="126" s="1"/>
  <c r="CA28" i="126"/>
  <c r="FG28" i="126" s="1"/>
  <c r="CC28" i="126"/>
  <c r="FI28" i="126" s="1"/>
  <c r="BO28" i="126"/>
  <c r="EU28" i="126" s="1"/>
  <c r="CG28" i="126"/>
  <c r="FM28" i="126" s="1"/>
  <c r="BT28" i="126"/>
  <c r="EZ28" i="126" s="1"/>
  <c r="BP28" i="126"/>
  <c r="EV28" i="126" s="1"/>
  <c r="BX28" i="126"/>
  <c r="FD28" i="126" s="1"/>
  <c r="BL28" i="126"/>
  <c r="ER28" i="126" s="1"/>
  <c r="BK28" i="126"/>
  <c r="EQ28" i="126" s="1"/>
  <c r="CF28" i="126"/>
  <c r="FL28" i="126" s="1"/>
  <c r="BI28" i="126"/>
  <c r="BN28" i="126"/>
  <c r="ET28" i="126" s="1"/>
  <c r="CE12" i="126"/>
  <c r="BQ12" i="126"/>
  <c r="BI12" i="126"/>
  <c r="BI42" i="126" s="1"/>
  <c r="BV12" i="126"/>
  <c r="BZ12" i="126"/>
  <c r="BP12" i="126"/>
  <c r="CD12" i="126"/>
  <c r="BX12" i="126"/>
  <c r="BR12" i="126"/>
  <c r="BY12" i="126"/>
  <c r="CC12" i="126"/>
  <c r="BJ12" i="126"/>
  <c r="CA12" i="126"/>
  <c r="BU12" i="126"/>
  <c r="FA12" i="126" s="1"/>
  <c r="BO12" i="126"/>
  <c r="EU12" i="126" s="1"/>
  <c r="BS12" i="126"/>
  <c r="BT12" i="126"/>
  <c r="EZ12" i="126" s="1"/>
  <c r="CB12" i="126"/>
  <c r="BM12" i="126"/>
  <c r="BM42" i="126" s="1"/>
  <c r="BN12" i="126"/>
  <c r="BW12" i="126"/>
  <c r="BL12" i="126"/>
  <c r="BK12" i="126"/>
  <c r="CG12" i="126"/>
  <c r="CF12" i="126"/>
  <c r="CE27" i="126"/>
  <c r="FK27" i="126" s="1"/>
  <c r="BW27" i="126"/>
  <c r="FC27" i="126" s="1"/>
  <c r="CG27" i="126"/>
  <c r="FM27" i="126" s="1"/>
  <c r="BV27" i="126"/>
  <c r="FB27" i="126" s="1"/>
  <c r="BT27" i="126"/>
  <c r="EZ27" i="126" s="1"/>
  <c r="BO27" i="126"/>
  <c r="EU27" i="126" s="1"/>
  <c r="BX27" i="126"/>
  <c r="FD27" i="126" s="1"/>
  <c r="BQ16" i="126"/>
  <c r="CB16" i="126"/>
  <c r="CF16" i="126"/>
  <c r="BR16" i="126"/>
  <c r="CE16" i="126"/>
  <c r="BS20" i="126"/>
  <c r="EY20" i="126" s="1"/>
  <c r="BV20" i="126"/>
  <c r="FB20" i="126" s="1"/>
  <c r="BM20" i="126"/>
  <c r="ES20" i="126" s="1"/>
  <c r="CC20" i="126"/>
  <c r="FI20" i="126" s="1"/>
  <c r="BN20" i="126"/>
  <c r="ET20" i="126" s="1"/>
  <c r="BI20" i="126"/>
  <c r="CG30" i="126"/>
  <c r="FM30" i="126" s="1"/>
  <c r="CD30" i="126"/>
  <c r="FJ30" i="126" s="1"/>
  <c r="CE30" i="126"/>
  <c r="FK30" i="126" s="1"/>
  <c r="BU30" i="126"/>
  <c r="FA30" i="126" s="1"/>
  <c r="CB30" i="126"/>
  <c r="BP30" i="126"/>
  <c r="EV30" i="126" s="1"/>
  <c r="BR30" i="126"/>
  <c r="EX30" i="126" s="1"/>
  <c r="CF30" i="126"/>
  <c r="FL30" i="126" s="1"/>
  <c r="BN30" i="126"/>
  <c r="ET30" i="126" s="1"/>
  <c r="BV30" i="126"/>
  <c r="FB30" i="126" s="1"/>
  <c r="BK30" i="126"/>
  <c r="EQ30" i="126" s="1"/>
  <c r="BL30" i="126"/>
  <c r="ER30" i="126" s="1"/>
  <c r="BT17" i="126"/>
  <c r="BV17" i="126"/>
  <c r="CF17" i="126"/>
  <c r="CB17" i="126"/>
  <c r="BZ17" i="126"/>
  <c r="BY17" i="126"/>
  <c r="BJ17" i="126"/>
  <c r="CC17" i="126"/>
  <c r="BS17" i="126"/>
  <c r="CE17" i="126"/>
  <c r="FK17" i="126" s="1"/>
  <c r="CD17" i="126"/>
  <c r="BN17" i="126"/>
  <c r="BW17" i="126"/>
  <c r="BP17" i="126"/>
  <c r="BK17" i="126"/>
  <c r="BX17" i="126"/>
  <c r="BM17" i="126"/>
  <c r="CA17" i="126"/>
  <c r="BL17" i="126"/>
  <c r="CF21" i="126"/>
  <c r="BO21" i="126"/>
  <c r="CA21" i="126"/>
  <c r="BX21" i="126"/>
  <c r="BN21" i="126"/>
  <c r="ET21" i="126" s="1"/>
  <c r="BW21" i="126"/>
  <c r="FC21" i="126" s="1"/>
  <c r="BL21" i="126"/>
  <c r="BY21" i="126"/>
  <c r="CE21" i="126"/>
  <c r="BR21" i="126"/>
  <c r="BI21" i="126"/>
  <c r="BI51" i="126" s="1"/>
  <c r="BZ21" i="126"/>
  <c r="BZ51" i="126" s="1"/>
  <c r="CC21" i="126"/>
  <c r="BM21" i="126"/>
  <c r="BT21" i="126"/>
  <c r="BS21" i="126"/>
  <c r="BK21" i="126"/>
  <c r="EQ21" i="126" s="1"/>
  <c r="CG21" i="126"/>
  <c r="BV21" i="126"/>
  <c r="BK20" i="126"/>
  <c r="EQ20" i="126" s="1"/>
  <c r="CC16" i="126"/>
  <c r="BW16" i="126"/>
  <c r="CA22" i="126"/>
  <c r="BQ17" i="126"/>
  <c r="CB21" i="126"/>
  <c r="BY22" i="126"/>
  <c r="CG17" i="126"/>
  <c r="BH17" i="126"/>
  <c r="BO17" i="126"/>
  <c r="EU17" i="126" s="1"/>
  <c r="BQ21" i="126"/>
  <c r="BI17" i="126"/>
  <c r="BI47" i="126" s="1"/>
  <c r="BR17" i="126"/>
  <c r="BH21" i="126"/>
  <c r="BU17" i="126"/>
  <c r="BJ21" i="126"/>
  <c r="BZ22" i="126"/>
  <c r="BQ30" i="126"/>
  <c r="EW30" i="126" s="1"/>
  <c r="BP22" i="126"/>
  <c r="BZ20" i="126"/>
  <c r="FF20" i="126" s="1"/>
  <c r="CG22" i="126"/>
  <c r="FM22" i="126" s="1"/>
  <c r="BU20" i="126"/>
  <c r="FA20" i="126" s="1"/>
  <c r="BH30" i="126"/>
  <c r="BX22" i="126"/>
  <c r="FD22" i="126" s="1"/>
  <c r="BR20" i="126"/>
  <c r="EX20" i="126" s="1"/>
  <c r="BQ22" i="126"/>
  <c r="CE22" i="126"/>
  <c r="CC22" i="126"/>
  <c r="BW22" i="126"/>
  <c r="BY30" i="126"/>
  <c r="FE30" i="126" s="1"/>
  <c r="BH22" i="126"/>
  <c r="BX30" i="126"/>
  <c r="FD30" i="126" s="1"/>
  <c r="BJ22" i="126"/>
  <c r="BI30" i="126"/>
  <c r="BS22" i="126"/>
  <c r="EY22" i="126" s="1"/>
  <c r="BU22" i="126"/>
  <c r="FA22" i="126" s="1"/>
  <c r="BK22" i="126"/>
  <c r="BZ30" i="126"/>
  <c r="FF30" i="126" s="1"/>
  <c r="BS30" i="126"/>
  <c r="EY30" i="126" s="1"/>
  <c r="CC30" i="126"/>
  <c r="FI30" i="126" s="1"/>
  <c r="CB22" i="126"/>
  <c r="CD21" i="126"/>
  <c r="FJ21" i="126" s="1"/>
  <c r="BT22" i="126"/>
  <c r="BO30" i="126"/>
  <c r="EU30" i="126" s="1"/>
  <c r="BT30" i="126"/>
  <c r="EZ30" i="126" s="1"/>
  <c r="BL22" i="126"/>
  <c r="ER22" i="126" s="1"/>
  <c r="CA30" i="126"/>
  <c r="FG30" i="126" s="1"/>
  <c r="CF22" i="126"/>
  <c r="FL22" i="126" s="1"/>
  <c r="CD22" i="126"/>
  <c r="FJ22" i="126" s="1"/>
  <c r="BR22" i="126"/>
  <c r="BJ30" i="126"/>
  <c r="BM30" i="126"/>
  <c r="ES30" i="126" s="1"/>
  <c r="BV22" i="126"/>
  <c r="BW30" i="126"/>
  <c r="FC30" i="126" s="1"/>
  <c r="BN22" i="126"/>
  <c r="BM22" i="126"/>
  <c r="BI22" i="126"/>
  <c r="BI52" i="126" s="1"/>
  <c r="CA20" i="126"/>
  <c r="FG20" i="126" s="1"/>
  <c r="CB20" i="126"/>
  <c r="CD20" i="126"/>
  <c r="FJ20" i="126" s="1"/>
  <c r="BP21" i="126"/>
  <c r="BX20" i="126"/>
  <c r="FD20" i="126" s="1"/>
  <c r="BP20" i="126"/>
  <c r="EV20" i="126" s="1"/>
  <c r="BU21" i="126"/>
  <c r="FA21" i="126" s="1"/>
  <c r="CE20" i="126"/>
  <c r="FK20" i="126" s="1"/>
  <c r="BY20" i="126"/>
  <c r="FE20" i="126" s="1"/>
  <c r="CD16" i="126"/>
  <c r="BI27" i="126"/>
  <c r="CB25" i="126"/>
  <c r="BW25" i="126"/>
  <c r="FC25" i="126" s="1"/>
  <c r="BY16" i="126"/>
  <c r="BS27" i="126"/>
  <c r="EY27" i="126" s="1"/>
  <c r="BX25" i="126"/>
  <c r="FD25" i="126" s="1"/>
  <c r="BN16" i="126"/>
  <c r="BZ27" i="126"/>
  <c r="FF27" i="126" s="1"/>
  <c r="BH27" i="126"/>
  <c r="BM25" i="126"/>
  <c r="ES25" i="126" s="1"/>
  <c r="BZ16" i="126"/>
  <c r="BL27" i="126"/>
  <c r="ER27" i="126" s="1"/>
  <c r="BT25" i="126"/>
  <c r="EZ25" i="126" s="1"/>
  <c r="BO25" i="126"/>
  <c r="EU25" i="126" s="1"/>
  <c r="BZ25" i="126"/>
  <c r="FF25" i="126" s="1"/>
  <c r="BI16" i="126"/>
  <c r="BI46" i="126" s="1"/>
  <c r="CB27" i="126"/>
  <c r="BU25" i="126"/>
  <c r="FA25" i="126" s="1"/>
  <c r="CA25" i="126"/>
  <c r="FG25" i="126" s="1"/>
  <c r="BV25" i="126"/>
  <c r="FB25" i="126" s="1"/>
  <c r="BK16" i="126"/>
  <c r="EQ16" i="126" s="1"/>
  <c r="BU27" i="126"/>
  <c r="FA27" i="126" s="1"/>
  <c r="CG25" i="126"/>
  <c r="FM25" i="126" s="1"/>
  <c r="BU16" i="126"/>
  <c r="CF27" i="126"/>
  <c r="FL27" i="126" s="1"/>
  <c r="CE25" i="126"/>
  <c r="FK25" i="126" s="1"/>
  <c r="CH11" i="126"/>
  <c r="CI11" i="126" s="1"/>
  <c r="BH20" i="126"/>
  <c r="BN25" i="126"/>
  <c r="ET25" i="126" s="1"/>
  <c r="BY25" i="126"/>
  <c r="FE25" i="126" s="1"/>
  <c r="BL16" i="126"/>
  <c r="BP27" i="126"/>
  <c r="EV27" i="126" s="1"/>
  <c r="CD25" i="126"/>
  <c r="FJ25" i="126" s="1"/>
  <c r="BJ20" i="126"/>
  <c r="BS16" i="126"/>
  <c r="CC27" i="126"/>
  <c r="FI27" i="126" s="1"/>
  <c r="CC25" i="126"/>
  <c r="FI25" i="126" s="1"/>
  <c r="BO16" i="126"/>
  <c r="EU16" i="126" s="1"/>
  <c r="BK27" i="126"/>
  <c r="EQ27" i="126" s="1"/>
  <c r="BS25" i="126"/>
  <c r="EY25" i="126" s="1"/>
  <c r="BM16" i="126"/>
  <c r="BM46" i="126" s="1"/>
  <c r="BY27" i="126"/>
  <c r="FE27" i="126" s="1"/>
  <c r="BH25" i="126"/>
  <c r="BV16" i="126"/>
  <c r="BV46" i="126" s="1"/>
  <c r="BR27" i="126"/>
  <c r="EX27" i="126" s="1"/>
  <c r="CF25" i="126"/>
  <c r="FL25" i="126" s="1"/>
  <c r="BQ20" i="126"/>
  <c r="EW20" i="126" s="1"/>
  <c r="BH16" i="126"/>
  <c r="BQ27" i="126"/>
  <c r="EW27" i="126" s="1"/>
  <c r="BI25" i="126"/>
  <c r="BW20" i="126"/>
  <c r="FC20" i="126" s="1"/>
  <c r="BJ27" i="126"/>
  <c r="BJ25" i="126"/>
  <c r="BT20" i="126"/>
  <c r="EZ20" i="126" s="1"/>
  <c r="BL20" i="126"/>
  <c r="ER20" i="126" s="1"/>
  <c r="CA16" i="126"/>
  <c r="BJ16" i="126"/>
  <c r="BH12" i="126"/>
  <c r="CA27" i="126"/>
  <c r="FG27" i="126" s="1"/>
  <c r="BL25" i="126"/>
  <c r="ER25" i="126" s="1"/>
  <c r="CG20" i="126"/>
  <c r="FM20" i="126" s="1"/>
  <c r="CF20" i="126"/>
  <c r="FL20" i="126" s="1"/>
  <c r="BX16" i="126"/>
  <c r="FD16" i="126" s="1"/>
  <c r="BM27" i="126"/>
  <c r="ES27" i="126" s="1"/>
  <c r="BK25" i="126"/>
  <c r="EQ25" i="126" s="1"/>
  <c r="BP16" i="126"/>
  <c r="EV16" i="126" s="1"/>
  <c r="CD27" i="126"/>
  <c r="FJ27" i="126" s="1"/>
  <c r="BQ25" i="126"/>
  <c r="EW25" i="126" s="1"/>
  <c r="BO20" i="126"/>
  <c r="EU20" i="126" s="1"/>
  <c r="BT16" i="126"/>
  <c r="BN27" i="126"/>
  <c r="ET27" i="126" s="1"/>
  <c r="BP25" i="126"/>
  <c r="EV25" i="126" s="1"/>
  <c r="CG16" i="126"/>
  <c r="CG46" i="126" s="1"/>
  <c r="FM46" i="126" s="1"/>
  <c r="BK19" i="126"/>
  <c r="BZ19" i="126"/>
  <c r="BQ19" i="126"/>
  <c r="BR19" i="126"/>
  <c r="CC19" i="126"/>
  <c r="CF19" i="126"/>
  <c r="BS19" i="126"/>
  <c r="CE19" i="126"/>
  <c r="BW19" i="126"/>
  <c r="BM19" i="126"/>
  <c r="CG19" i="126"/>
  <c r="BV19" i="126"/>
  <c r="CD19" i="126"/>
  <c r="BJ19" i="126"/>
  <c r="CA19" i="126"/>
  <c r="CB19" i="126"/>
  <c r="BU19" i="126"/>
  <c r="BH19" i="126"/>
  <c r="BO19" i="126"/>
  <c r="BN19" i="126"/>
  <c r="BL19" i="126"/>
  <c r="BX19" i="126"/>
  <c r="BP19" i="126"/>
  <c r="BY19" i="126"/>
  <c r="BT19" i="126"/>
  <c r="BI19" i="126"/>
  <c r="BI49" i="126" s="1"/>
  <c r="CB10" i="126"/>
  <c r="BY10" i="126"/>
  <c r="BO10" i="126"/>
  <c r="CC10" i="126"/>
  <c r="BX10" i="126"/>
  <c r="BL10" i="126"/>
  <c r="BK10" i="126"/>
  <c r="CF10" i="126"/>
  <c r="BV10" i="126"/>
  <c r="CA10" i="126"/>
  <c r="BW10" i="126"/>
  <c r="BP10" i="126"/>
  <c r="BZ10" i="126"/>
  <c r="BU10" i="126"/>
  <c r="CD10" i="126"/>
  <c r="BM10" i="126"/>
  <c r="BJ10" i="126"/>
  <c r="BH10" i="126"/>
  <c r="BT10" i="126"/>
  <c r="CG10" i="126"/>
  <c r="BS10" i="126"/>
  <c r="CE10" i="126"/>
  <c r="BQ10" i="126"/>
  <c r="BR10" i="126"/>
  <c r="BN10" i="126"/>
  <c r="BI10" i="126"/>
  <c r="BI40" i="126" s="1"/>
  <c r="EU22" i="126"/>
  <c r="BO52" i="126"/>
  <c r="BS29" i="126"/>
  <c r="EY29" i="126" s="1"/>
  <c r="BT29" i="126"/>
  <c r="EZ29" i="126" s="1"/>
  <c r="BQ29" i="126"/>
  <c r="EW29" i="126" s="1"/>
  <c r="CF29" i="126"/>
  <c r="FL29" i="126" s="1"/>
  <c r="CD29" i="126"/>
  <c r="FJ29" i="126" s="1"/>
  <c r="CB29" i="126"/>
  <c r="BX29" i="126"/>
  <c r="FD29" i="126" s="1"/>
  <c r="BK29" i="126"/>
  <c r="EQ29" i="126" s="1"/>
  <c r="BN29" i="126"/>
  <c r="ET29" i="126" s="1"/>
  <c r="CC29" i="126"/>
  <c r="FI29" i="126" s="1"/>
  <c r="CG29" i="126"/>
  <c r="FM29" i="126" s="1"/>
  <c r="BR29" i="126"/>
  <c r="EX29" i="126" s="1"/>
  <c r="BL29" i="126"/>
  <c r="ER29" i="126" s="1"/>
  <c r="BJ29" i="126"/>
  <c r="BP29" i="126"/>
  <c r="EV29" i="126" s="1"/>
  <c r="BI29" i="126"/>
  <c r="BH29" i="126"/>
  <c r="BY29" i="126"/>
  <c r="FE29" i="126" s="1"/>
  <c r="CA29" i="126"/>
  <c r="FG29" i="126" s="1"/>
  <c r="BM29" i="126"/>
  <c r="ES29" i="126" s="1"/>
  <c r="BO29" i="126"/>
  <c r="EU29" i="126" s="1"/>
  <c r="CE29" i="126"/>
  <c r="FK29" i="126" s="1"/>
  <c r="BW29" i="126"/>
  <c r="FC29" i="126" s="1"/>
  <c r="BZ29" i="126"/>
  <c r="FF29" i="126" s="1"/>
  <c r="BV29" i="126"/>
  <c r="FB29" i="126" s="1"/>
  <c r="BU29" i="126"/>
  <c r="FA29" i="126" s="1"/>
  <c r="CH23" i="126"/>
  <c r="CI23" i="126" s="1"/>
  <c r="CE26" i="126"/>
  <c r="FK26" i="126" s="1"/>
  <c r="BT26" i="126"/>
  <c r="EZ26" i="126" s="1"/>
  <c r="BW26" i="126"/>
  <c r="FC26" i="126" s="1"/>
  <c r="BV26" i="126"/>
  <c r="FB26" i="126" s="1"/>
  <c r="CD26" i="126"/>
  <c r="FJ26" i="126" s="1"/>
  <c r="BY26" i="126"/>
  <c r="FE26" i="126" s="1"/>
  <c r="CC26" i="126"/>
  <c r="FI26" i="126" s="1"/>
  <c r="BJ26" i="126"/>
  <c r="BN26" i="126"/>
  <c r="ET26" i="126" s="1"/>
  <c r="CA26" i="126"/>
  <c r="FG26" i="126" s="1"/>
  <c r="CG26" i="126"/>
  <c r="FM26" i="126" s="1"/>
  <c r="BI26" i="126"/>
  <c r="BO26" i="126"/>
  <c r="EU26" i="126" s="1"/>
  <c r="BZ26" i="126"/>
  <c r="FF26" i="126" s="1"/>
  <c r="BU26" i="126"/>
  <c r="FA26" i="126" s="1"/>
  <c r="BS26" i="126"/>
  <c r="EY26" i="126" s="1"/>
  <c r="BM26" i="126"/>
  <c r="ES26" i="126" s="1"/>
  <c r="CB26" i="126"/>
  <c r="BX26" i="126"/>
  <c r="FD26" i="126" s="1"/>
  <c r="BH26" i="126"/>
  <c r="BP26" i="126"/>
  <c r="EV26" i="126" s="1"/>
  <c r="BL26" i="126"/>
  <c r="ER26" i="126" s="1"/>
  <c r="CF26" i="126"/>
  <c r="FL26" i="126" s="1"/>
  <c r="BK26" i="126"/>
  <c r="EQ26" i="126" s="1"/>
  <c r="BQ26" i="126"/>
  <c r="EW26" i="126" s="1"/>
  <c r="BR26" i="126"/>
  <c r="EX26" i="126" s="1"/>
  <c r="BO24" i="126"/>
  <c r="EU24" i="126" s="1"/>
  <c r="BI24" i="126"/>
  <c r="BL24" i="126"/>
  <c r="ER24" i="126" s="1"/>
  <c r="CE24" i="126"/>
  <c r="FK24" i="126" s="1"/>
  <c r="BZ24" i="126"/>
  <c r="FF24" i="126" s="1"/>
  <c r="CG24" i="126"/>
  <c r="FM24" i="126" s="1"/>
  <c r="CD24" i="126"/>
  <c r="FJ24" i="126" s="1"/>
  <c r="BH24" i="126"/>
  <c r="CF24" i="126"/>
  <c r="FL24" i="126" s="1"/>
  <c r="BX24" i="126"/>
  <c r="FD24" i="126" s="1"/>
  <c r="BT24" i="126"/>
  <c r="EZ24" i="126" s="1"/>
  <c r="CB24" i="126"/>
  <c r="BQ24" i="126"/>
  <c r="EW24" i="126" s="1"/>
  <c r="CC24" i="126"/>
  <c r="FI24" i="126" s="1"/>
  <c r="BJ24" i="126"/>
  <c r="BS24" i="126"/>
  <c r="EY24" i="126" s="1"/>
  <c r="CA24" i="126"/>
  <c r="FG24" i="126" s="1"/>
  <c r="BN24" i="126"/>
  <c r="ET24" i="126" s="1"/>
  <c r="BV24" i="126"/>
  <c r="FB24" i="126" s="1"/>
  <c r="BM24" i="126"/>
  <c r="ES24" i="126" s="1"/>
  <c r="BK24" i="126"/>
  <c r="EQ24" i="126" s="1"/>
  <c r="BU24" i="126"/>
  <c r="FA24" i="126" s="1"/>
  <c r="BW24" i="126"/>
  <c r="FC24" i="126" s="1"/>
  <c r="BP24" i="126"/>
  <c r="EV24" i="126" s="1"/>
  <c r="BR24" i="126"/>
  <c r="EX24" i="126" s="1"/>
  <c r="BY24" i="126"/>
  <c r="FE24" i="126" s="1"/>
  <c r="CH14" i="126"/>
  <c r="CI14" i="126" s="1"/>
  <c r="B154" i="127"/>
  <c r="K154" i="127"/>
  <c r="J154" i="127"/>
  <c r="L154" i="127"/>
  <c r="H85" i="127"/>
  <c r="L85" i="127"/>
  <c r="J85" i="127"/>
  <c r="I85" i="127"/>
  <c r="F85" i="127"/>
  <c r="K85" i="127"/>
  <c r="W86" i="126"/>
  <c r="G85" i="127"/>
  <c r="K43" i="127"/>
  <c r="F43" i="127"/>
  <c r="L43" i="127"/>
  <c r="J43" i="127"/>
  <c r="I43" i="127"/>
  <c r="W44" i="126"/>
  <c r="H43" i="127"/>
  <c r="G43" i="127"/>
  <c r="W155" i="126"/>
  <c r="H154" i="127"/>
  <c r="G154" i="127"/>
  <c r="ES12" i="126" l="1"/>
  <c r="BZ42" i="126"/>
  <c r="FF12" i="126"/>
  <c r="EU21" i="126"/>
  <c r="BO51" i="126"/>
  <c r="BR51" i="126"/>
  <c r="EX21" i="126"/>
  <c r="EQ13" i="126"/>
  <c r="BK43" i="126"/>
  <c r="FM12" i="126"/>
  <c r="CG42" i="126"/>
  <c r="FM42" i="126" s="1"/>
  <c r="EW16" i="126"/>
  <c r="BQ46" i="126"/>
  <c r="EW12" i="126"/>
  <c r="BQ42" i="126"/>
  <c r="CB51" i="126"/>
  <c r="FH51" i="126" s="1"/>
  <c r="CB46" i="126"/>
  <c r="FH46" i="126" s="1"/>
  <c r="CH13" i="126"/>
  <c r="CI13" i="126" s="1"/>
  <c r="FB13" i="126"/>
  <c r="BK51" i="126"/>
  <c r="BO42" i="126"/>
  <c r="CH18" i="126"/>
  <c r="CI18" i="126" s="1"/>
  <c r="CD52" i="126"/>
  <c r="FJ52" i="126" s="1"/>
  <c r="CE47" i="126"/>
  <c r="FK47" i="126" s="1"/>
  <c r="FF21" i="126"/>
  <c r="CH28" i="126"/>
  <c r="CI28" i="126" s="1"/>
  <c r="BN51" i="126"/>
  <c r="BW51" i="126"/>
  <c r="BU42" i="126"/>
  <c r="BT42" i="126"/>
  <c r="CH15" i="126"/>
  <c r="CI15" i="126" s="1"/>
  <c r="BM43" i="126"/>
  <c r="ES13" i="126"/>
  <c r="BP47" i="126"/>
  <c r="EV17" i="126"/>
  <c r="BH46" i="126"/>
  <c r="EU13" i="126"/>
  <c r="BO43" i="126"/>
  <c r="EX13" i="126"/>
  <c r="BR43" i="126"/>
  <c r="FA13" i="126"/>
  <c r="BU43" i="126"/>
  <c r="ET12" i="126"/>
  <c r="BN42" i="126"/>
  <c r="ER21" i="126"/>
  <c r="BL51" i="126"/>
  <c r="EY21" i="126"/>
  <c r="BS51" i="126"/>
  <c r="EZ13" i="126"/>
  <c r="BT43" i="126"/>
  <c r="CB43" i="126"/>
  <c r="FH43" i="126" s="1"/>
  <c r="FK12" i="126"/>
  <c r="CE42" i="126"/>
  <c r="FK42" i="126" s="1"/>
  <c r="FB12" i="126"/>
  <c r="BV42" i="126"/>
  <c r="EX12" i="126"/>
  <c r="BR42" i="126"/>
  <c r="EQ12" i="126"/>
  <c r="BK42" i="126"/>
  <c r="FI17" i="126"/>
  <c r="CC47" i="126"/>
  <c r="FI47" i="126" s="1"/>
  <c r="BK47" i="126"/>
  <c r="EQ17" i="126"/>
  <c r="FG17" i="126"/>
  <c r="CA47" i="126"/>
  <c r="FG47" i="126" s="1"/>
  <c r="FD21" i="126"/>
  <c r="BX51" i="126"/>
  <c r="BZ52" i="126"/>
  <c r="FF22" i="126"/>
  <c r="FC12" i="126"/>
  <c r="BW42" i="126"/>
  <c r="FL16" i="126"/>
  <c r="CF46" i="126"/>
  <c r="FL46" i="126" s="1"/>
  <c r="FI22" i="126"/>
  <c r="CC52" i="126"/>
  <c r="FI52" i="126" s="1"/>
  <c r="ER13" i="126"/>
  <c r="BL43" i="126"/>
  <c r="FI13" i="126"/>
  <c r="CC43" i="126"/>
  <c r="FI43" i="126" s="1"/>
  <c r="FE12" i="126"/>
  <c r="BY42" i="126"/>
  <c r="FI12" i="126"/>
  <c r="CC42" i="126"/>
  <c r="FI42" i="126" s="1"/>
  <c r="FG12" i="126"/>
  <c r="CA42" i="126"/>
  <c r="FG42" i="126" s="1"/>
  <c r="CB42" i="126"/>
  <c r="FH42" i="126" s="1"/>
  <c r="EZ17" i="126"/>
  <c r="BT47" i="126"/>
  <c r="FE17" i="126"/>
  <c r="BY47" i="126"/>
  <c r="ER17" i="126"/>
  <c r="BL47" i="126"/>
  <c r="FL21" i="126"/>
  <c r="CF51" i="126"/>
  <c r="FL51" i="126" s="1"/>
  <c r="FM21" i="126"/>
  <c r="CG51" i="126"/>
  <c r="FM51" i="126" s="1"/>
  <c r="FB22" i="126"/>
  <c r="BV52" i="126"/>
  <c r="FJ16" i="126"/>
  <c r="CD46" i="126"/>
  <c r="FJ46" i="126" s="1"/>
  <c r="BJ52" i="126"/>
  <c r="FK21" i="126"/>
  <c r="CE51" i="126"/>
  <c r="FK51" i="126" s="1"/>
  <c r="FB21" i="126"/>
  <c r="BV51" i="126"/>
  <c r="FI16" i="126"/>
  <c r="CC46" i="126"/>
  <c r="FI46" i="126" s="1"/>
  <c r="EW17" i="126"/>
  <c r="BQ47" i="126"/>
  <c r="BH47" i="126"/>
  <c r="CH17" i="126"/>
  <c r="CI17" i="126" s="1"/>
  <c r="EX17" i="126"/>
  <c r="BR47" i="126"/>
  <c r="BH51" i="126"/>
  <c r="FC22" i="126"/>
  <c r="BW52" i="126"/>
  <c r="FA16" i="126"/>
  <c r="BU46" i="126"/>
  <c r="ER16" i="126"/>
  <c r="BL46" i="126"/>
  <c r="BJ43" i="126"/>
  <c r="FC13" i="126"/>
  <c r="BW43" i="126"/>
  <c r="EY17" i="126"/>
  <c r="BS47" i="126"/>
  <c r="FG21" i="126"/>
  <c r="CA51" i="126"/>
  <c r="FG51" i="126" s="1"/>
  <c r="EV22" i="126"/>
  <c r="BP52" i="126"/>
  <c r="ET16" i="126"/>
  <c r="BN46" i="126"/>
  <c r="FF16" i="126"/>
  <c r="BZ46" i="126"/>
  <c r="FK13" i="126"/>
  <c r="CE43" i="126"/>
  <c r="FK43" i="126" s="1"/>
  <c r="FL13" i="126"/>
  <c r="CF43" i="126"/>
  <c r="FL43" i="126" s="1"/>
  <c r="FE13" i="126"/>
  <c r="BY43" i="126"/>
  <c r="FF13" i="126"/>
  <c r="BZ43" i="126"/>
  <c r="EV13" i="126"/>
  <c r="BP43" i="126"/>
  <c r="ET13" i="126"/>
  <c r="BN43" i="126"/>
  <c r="FJ12" i="126"/>
  <c r="CD42" i="126"/>
  <c r="FJ42" i="126" s="1"/>
  <c r="BJ42" i="126"/>
  <c r="FB17" i="126"/>
  <c r="BV47" i="126"/>
  <c r="CF47" i="126"/>
  <c r="FL47" i="126" s="1"/>
  <c r="FL17" i="126"/>
  <c r="BJ47" i="126"/>
  <c r="FJ17" i="126"/>
  <c r="CD47" i="126"/>
  <c r="FJ47" i="126" s="1"/>
  <c r="FC17" i="126"/>
  <c r="BW47" i="126"/>
  <c r="FG22" i="126"/>
  <c r="CA52" i="126"/>
  <c r="FG52" i="126" s="1"/>
  <c r="FE22" i="126"/>
  <c r="BY52" i="126"/>
  <c r="CG47" i="126"/>
  <c r="FM47" i="126" s="1"/>
  <c r="FM17" i="126"/>
  <c r="BH52" i="126"/>
  <c r="EZ22" i="126"/>
  <c r="BT52" i="126"/>
  <c r="BY46" i="126"/>
  <c r="FE16" i="126"/>
  <c r="FG16" i="126"/>
  <c r="CA46" i="126"/>
  <c r="FG46" i="126" s="1"/>
  <c r="FD13" i="126"/>
  <c r="BX43" i="126"/>
  <c r="FG13" i="126"/>
  <c r="CA43" i="126"/>
  <c r="FG43" i="126" s="1"/>
  <c r="FM13" i="126"/>
  <c r="CG43" i="126"/>
  <c r="FM43" i="126" s="1"/>
  <c r="BQ43" i="126"/>
  <c r="EW13" i="126"/>
  <c r="BS43" i="126"/>
  <c r="EY13" i="126"/>
  <c r="FJ13" i="126"/>
  <c r="CD43" i="126"/>
  <c r="FJ43" i="126" s="1"/>
  <c r="EV12" i="126"/>
  <c r="BP42" i="126"/>
  <c r="BX42" i="126"/>
  <c r="FD12" i="126"/>
  <c r="BS42" i="126"/>
  <c r="EY12" i="126"/>
  <c r="BL42" i="126"/>
  <c r="ER12" i="126"/>
  <c r="FL12" i="126"/>
  <c r="CF42" i="126"/>
  <c r="FL42" i="126" s="1"/>
  <c r="EX16" i="126"/>
  <c r="BR46" i="126"/>
  <c r="FK16" i="126"/>
  <c r="CE46" i="126"/>
  <c r="FK46" i="126" s="1"/>
  <c r="CB47" i="126"/>
  <c r="FH47" i="126" s="1"/>
  <c r="FF17" i="126"/>
  <c r="BZ47" i="126"/>
  <c r="BN47" i="126"/>
  <c r="ET17" i="126"/>
  <c r="FD17" i="126"/>
  <c r="BX47" i="126"/>
  <c r="BM47" i="126"/>
  <c r="ES17" i="126"/>
  <c r="FE21" i="126"/>
  <c r="BY51" i="126"/>
  <c r="FI21" i="126"/>
  <c r="CC51" i="126"/>
  <c r="FI51" i="126" s="1"/>
  <c r="BM51" i="126"/>
  <c r="ES21" i="126"/>
  <c r="EZ21" i="126"/>
  <c r="BT51" i="126"/>
  <c r="BW46" i="126"/>
  <c r="FC16" i="126"/>
  <c r="BQ51" i="126"/>
  <c r="EW21" i="126"/>
  <c r="FA17" i="126"/>
  <c r="BU47" i="126"/>
  <c r="BJ51" i="126"/>
  <c r="BQ52" i="126"/>
  <c r="EW22" i="126"/>
  <c r="FK22" i="126"/>
  <c r="CE52" i="126"/>
  <c r="FK52" i="126" s="1"/>
  <c r="EQ22" i="126"/>
  <c r="BK52" i="126"/>
  <c r="CB52" i="126"/>
  <c r="FH52" i="126" s="1"/>
  <c r="EX22" i="126"/>
  <c r="BR52" i="126"/>
  <c r="ET22" i="126"/>
  <c r="BN52" i="126"/>
  <c r="BM52" i="126"/>
  <c r="ES22" i="126"/>
  <c r="EY16" i="126"/>
  <c r="BS46" i="126"/>
  <c r="BT46" i="126"/>
  <c r="EZ16" i="126"/>
  <c r="CH21" i="126"/>
  <c r="CI21" i="126" s="1"/>
  <c r="CH22" i="126"/>
  <c r="CI22" i="126" s="1"/>
  <c r="BX52" i="126"/>
  <c r="CH30" i="126"/>
  <c r="CI30" i="126" s="1"/>
  <c r="BL52" i="126"/>
  <c r="BO47" i="126"/>
  <c r="CG52" i="126"/>
  <c r="FM52" i="126" s="1"/>
  <c r="CF52" i="126"/>
  <c r="FL52" i="126" s="1"/>
  <c r="CD51" i="126"/>
  <c r="FJ51" i="126" s="1"/>
  <c r="BX46" i="126"/>
  <c r="FM16" i="126"/>
  <c r="BU51" i="126"/>
  <c r="BU52" i="126"/>
  <c r="CH27" i="126"/>
  <c r="CI27" i="126" s="1"/>
  <c r="FB16" i="126"/>
  <c r="BP51" i="126"/>
  <c r="BS52" i="126"/>
  <c r="EV21" i="126"/>
  <c r="BH42" i="126"/>
  <c r="CH12" i="126"/>
  <c r="CI12" i="126" s="1"/>
  <c r="BJ46" i="126"/>
  <c r="BO46" i="126"/>
  <c r="BP46" i="126"/>
  <c r="BK46" i="126"/>
  <c r="CH25" i="126"/>
  <c r="CI25" i="126" s="1"/>
  <c r="ES16" i="126"/>
  <c r="CH20" i="126"/>
  <c r="CI20" i="126" s="1"/>
  <c r="CH16" i="126"/>
  <c r="CI16" i="126" s="1"/>
  <c r="EZ19" i="126"/>
  <c r="BT49" i="126"/>
  <c r="EQ19" i="126"/>
  <c r="BK49" i="126"/>
  <c r="FE10" i="126"/>
  <c r="BY40" i="126"/>
  <c r="FE19" i="126"/>
  <c r="BY49" i="126"/>
  <c r="EY10" i="126"/>
  <c r="BS40" i="126"/>
  <c r="EU19" i="126"/>
  <c r="BO49" i="126"/>
  <c r="FM10" i="126"/>
  <c r="CG40" i="126"/>
  <c r="FM40" i="126" s="1"/>
  <c r="BH49" i="126"/>
  <c r="CH19" i="126"/>
  <c r="CI19" i="126" s="1"/>
  <c r="ET10" i="126"/>
  <c r="BN40" i="126"/>
  <c r="FK10" i="126"/>
  <c r="CE40" i="126"/>
  <c r="FK40" i="126" s="1"/>
  <c r="BH40" i="126"/>
  <c r="CH10" i="126"/>
  <c r="CI10" i="126" s="1"/>
  <c r="CB49" i="126"/>
  <c r="FH49" i="126" s="1"/>
  <c r="FI10" i="126"/>
  <c r="CC40" i="126"/>
  <c r="FI40" i="126" s="1"/>
  <c r="BJ40" i="126"/>
  <c r="FG19" i="126"/>
  <c r="CA49" i="126"/>
  <c r="FG49" i="126" s="1"/>
  <c r="FF19" i="126"/>
  <c r="BZ49" i="126"/>
  <c r="FF10" i="126"/>
  <c r="BZ40" i="126"/>
  <c r="FM19" i="126"/>
  <c r="CG49" i="126"/>
  <c r="FM49" i="126" s="1"/>
  <c r="EW19" i="126"/>
  <c r="BQ49" i="126"/>
  <c r="EV10" i="126"/>
  <c r="BP40" i="126"/>
  <c r="BM49" i="126"/>
  <c r="ES19" i="126"/>
  <c r="EW10" i="126"/>
  <c r="BQ40" i="126"/>
  <c r="FA19" i="126"/>
  <c r="BU49" i="126"/>
  <c r="CH26" i="126"/>
  <c r="CI26" i="126" s="1"/>
  <c r="FC10" i="126"/>
  <c r="BW40" i="126"/>
  <c r="FC19" i="126"/>
  <c r="BW49" i="126"/>
  <c r="FD10" i="126"/>
  <c r="BX40" i="126"/>
  <c r="ER19" i="126"/>
  <c r="BL49" i="126"/>
  <c r="CH29" i="126"/>
  <c r="CI29" i="126" s="1"/>
  <c r="BM40" i="126"/>
  <c r="ES10" i="126"/>
  <c r="BJ49" i="126"/>
  <c r="FJ10" i="126"/>
  <c r="CD40" i="126"/>
  <c r="FJ40" i="126" s="1"/>
  <c r="FG10" i="126"/>
  <c r="CA40" i="126"/>
  <c r="FG40" i="126" s="1"/>
  <c r="FK19" i="126"/>
  <c r="CE49" i="126"/>
  <c r="FK49" i="126" s="1"/>
  <c r="EX10" i="126"/>
  <c r="BR40" i="126"/>
  <c r="FD19" i="126"/>
  <c r="BX49" i="126"/>
  <c r="CH24" i="126"/>
  <c r="CI24" i="126" s="1"/>
  <c r="FB10" i="126"/>
  <c r="BV40" i="126"/>
  <c r="EY19" i="126"/>
  <c r="BS49" i="126"/>
  <c r="ET19" i="126"/>
  <c r="BN49" i="126"/>
  <c r="FJ19" i="126"/>
  <c r="CD49" i="126"/>
  <c r="FJ49" i="126" s="1"/>
  <c r="FA10" i="126"/>
  <c r="BU40" i="126"/>
  <c r="FB19" i="126"/>
  <c r="BV49" i="126"/>
  <c r="FL10" i="126"/>
  <c r="CF40" i="126"/>
  <c r="FL40" i="126" s="1"/>
  <c r="FL19" i="126"/>
  <c r="CF49" i="126"/>
  <c r="FL49" i="126" s="1"/>
  <c r="CB40" i="126"/>
  <c r="FH40" i="126" s="1"/>
  <c r="EQ10" i="126"/>
  <c r="BK40" i="126"/>
  <c r="FI19" i="126"/>
  <c r="CC49" i="126"/>
  <c r="FI49" i="126" s="1"/>
  <c r="EU10" i="126"/>
  <c r="BO40" i="126"/>
  <c r="EV19" i="126"/>
  <c r="BP49" i="126"/>
  <c r="EZ10" i="126"/>
  <c r="BT40" i="126"/>
  <c r="ER10" i="126"/>
  <c r="BL40" i="126"/>
  <c r="EX19" i="126"/>
  <c r="BR49" i="126"/>
  <c r="FY26" i="126"/>
  <c r="M92" i="126"/>
  <c r="C90" i="126" s="1"/>
  <c r="B86" i="127"/>
  <c r="I86" i="127"/>
  <c r="L86" i="127"/>
  <c r="K86" i="127"/>
  <c r="J86" i="127"/>
  <c r="W87" i="126"/>
  <c r="H86" i="127"/>
  <c r="G86" i="127"/>
  <c r="J44" i="127"/>
  <c r="I44" i="127"/>
  <c r="B44" i="127"/>
  <c r="L44" i="127"/>
  <c r="K44" i="127"/>
  <c r="W45" i="126"/>
  <c r="H44" i="127"/>
  <c r="G44" i="127"/>
  <c r="L155" i="127"/>
  <c r="J155" i="127"/>
  <c r="I155" i="127"/>
  <c r="F155" i="127"/>
  <c r="K155" i="127"/>
  <c r="W156" i="126"/>
  <c r="H155" i="127"/>
  <c r="G155" i="127"/>
  <c r="CH47" i="126" l="1"/>
  <c r="CI47" i="126" s="1"/>
  <c r="CJ47" i="126" s="1"/>
  <c r="CH51" i="126"/>
  <c r="CI51" i="126" s="1"/>
  <c r="CJ51" i="126" s="1"/>
  <c r="CI33" i="126"/>
  <c r="CH52" i="126"/>
  <c r="CI52" i="126" s="1"/>
  <c r="CJ52" i="126" s="1"/>
  <c r="CH43" i="126"/>
  <c r="CI43" i="126" s="1"/>
  <c r="CJ43" i="126" s="1"/>
  <c r="CH42" i="126"/>
  <c r="CI42" i="126" s="1"/>
  <c r="CJ42" i="126" s="1"/>
  <c r="CH46" i="126"/>
  <c r="CI46" i="126" s="1"/>
  <c r="CJ46" i="126" s="1"/>
  <c r="CI34" i="126"/>
  <c r="CH40" i="126"/>
  <c r="CI40" i="126" s="1"/>
  <c r="CJ40" i="126" s="1"/>
  <c r="CH49" i="126"/>
  <c r="CI49" i="126" s="1"/>
  <c r="CJ49" i="126" s="1"/>
  <c r="CI32" i="126"/>
  <c r="CI35" i="126"/>
  <c r="I87" i="127"/>
  <c r="L87" i="127"/>
  <c r="K87" i="127"/>
  <c r="J87" i="127"/>
  <c r="F87" i="127"/>
  <c r="W88" i="126"/>
  <c r="H87" i="127"/>
  <c r="G87" i="127"/>
  <c r="K45" i="127"/>
  <c r="W46" i="126"/>
  <c r="I45" i="127"/>
  <c r="J45" i="127"/>
  <c r="L45" i="127"/>
  <c r="F45" i="127"/>
  <c r="H45" i="127"/>
  <c r="G45" i="127"/>
  <c r="K156" i="127"/>
  <c r="J156" i="127"/>
  <c r="I156" i="127"/>
  <c r="B156" i="127"/>
  <c r="L156" i="127"/>
  <c r="W157" i="126"/>
  <c r="L157" i="127" s="1"/>
  <c r="H156" i="127"/>
  <c r="G156" i="127"/>
  <c r="R10" i="126" l="1"/>
  <c r="S10" i="126" s="1"/>
  <c r="DX47" i="126"/>
  <c r="FA47" i="126" s="1"/>
  <c r="EI47" i="126"/>
  <c r="EF47" i="126"/>
  <c r="DS43" i="126"/>
  <c r="EV43" i="126" s="1"/>
  <c r="EA43" i="126"/>
  <c r="FD43" i="126" s="1"/>
  <c r="DQ51" i="126"/>
  <c r="ET51" i="126" s="1"/>
  <c r="DN51" i="126"/>
  <c r="EQ51" i="126" s="1"/>
  <c r="DX51" i="126"/>
  <c r="FA51" i="126" s="1"/>
  <c r="DZ51" i="126"/>
  <c r="FC51" i="126" s="1"/>
  <c r="DR51" i="126"/>
  <c r="EU51" i="126" s="1"/>
  <c r="EA51" i="126"/>
  <c r="FD51" i="126" s="1"/>
  <c r="EJ47" i="126"/>
  <c r="FF47" i="126" s="1"/>
  <c r="EC47" i="126"/>
  <c r="DO47" i="126"/>
  <c r="ER47" i="126" s="1"/>
  <c r="EB47" i="126"/>
  <c r="EH47" i="126"/>
  <c r="DN47" i="126"/>
  <c r="EQ47" i="126" s="1"/>
  <c r="EG47" i="126"/>
  <c r="DZ47" i="126"/>
  <c r="FC47" i="126" s="1"/>
  <c r="ED47" i="126"/>
  <c r="DW47" i="126"/>
  <c r="EZ47" i="126" s="1"/>
  <c r="DS47" i="126"/>
  <c r="EV47" i="126" s="1"/>
  <c r="DQ47" i="126"/>
  <c r="ET47" i="126" s="1"/>
  <c r="DY47" i="126"/>
  <c r="FB47" i="126" s="1"/>
  <c r="DR47" i="126"/>
  <c r="EU47" i="126" s="1"/>
  <c r="DT47" i="126"/>
  <c r="EW47" i="126" s="1"/>
  <c r="EA47" i="126"/>
  <c r="FD47" i="126" s="1"/>
  <c r="DV47" i="126"/>
  <c r="EY47" i="126" s="1"/>
  <c r="DP47" i="126"/>
  <c r="ES47" i="126" s="1"/>
  <c r="DU47" i="126"/>
  <c r="EX47" i="126" s="1"/>
  <c r="EC51" i="126"/>
  <c r="DO51" i="126"/>
  <c r="ER51" i="126" s="1"/>
  <c r="DW51" i="126"/>
  <c r="EZ51" i="126" s="1"/>
  <c r="DY51" i="126"/>
  <c r="FB51" i="126" s="1"/>
  <c r="EF51" i="126"/>
  <c r="DT51" i="126"/>
  <c r="EW51" i="126" s="1"/>
  <c r="EB51" i="126"/>
  <c r="EI51" i="126"/>
  <c r="ED51" i="126"/>
  <c r="DS51" i="126"/>
  <c r="EV51" i="126" s="1"/>
  <c r="DX43" i="126"/>
  <c r="FA43" i="126" s="1"/>
  <c r="ED43" i="126"/>
  <c r="EC43" i="126"/>
  <c r="DN43" i="126"/>
  <c r="EQ43" i="126" s="1"/>
  <c r="EF43" i="126"/>
  <c r="EH43" i="126"/>
  <c r="EJ43" i="126"/>
  <c r="FF43" i="126" s="1"/>
  <c r="EJ51" i="126"/>
  <c r="FF51" i="126" s="1"/>
  <c r="EH51" i="126"/>
  <c r="EG51" i="126"/>
  <c r="DV51" i="126"/>
  <c r="EY51" i="126" s="1"/>
  <c r="DP51" i="126"/>
  <c r="ES51" i="126" s="1"/>
  <c r="DU51" i="126"/>
  <c r="EX51" i="126" s="1"/>
  <c r="DN42" i="126"/>
  <c r="EQ42" i="126" s="1"/>
  <c r="EF42" i="126"/>
  <c r="DO42" i="126"/>
  <c r="ER42" i="126" s="1"/>
  <c r="DS52" i="126"/>
  <c r="EV52" i="126" s="1"/>
  <c r="EC52" i="126"/>
  <c r="EA52" i="126"/>
  <c r="FD52" i="126" s="1"/>
  <c r="DZ52" i="126"/>
  <c r="FC52" i="126" s="1"/>
  <c r="EI52" i="126"/>
  <c r="EG52" i="126"/>
  <c r="DR52" i="126"/>
  <c r="EU52" i="126" s="1"/>
  <c r="EH52" i="126"/>
  <c r="EJ52" i="126"/>
  <c r="FF52" i="126" s="1"/>
  <c r="DW52" i="126"/>
  <c r="EZ52" i="126" s="1"/>
  <c r="EB52" i="126"/>
  <c r="DP52" i="126"/>
  <c r="ES52" i="126" s="1"/>
  <c r="DQ52" i="126"/>
  <c r="ET52" i="126" s="1"/>
  <c r="DT52" i="126"/>
  <c r="EW52" i="126" s="1"/>
  <c r="DN52" i="126"/>
  <c r="EQ52" i="126" s="1"/>
  <c r="DV52" i="126"/>
  <c r="EY52" i="126" s="1"/>
  <c r="DO52" i="126"/>
  <c r="ER52" i="126" s="1"/>
  <c r="DU52" i="126"/>
  <c r="EX52" i="126" s="1"/>
  <c r="DY52" i="126"/>
  <c r="FB52" i="126" s="1"/>
  <c r="ED52" i="126"/>
  <c r="EF52" i="126"/>
  <c r="DX52" i="126"/>
  <c r="FA52" i="126" s="1"/>
  <c r="DQ43" i="126"/>
  <c r="ET43" i="126" s="1"/>
  <c r="EI43" i="126"/>
  <c r="EG43" i="126"/>
  <c r="DZ43" i="126"/>
  <c r="FC43" i="126" s="1"/>
  <c r="DW43" i="126"/>
  <c r="EZ43" i="126" s="1"/>
  <c r="DV43" i="126"/>
  <c r="EY43" i="126" s="1"/>
  <c r="EB43" i="126"/>
  <c r="DY43" i="126"/>
  <c r="FB43" i="126" s="1"/>
  <c r="DO43" i="126"/>
  <c r="ER43" i="126" s="1"/>
  <c r="DR43" i="126"/>
  <c r="EU43" i="126" s="1"/>
  <c r="DP43" i="126"/>
  <c r="ES43" i="126" s="1"/>
  <c r="DU43" i="126"/>
  <c r="EX43" i="126" s="1"/>
  <c r="DT43" i="126"/>
  <c r="EW43" i="126" s="1"/>
  <c r="EB46" i="126"/>
  <c r="DW46" i="126"/>
  <c r="EZ46" i="126" s="1"/>
  <c r="EJ46" i="126"/>
  <c r="FF46" i="126" s="1"/>
  <c r="ED46" i="126"/>
  <c r="DS46" i="126"/>
  <c r="EV46" i="126" s="1"/>
  <c r="EI46" i="126"/>
  <c r="EA46" i="126"/>
  <c r="FD46" i="126" s="1"/>
  <c r="EG46" i="126"/>
  <c r="DZ46" i="126"/>
  <c r="FC46" i="126" s="1"/>
  <c r="DX46" i="126"/>
  <c r="FA46" i="126" s="1"/>
  <c r="DQ46" i="126"/>
  <c r="ET46" i="126" s="1"/>
  <c r="DU46" i="126"/>
  <c r="EX46" i="126" s="1"/>
  <c r="DY46" i="126"/>
  <c r="FB46" i="126" s="1"/>
  <c r="EH46" i="126"/>
  <c r="DN46" i="126"/>
  <c r="EQ46" i="126" s="1"/>
  <c r="DO46" i="126"/>
  <c r="ER46" i="126" s="1"/>
  <c r="DR46" i="126"/>
  <c r="EU46" i="126" s="1"/>
  <c r="EF46" i="126"/>
  <c r="DT46" i="126"/>
  <c r="EW46" i="126" s="1"/>
  <c r="EC46" i="126"/>
  <c r="DV46" i="126"/>
  <c r="EY46" i="126" s="1"/>
  <c r="DP46" i="126"/>
  <c r="ES46" i="126" s="1"/>
  <c r="EJ42" i="126"/>
  <c r="FF42" i="126" s="1"/>
  <c r="DY42" i="126"/>
  <c r="FB42" i="126" s="1"/>
  <c r="DT42" i="126"/>
  <c r="EW42" i="126" s="1"/>
  <c r="DR42" i="126"/>
  <c r="EU42" i="126" s="1"/>
  <c r="DP42" i="126"/>
  <c r="ES42" i="126" s="1"/>
  <c r="DU42" i="126"/>
  <c r="EX42" i="126" s="1"/>
  <c r="EH42" i="126"/>
  <c r="ED42" i="126"/>
  <c r="EA42" i="126"/>
  <c r="FD42" i="126" s="1"/>
  <c r="DZ42" i="126"/>
  <c r="FC42" i="126" s="1"/>
  <c r="DV42" i="126"/>
  <c r="EY42" i="126" s="1"/>
  <c r="EG42" i="126"/>
  <c r="EC42" i="126"/>
  <c r="DX42" i="126"/>
  <c r="FA42" i="126" s="1"/>
  <c r="DW42" i="126"/>
  <c r="EZ42" i="126" s="1"/>
  <c r="DS42" i="126"/>
  <c r="EV42" i="126" s="1"/>
  <c r="EI42" i="126"/>
  <c r="EB42" i="126"/>
  <c r="DQ42" i="126"/>
  <c r="ET42" i="126" s="1"/>
  <c r="CJ10" i="126"/>
  <c r="EE10" i="126" s="1"/>
  <c r="CJ12" i="126"/>
  <c r="EE12" i="126" s="1"/>
  <c r="CJ14" i="126"/>
  <c r="EE14" i="126" s="1"/>
  <c r="FH14" i="126" s="1"/>
  <c r="CJ25" i="126"/>
  <c r="EE25" i="126" s="1"/>
  <c r="FH25" i="126" s="1"/>
  <c r="CJ24" i="126"/>
  <c r="EE24" i="126" s="1"/>
  <c r="FH24" i="126" s="1"/>
  <c r="CJ20" i="126"/>
  <c r="EE20" i="126" s="1"/>
  <c r="FH20" i="126" s="1"/>
  <c r="CJ19" i="126"/>
  <c r="EE19" i="126" s="1"/>
  <c r="CJ21" i="126"/>
  <c r="EE21" i="126" s="1"/>
  <c r="CJ30" i="126"/>
  <c r="EE30" i="126" s="1"/>
  <c r="FH30" i="126" s="1"/>
  <c r="CJ23" i="126"/>
  <c r="EE23" i="126" s="1"/>
  <c r="FH23" i="126" s="1"/>
  <c r="CJ28" i="126"/>
  <c r="EE28" i="126" s="1"/>
  <c r="FH28" i="126" s="1"/>
  <c r="CJ27" i="126"/>
  <c r="EE27" i="126" s="1"/>
  <c r="FH27" i="126" s="1"/>
  <c r="CJ29" i="126"/>
  <c r="EE29" i="126" s="1"/>
  <c r="FH29" i="126" s="1"/>
  <c r="CJ18" i="126"/>
  <c r="EE18" i="126" s="1"/>
  <c r="FH18" i="126" s="1"/>
  <c r="CJ22" i="126"/>
  <c r="EE22" i="126" s="1"/>
  <c r="CJ17" i="126"/>
  <c r="EE17" i="126" s="1"/>
  <c r="CJ26" i="126"/>
  <c r="EE26" i="126" s="1"/>
  <c r="FH26" i="126" s="1"/>
  <c r="CJ11" i="126"/>
  <c r="EE11" i="126" s="1"/>
  <c r="FH11" i="126" s="1"/>
  <c r="CJ16" i="126"/>
  <c r="EE16" i="126" s="1"/>
  <c r="CJ15" i="126"/>
  <c r="EE15" i="126" s="1"/>
  <c r="FH15" i="126" s="1"/>
  <c r="CJ13" i="126"/>
  <c r="EE13" i="126" s="1"/>
  <c r="EG40" i="126"/>
  <c r="EC40" i="126"/>
  <c r="EA40" i="126"/>
  <c r="FD40" i="126" s="1"/>
  <c r="DT40" i="126"/>
  <c r="EW40" i="126" s="1"/>
  <c r="DR40" i="126"/>
  <c r="EU40" i="126" s="1"/>
  <c r="DO40" i="126"/>
  <c r="ER40" i="126" s="1"/>
  <c r="DY40" i="126"/>
  <c r="FB40" i="126" s="1"/>
  <c r="EJ40" i="126"/>
  <c r="FF40" i="126" s="1"/>
  <c r="EH40" i="126"/>
  <c r="DV40" i="126"/>
  <c r="EY40" i="126" s="1"/>
  <c r="DW40" i="126"/>
  <c r="EZ40" i="126" s="1"/>
  <c r="EB40" i="126"/>
  <c r="EF40" i="126"/>
  <c r="ED40" i="126"/>
  <c r="DS40" i="126"/>
  <c r="EV40" i="126" s="1"/>
  <c r="DQ40" i="126"/>
  <c r="ET40" i="126" s="1"/>
  <c r="DX40" i="126"/>
  <c r="FA40" i="126" s="1"/>
  <c r="DZ40" i="126"/>
  <c r="FC40" i="126" s="1"/>
  <c r="DN40" i="126"/>
  <c r="EQ40" i="126" s="1"/>
  <c r="EI40" i="126"/>
  <c r="DP40" i="126"/>
  <c r="ES40" i="126" s="1"/>
  <c r="DU40" i="126"/>
  <c r="EX40" i="126" s="1"/>
  <c r="DR49" i="126"/>
  <c r="EU49" i="126" s="1"/>
  <c r="EI49" i="126"/>
  <c r="DS49" i="126"/>
  <c r="EV49" i="126" s="1"/>
  <c r="EA49" i="126"/>
  <c r="FD49" i="126" s="1"/>
  <c r="EG49" i="126"/>
  <c r="DZ49" i="126"/>
  <c r="FC49" i="126" s="1"/>
  <c r="ED49" i="126"/>
  <c r="DT49" i="126"/>
  <c r="EW49" i="126" s="1"/>
  <c r="DN49" i="126"/>
  <c r="EQ49" i="126" s="1"/>
  <c r="EB49" i="126"/>
  <c r="EH49" i="126"/>
  <c r="EC49" i="126"/>
  <c r="EJ49" i="126"/>
  <c r="FF49" i="126" s="1"/>
  <c r="EF49" i="126"/>
  <c r="DX49" i="126"/>
  <c r="FA49" i="126" s="1"/>
  <c r="DO49" i="126"/>
  <c r="ER49" i="126" s="1"/>
  <c r="DV49" i="126"/>
  <c r="EY49" i="126" s="1"/>
  <c r="DQ49" i="126"/>
  <c r="ET49" i="126" s="1"/>
  <c r="DW49" i="126"/>
  <c r="EZ49" i="126" s="1"/>
  <c r="DY49" i="126"/>
  <c r="FB49" i="126" s="1"/>
  <c r="DP49" i="126"/>
  <c r="ES49" i="126" s="1"/>
  <c r="DU49" i="126"/>
  <c r="EX49" i="126" s="1"/>
  <c r="J88" i="127"/>
  <c r="I88" i="127"/>
  <c r="K88" i="127"/>
  <c r="L88" i="127"/>
  <c r="H88" i="127"/>
  <c r="G88" i="127"/>
  <c r="B88" i="127"/>
  <c r="W89" i="126"/>
  <c r="K46" i="127"/>
  <c r="L46" i="127"/>
  <c r="I46" i="127"/>
  <c r="J46" i="127"/>
  <c r="G46" i="127"/>
  <c r="H46" i="127"/>
  <c r="W47" i="126"/>
  <c r="B46" i="127"/>
  <c r="K157" i="127"/>
  <c r="J157" i="127"/>
  <c r="I157" i="127"/>
  <c r="F157" i="127"/>
  <c r="W158" i="126"/>
  <c r="L158" i="127" s="1"/>
  <c r="H157" i="127"/>
  <c r="G157" i="127"/>
  <c r="EE40" i="126" l="1"/>
  <c r="FH10" i="126"/>
  <c r="GN25" i="126"/>
  <c r="EE42" i="126"/>
  <c r="FH12" i="126"/>
  <c r="EE49" i="126"/>
  <c r="FH19" i="126"/>
  <c r="EE51" i="126"/>
  <c r="FH21" i="126"/>
  <c r="EE52" i="126"/>
  <c r="FH22" i="126"/>
  <c r="EE47" i="126"/>
  <c r="FH17" i="126"/>
  <c r="EE46" i="126"/>
  <c r="FH16" i="126"/>
  <c r="EE43" i="126"/>
  <c r="FH13" i="126"/>
  <c r="DL26" i="126"/>
  <c r="DK26" i="126"/>
  <c r="EN26" i="126" s="1"/>
  <c r="DM26" i="126"/>
  <c r="EP26" i="126" s="1"/>
  <c r="DL30" i="126"/>
  <c r="EO30" i="126" s="1"/>
  <c r="DK30" i="126"/>
  <c r="EN30" i="126" s="1"/>
  <c r="DM30" i="126"/>
  <c r="EP30" i="126" s="1"/>
  <c r="DL29" i="126"/>
  <c r="EO29" i="126" s="1"/>
  <c r="DK29" i="126"/>
  <c r="EN29" i="126" s="1"/>
  <c r="DM29" i="126"/>
  <c r="EP29" i="126" s="1"/>
  <c r="DL11" i="126"/>
  <c r="EO11" i="126" s="1"/>
  <c r="DK11" i="126"/>
  <c r="EN11" i="126" s="1"/>
  <c r="DM11" i="126"/>
  <c r="EP11" i="126" s="1"/>
  <c r="DL21" i="126"/>
  <c r="DL51" i="126" s="1"/>
  <c r="DK21" i="126"/>
  <c r="DM21" i="126"/>
  <c r="DL19" i="126"/>
  <c r="DL49" i="126" s="1"/>
  <c r="EO49" i="126" s="1"/>
  <c r="DK19" i="126"/>
  <c r="DM19" i="126"/>
  <c r="DL20" i="126"/>
  <c r="EO20" i="126" s="1"/>
  <c r="DK20" i="126"/>
  <c r="EN20" i="126" s="1"/>
  <c r="DM20" i="126"/>
  <c r="EP20" i="126" s="1"/>
  <c r="DL27" i="126"/>
  <c r="EO27" i="126" s="1"/>
  <c r="DK27" i="126"/>
  <c r="EN27" i="126" s="1"/>
  <c r="DM27" i="126"/>
  <c r="EP27" i="126" s="1"/>
  <c r="DL28" i="126"/>
  <c r="DK28" i="126"/>
  <c r="EN28" i="126" s="1"/>
  <c r="DM28" i="126"/>
  <c r="EP28" i="126" s="1"/>
  <c r="DL12" i="126"/>
  <c r="DL42" i="126" s="1"/>
  <c r="DK12" i="126"/>
  <c r="DM12" i="126"/>
  <c r="DL16" i="126"/>
  <c r="DL46" i="126" s="1"/>
  <c r="DK16" i="126"/>
  <c r="DM16" i="126"/>
  <c r="DL24" i="126"/>
  <c r="EO24" i="126" s="1"/>
  <c r="DK24" i="126"/>
  <c r="EN24" i="126" s="1"/>
  <c r="DM24" i="126"/>
  <c r="EP24" i="126" s="1"/>
  <c r="DL17" i="126"/>
  <c r="EO17" i="126" s="1"/>
  <c r="DK17" i="126"/>
  <c r="DM17" i="126"/>
  <c r="DL14" i="126"/>
  <c r="EO14" i="126" s="1"/>
  <c r="DK14" i="126"/>
  <c r="EN14" i="126" s="1"/>
  <c r="DM14" i="126"/>
  <c r="EP14" i="126" s="1"/>
  <c r="DL10" i="126"/>
  <c r="DL40" i="126" s="1"/>
  <c r="EO40" i="126" s="1"/>
  <c r="DK10" i="126"/>
  <c r="DM10" i="126"/>
  <c r="DL22" i="126"/>
  <c r="EO22" i="126" s="1"/>
  <c r="DK22" i="126"/>
  <c r="DM22" i="126"/>
  <c r="DL23" i="126"/>
  <c r="DK23" i="126"/>
  <c r="EN23" i="126" s="1"/>
  <c r="DM23" i="126"/>
  <c r="EP23" i="126" s="1"/>
  <c r="DL25" i="126"/>
  <c r="EO25" i="126" s="1"/>
  <c r="DK25" i="126"/>
  <c r="EN25" i="126" s="1"/>
  <c r="DM25" i="126"/>
  <c r="EP25" i="126" s="1"/>
  <c r="DL18" i="126"/>
  <c r="EO18" i="126" s="1"/>
  <c r="DK18" i="126"/>
  <c r="EN18" i="126" s="1"/>
  <c r="DM18" i="126"/>
  <c r="EP18" i="126" s="1"/>
  <c r="DL13" i="126"/>
  <c r="DL43" i="126" s="1"/>
  <c r="DK13" i="126"/>
  <c r="DM13" i="126"/>
  <c r="DL15" i="126"/>
  <c r="EO15" i="126" s="1"/>
  <c r="DK15" i="126"/>
  <c r="EN15" i="126" s="1"/>
  <c r="DM15" i="126"/>
  <c r="EP15" i="126" s="1"/>
  <c r="FE43" i="126"/>
  <c r="FE47" i="126"/>
  <c r="FE52" i="126"/>
  <c r="FE51" i="126"/>
  <c r="FE46" i="126"/>
  <c r="FE42" i="126"/>
  <c r="FE40" i="126"/>
  <c r="FE49" i="126"/>
  <c r="EO26" i="126"/>
  <c r="EO23" i="126"/>
  <c r="EO28" i="126"/>
  <c r="L89" i="127"/>
  <c r="F89" i="127"/>
  <c r="K89" i="127"/>
  <c r="J89" i="127"/>
  <c r="I89" i="127"/>
  <c r="W90" i="126"/>
  <c r="H89" i="127"/>
  <c r="G89" i="127"/>
  <c r="F47" i="127"/>
  <c r="K47" i="127"/>
  <c r="J47" i="127"/>
  <c r="I47" i="127"/>
  <c r="L47" i="127"/>
  <c r="W48" i="126"/>
  <c r="H47" i="127"/>
  <c r="G47" i="127"/>
  <c r="K158" i="127"/>
  <c r="I158" i="127"/>
  <c r="H158" i="127"/>
  <c r="J158" i="127"/>
  <c r="G158" i="127"/>
  <c r="W159" i="126"/>
  <c r="B158" i="127"/>
  <c r="GN26" i="126" l="1"/>
  <c r="M302" i="126"/>
  <c r="C300" i="126" s="1"/>
  <c r="B300" i="127" s="1"/>
  <c r="EO12" i="126"/>
  <c r="EO16" i="126"/>
  <c r="EK28" i="126"/>
  <c r="EL28" i="126" s="1"/>
  <c r="FN11" i="126"/>
  <c r="K18" i="122" s="1"/>
  <c r="EO21" i="126"/>
  <c r="FN26" i="126"/>
  <c r="K32" i="122" s="1"/>
  <c r="EK12" i="126"/>
  <c r="EL12" i="126" s="1"/>
  <c r="EK18" i="126"/>
  <c r="EL18" i="126" s="1"/>
  <c r="EO10" i="126"/>
  <c r="FN18" i="126"/>
  <c r="K25" i="122" s="1"/>
  <c r="EK25" i="126"/>
  <c r="EL25" i="126" s="1"/>
  <c r="FN25" i="126"/>
  <c r="K31" i="122" s="1"/>
  <c r="Q52" i="122" s="1"/>
  <c r="E6" i="128" s="1"/>
  <c r="EK30" i="126"/>
  <c r="EL30" i="126" s="1"/>
  <c r="EO13" i="126"/>
  <c r="EK26" i="126"/>
  <c r="EL26" i="126" s="1"/>
  <c r="EK21" i="126"/>
  <c r="EL21" i="126" s="1"/>
  <c r="FN15" i="126"/>
  <c r="K22" i="122" s="1"/>
  <c r="FN23" i="126"/>
  <c r="FN29" i="126"/>
  <c r="K35" i="122" s="1"/>
  <c r="EK10" i="126"/>
  <c r="EL10" i="126" s="1"/>
  <c r="FN30" i="126"/>
  <c r="K36" i="122" s="1"/>
  <c r="FU25" i="126"/>
  <c r="M36" i="126" s="1"/>
  <c r="C34" i="126" s="1"/>
  <c r="B34" i="127" s="1"/>
  <c r="EO19" i="126"/>
  <c r="EK29" i="126"/>
  <c r="EL29" i="126" s="1"/>
  <c r="FN28" i="126"/>
  <c r="K34" i="122" s="1"/>
  <c r="DL52" i="126"/>
  <c r="EO52" i="126" s="1"/>
  <c r="EP17" i="126"/>
  <c r="DM47" i="126"/>
  <c r="EP47" i="126" s="1"/>
  <c r="EP21" i="126"/>
  <c r="DM51" i="126"/>
  <c r="EP51" i="126" s="1"/>
  <c r="EN17" i="126"/>
  <c r="DK47" i="126"/>
  <c r="EN47" i="126" s="1"/>
  <c r="EN21" i="126"/>
  <c r="DK51" i="126"/>
  <c r="EN51" i="126" s="1"/>
  <c r="EK20" i="126"/>
  <c r="EL20" i="126" s="1"/>
  <c r="EK27" i="126"/>
  <c r="EL27" i="126" s="1"/>
  <c r="EP13" i="126"/>
  <c r="DM43" i="126"/>
  <c r="EP43" i="126" s="1"/>
  <c r="FN27" i="126"/>
  <c r="K33" i="122" s="1"/>
  <c r="EK14" i="126"/>
  <c r="EL14" i="126" s="1"/>
  <c r="EN13" i="126"/>
  <c r="DK43" i="126"/>
  <c r="EN43" i="126" s="1"/>
  <c r="EP16" i="126"/>
  <c r="DM46" i="126"/>
  <c r="EP46" i="126" s="1"/>
  <c r="FV25" i="126"/>
  <c r="EP10" i="126"/>
  <c r="DM40" i="126"/>
  <c r="EP40" i="126" s="1"/>
  <c r="EP19" i="126"/>
  <c r="DM49" i="126"/>
  <c r="EP49" i="126" s="1"/>
  <c r="EK17" i="126"/>
  <c r="EL17" i="126" s="1"/>
  <c r="EP12" i="126"/>
  <c r="DM42" i="126"/>
  <c r="EP42" i="126" s="1"/>
  <c r="EN19" i="126"/>
  <c r="DK49" i="126"/>
  <c r="EN49" i="126" s="1"/>
  <c r="EN16" i="126"/>
  <c r="DK46" i="126"/>
  <c r="EN46" i="126" s="1"/>
  <c r="EN12" i="126"/>
  <c r="DK42" i="126"/>
  <c r="EN42" i="126" s="1"/>
  <c r="EN22" i="126"/>
  <c r="DK52" i="126"/>
  <c r="EN52" i="126" s="1"/>
  <c r="FN20" i="126"/>
  <c r="K27" i="122" s="1"/>
  <c r="FN14" i="126"/>
  <c r="K21" i="122" s="1"/>
  <c r="EK13" i="126"/>
  <c r="EL13" i="126" s="1"/>
  <c r="EK22" i="126"/>
  <c r="EL22" i="126" s="1"/>
  <c r="DL47" i="126"/>
  <c r="EO47" i="126" s="1"/>
  <c r="EK24" i="126"/>
  <c r="EL24" i="126" s="1"/>
  <c r="FT25" i="126"/>
  <c r="EN10" i="126"/>
  <c r="DK40" i="126"/>
  <c r="EN40" i="126" s="1"/>
  <c r="EP22" i="126"/>
  <c r="DM52" i="126"/>
  <c r="EP52" i="126" s="1"/>
  <c r="EK19" i="126"/>
  <c r="EL19" i="126" s="1"/>
  <c r="FN24" i="126"/>
  <c r="K30" i="122" s="1"/>
  <c r="EK15" i="126"/>
  <c r="EL15" i="126" s="1"/>
  <c r="EK16" i="126"/>
  <c r="EL16" i="126" s="1"/>
  <c r="EK23" i="126"/>
  <c r="EL23" i="126" s="1"/>
  <c r="EK11" i="126"/>
  <c r="EL11" i="126" s="1"/>
  <c r="EO43" i="126"/>
  <c r="EO42" i="126"/>
  <c r="EO46" i="126"/>
  <c r="EO51" i="126"/>
  <c r="L90" i="127"/>
  <c r="K90" i="127"/>
  <c r="G90" i="127"/>
  <c r="J90" i="127"/>
  <c r="I90" i="127"/>
  <c r="H90" i="127"/>
  <c r="B90" i="127"/>
  <c r="W91" i="126"/>
  <c r="J48" i="127"/>
  <c r="K48" i="127"/>
  <c r="L48" i="127"/>
  <c r="I48" i="127"/>
  <c r="H48" i="127"/>
  <c r="G48" i="127"/>
  <c r="W49" i="126"/>
  <c r="J159" i="127"/>
  <c r="L159" i="127"/>
  <c r="I159" i="127"/>
  <c r="F159" i="127"/>
  <c r="K159" i="127"/>
  <c r="W160" i="126"/>
  <c r="G159" i="127"/>
  <c r="H159" i="127"/>
  <c r="FN49" i="126" l="1"/>
  <c r="M26" i="122" s="1"/>
  <c r="FN19" i="126"/>
  <c r="K26" i="122" s="1"/>
  <c r="FN47" i="126"/>
  <c r="M24" i="122" s="1"/>
  <c r="EK49" i="126"/>
  <c r="EL49" i="126" s="1"/>
  <c r="EM49" i="126" s="1"/>
  <c r="FN12" i="126"/>
  <c r="K19" i="122" s="1"/>
  <c r="FN21" i="126"/>
  <c r="K28" i="122" s="1"/>
  <c r="FU26" i="126"/>
  <c r="FN10" i="126"/>
  <c r="FN17" i="126"/>
  <c r="K24" i="122" s="1"/>
  <c r="FN16" i="126"/>
  <c r="K23" i="122" s="1"/>
  <c r="EM24" i="126"/>
  <c r="EK47" i="126"/>
  <c r="EL47" i="126" s="1"/>
  <c r="EM47" i="126" s="1"/>
  <c r="FN13" i="126"/>
  <c r="EM22" i="126"/>
  <c r="EK51" i="126"/>
  <c r="EL51" i="126" s="1"/>
  <c r="EM51" i="126" s="1"/>
  <c r="EM20" i="126"/>
  <c r="FN40" i="126"/>
  <c r="M17" i="122" s="1"/>
  <c r="FN22" i="126"/>
  <c r="EK40" i="126"/>
  <c r="EL40" i="126" s="1"/>
  <c r="EM40" i="126" s="1"/>
  <c r="EM14" i="126"/>
  <c r="FN51" i="126"/>
  <c r="M28" i="122" s="1"/>
  <c r="EM15" i="126"/>
  <c r="EM13" i="126"/>
  <c r="EM19" i="126"/>
  <c r="EM23" i="126"/>
  <c r="EM16" i="126"/>
  <c r="M50" i="126"/>
  <c r="C48" i="126" s="1"/>
  <c r="B48" i="127" s="1"/>
  <c r="FV26" i="126"/>
  <c r="EM11" i="126"/>
  <c r="EM27" i="126"/>
  <c r="M22" i="126"/>
  <c r="FT26" i="126"/>
  <c r="EM30" i="126"/>
  <c r="FN52" i="126"/>
  <c r="M29" i="122" s="1"/>
  <c r="EM10" i="126"/>
  <c r="EM18" i="126"/>
  <c r="FN43" i="126"/>
  <c r="M20" i="122" s="1"/>
  <c r="EM26" i="126"/>
  <c r="EM12" i="126"/>
  <c r="EK43" i="126"/>
  <c r="EL43" i="126" s="1"/>
  <c r="EM43" i="126" s="1"/>
  <c r="EM21" i="126"/>
  <c r="EM25" i="126"/>
  <c r="EM28" i="126"/>
  <c r="EM17" i="126"/>
  <c r="FN46" i="126"/>
  <c r="GT25" i="126"/>
  <c r="EK42" i="126"/>
  <c r="EL42" i="126" s="1"/>
  <c r="EM42" i="126" s="1"/>
  <c r="FN42" i="126"/>
  <c r="M19" i="122" s="1"/>
  <c r="EM29" i="126"/>
  <c r="EK46" i="126"/>
  <c r="EL46" i="126" s="1"/>
  <c r="EM46" i="126" s="1"/>
  <c r="EK52" i="126"/>
  <c r="EL52" i="126" s="1"/>
  <c r="EM52" i="126" s="1"/>
  <c r="I91" i="127"/>
  <c r="G91" i="127"/>
  <c r="J91" i="127"/>
  <c r="F91" i="127"/>
  <c r="L91" i="127"/>
  <c r="K91" i="127"/>
  <c r="W92" i="126"/>
  <c r="H91" i="127"/>
  <c r="F49" i="127"/>
  <c r="J49" i="127"/>
  <c r="I49" i="127"/>
  <c r="K49" i="127"/>
  <c r="L49" i="127"/>
  <c r="W50" i="126"/>
  <c r="G49" i="127"/>
  <c r="H49" i="127"/>
  <c r="L160" i="127"/>
  <c r="K160" i="127"/>
  <c r="I160" i="127"/>
  <c r="W161" i="126"/>
  <c r="J160" i="127"/>
  <c r="G160" i="127"/>
  <c r="B160" i="127"/>
  <c r="H160" i="127"/>
  <c r="GT26" i="126" l="1"/>
  <c r="FO13" i="126"/>
  <c r="L20" i="122" s="1"/>
  <c r="Q19" i="122" s="1"/>
  <c r="FO18" i="126"/>
  <c r="L25" i="122" s="1"/>
  <c r="Q22" i="122" s="1"/>
  <c r="FO29" i="126"/>
  <c r="L35" i="122" s="1"/>
  <c r="Q30" i="122" s="1"/>
  <c r="FO23" i="126"/>
  <c r="FO10" i="126"/>
  <c r="L17" i="122" s="1"/>
  <c r="FO24" i="126"/>
  <c r="L30" i="122" s="1"/>
  <c r="Q25" i="122" s="1"/>
  <c r="K17" i="122"/>
  <c r="K38" i="122" s="1"/>
  <c r="FO16" i="126"/>
  <c r="L23" i="122" s="1"/>
  <c r="Q21" i="122" s="1"/>
  <c r="K20" i="122"/>
  <c r="FO21" i="126"/>
  <c r="L28" i="122" s="1"/>
  <c r="FO26" i="126"/>
  <c r="L32" i="122" s="1"/>
  <c r="Q27" i="122" s="1"/>
  <c r="FO25" i="126"/>
  <c r="L31" i="122" s="1"/>
  <c r="R52" i="122" s="1"/>
  <c r="F6" i="128" s="1"/>
  <c r="FO27" i="126"/>
  <c r="L33" i="122" s="1"/>
  <c r="Q28" i="122" s="1"/>
  <c r="FO15" i="126"/>
  <c r="L22" i="122" s="1"/>
  <c r="Q20" i="122" s="1"/>
  <c r="FO20" i="126"/>
  <c r="L27" i="122" s="1"/>
  <c r="Q23" i="122" s="1"/>
  <c r="FO17" i="126"/>
  <c r="L24" i="122" s="1"/>
  <c r="FO12" i="126"/>
  <c r="L19" i="122" s="1"/>
  <c r="FO11" i="126"/>
  <c r="L18" i="122" s="1"/>
  <c r="Q18" i="122" s="1"/>
  <c r="FO19" i="126"/>
  <c r="L26" i="122" s="1"/>
  <c r="FO22" i="126"/>
  <c r="L29" i="122" s="1"/>
  <c r="Q24" i="122" s="1"/>
  <c r="FO28" i="126"/>
  <c r="L34" i="122" s="1"/>
  <c r="Q29" i="122" s="1"/>
  <c r="K29" i="122"/>
  <c r="FO14" i="126"/>
  <c r="L21" i="122" s="1"/>
  <c r="FO30" i="126"/>
  <c r="L36" i="122" s="1"/>
  <c r="Q31" i="122" s="1"/>
  <c r="L92" i="127"/>
  <c r="I92" i="127"/>
  <c r="K92" i="127"/>
  <c r="J92" i="127"/>
  <c r="H92" i="127"/>
  <c r="G92" i="127"/>
  <c r="G50" i="127"/>
  <c r="K50" i="127"/>
  <c r="J50" i="127"/>
  <c r="I50" i="127"/>
  <c r="H50" i="127"/>
  <c r="L50" i="127"/>
  <c r="J161" i="127"/>
  <c r="L161" i="127"/>
  <c r="K161" i="127"/>
  <c r="F161" i="127"/>
  <c r="I161" i="127"/>
  <c r="W162" i="126"/>
  <c r="G161" i="127"/>
  <c r="H161" i="127"/>
  <c r="Q26" i="122" l="1"/>
  <c r="K12" i="122"/>
  <c r="L12" i="122" s="1"/>
  <c r="K37" i="122"/>
  <c r="N24" i="122" s="1"/>
  <c r="K11" i="122"/>
  <c r="L11" i="122" s="1"/>
  <c r="Q47" i="122" s="1"/>
  <c r="H10" i="124" s="1"/>
  <c r="L38" i="122"/>
  <c r="Q17" i="122" s="1"/>
  <c r="J162" i="127"/>
  <c r="I162" i="127"/>
  <c r="L162" i="127"/>
  <c r="K162" i="127"/>
  <c r="G162" i="127"/>
  <c r="H162" i="127"/>
  <c r="BE45" i="126"/>
  <c r="BF45" i="126" s="1"/>
  <c r="N17" i="122" l="1"/>
  <c r="N29" i="122"/>
  <c r="N28" i="122"/>
  <c r="N19" i="122"/>
  <c r="N26" i="122"/>
  <c r="N20" i="122"/>
  <c r="BG45" i="126"/>
  <c r="BQ45" i="126" s="1"/>
  <c r="BP45" i="126" l="1"/>
  <c r="BN45" i="126"/>
  <c r="BX45" i="126"/>
  <c r="BW45" i="126"/>
  <c r="BK45" i="126"/>
  <c r="CG45" i="126"/>
  <c r="FM45" i="126" s="1"/>
  <c r="BJ45" i="126"/>
  <c r="CD45" i="126"/>
  <c r="FJ45" i="126" s="1"/>
  <c r="BL45" i="126"/>
  <c r="BO45" i="126"/>
  <c r="BH45" i="126"/>
  <c r="CA45" i="126"/>
  <c r="FG45" i="126" s="1"/>
  <c r="BT45" i="126"/>
  <c r="BR45" i="126"/>
  <c r="BI45" i="126"/>
  <c r="CF45" i="126"/>
  <c r="FL45" i="126" s="1"/>
  <c r="CE45" i="126"/>
  <c r="FK45" i="126" s="1"/>
  <c r="BV45" i="126"/>
  <c r="BZ45" i="126"/>
  <c r="BM45" i="126"/>
  <c r="CC45" i="126"/>
  <c r="FI45" i="126" s="1"/>
  <c r="BS45" i="126"/>
  <c r="CB45" i="126"/>
  <c r="FH45" i="126" s="1"/>
  <c r="BU45" i="126"/>
  <c r="BY45" i="126"/>
  <c r="CH45" i="126" l="1"/>
  <c r="CI45" i="126" s="1"/>
  <c r="CJ45" i="126" s="1"/>
  <c r="DV45" i="126" l="1"/>
  <c r="EY45" i="126" s="1"/>
  <c r="DY45" i="126"/>
  <c r="FB45" i="126" s="1"/>
  <c r="EH45" i="126"/>
  <c r="DN45" i="126"/>
  <c r="EQ45" i="126" s="1"/>
  <c r="DP45" i="126"/>
  <c r="ES45" i="126" s="1"/>
  <c r="DQ45" i="126"/>
  <c r="ET45" i="126" s="1"/>
  <c r="DW45" i="126"/>
  <c r="EZ45" i="126" s="1"/>
  <c r="DZ45" i="126"/>
  <c r="FC45" i="126" s="1"/>
  <c r="EA45" i="126"/>
  <c r="FD45" i="126" s="1"/>
  <c r="DM45" i="126"/>
  <c r="EP45" i="126" s="1"/>
  <c r="EI45" i="126"/>
  <c r="DO45" i="126"/>
  <c r="ER45" i="126" s="1"/>
  <c r="DU45" i="126"/>
  <c r="EX45" i="126" s="1"/>
  <c r="DX45" i="126"/>
  <c r="FA45" i="126" s="1"/>
  <c r="EE45" i="126"/>
  <c r="DK45" i="126"/>
  <c r="EN45" i="126" s="1"/>
  <c r="DS45" i="126"/>
  <c r="EV45" i="126" s="1"/>
  <c r="DT45" i="126"/>
  <c r="EW45" i="126" s="1"/>
  <c r="EB45" i="126"/>
  <c r="EC45" i="126"/>
  <c r="ED45" i="126"/>
  <c r="EF45" i="126"/>
  <c r="EG45" i="126"/>
  <c r="EJ45" i="126"/>
  <c r="FF45" i="126" s="1"/>
  <c r="DL45" i="126"/>
  <c r="EO45" i="126" s="1"/>
  <c r="DR45" i="126"/>
  <c r="EU45" i="126" s="1"/>
  <c r="FE45" i="126" l="1"/>
  <c r="EK45" i="126"/>
  <c r="EL45" i="126" s="1"/>
  <c r="EM45" i="126" s="1"/>
  <c r="FN45" i="126" l="1"/>
  <c r="M22" i="122" l="1"/>
  <c r="N22" i="122" s="1"/>
  <c r="BE44" i="126" l="1"/>
  <c r="BF44" i="126" s="1"/>
  <c r="BG44" i="126" l="1"/>
  <c r="CC44" i="126" l="1"/>
  <c r="CE44" i="126"/>
  <c r="BH44" i="126"/>
  <c r="BO44" i="126"/>
  <c r="CF44" i="126"/>
  <c r="BT44" i="126"/>
  <c r="BR44" i="126"/>
  <c r="BI44" i="126"/>
  <c r="BY44" i="126"/>
  <c r="BU44" i="126"/>
  <c r="BL44" i="126"/>
  <c r="CG44" i="126"/>
  <c r="BK44" i="126"/>
  <c r="BV44" i="126"/>
  <c r="BS44" i="126"/>
  <c r="CA44" i="126"/>
  <c r="BP44" i="126"/>
  <c r="BZ44" i="126"/>
  <c r="BJ44" i="126"/>
  <c r="BM44" i="126"/>
  <c r="CD44" i="126"/>
  <c r="BQ44" i="126"/>
  <c r="BN44" i="126"/>
  <c r="BW44" i="126"/>
  <c r="BX44" i="126"/>
  <c r="CB44" i="126"/>
  <c r="CG62" i="126" l="1"/>
  <c r="GS53" i="126" s="1"/>
  <c r="FM44" i="126"/>
  <c r="CD62" i="126"/>
  <c r="GP53" i="126" s="1"/>
  <c r="FJ44" i="126"/>
  <c r="CF62" i="126"/>
  <c r="GR53" i="126" s="1"/>
  <c r="FL44" i="126"/>
  <c r="CA62" i="126"/>
  <c r="GM53" i="126" s="1"/>
  <c r="FG44" i="126"/>
  <c r="CB62" i="126"/>
  <c r="GN53" i="126" s="1"/>
  <c r="FH44" i="126"/>
  <c r="CE62" i="126"/>
  <c r="GQ53" i="126" s="1"/>
  <c r="FK44" i="126"/>
  <c r="CC62" i="126"/>
  <c r="GO53" i="126" s="1"/>
  <c r="FI44" i="126"/>
  <c r="BW62" i="126"/>
  <c r="GI53" i="126" s="1"/>
  <c r="BN62" i="126"/>
  <c r="FZ53" i="126" s="1"/>
  <c r="BQ62" i="126"/>
  <c r="GC53" i="126" s="1"/>
  <c r="BM62" i="126"/>
  <c r="FY53" i="126" s="1"/>
  <c r="BS62" i="126"/>
  <c r="GE53" i="126" s="1"/>
  <c r="BV62" i="126"/>
  <c r="GH53" i="126" s="1"/>
  <c r="BK62" i="126"/>
  <c r="FW53" i="126" s="1"/>
  <c r="BO62" i="126"/>
  <c r="GA53" i="126" s="1"/>
  <c r="CH44" i="126"/>
  <c r="CI44" i="126" s="1"/>
  <c r="BH62" i="126"/>
  <c r="FT53" i="126" s="1"/>
  <c r="BL62" i="126"/>
  <c r="FX53" i="126" s="1"/>
  <c r="BU62" i="126"/>
  <c r="GG53" i="126" s="1"/>
  <c r="BY62" i="126"/>
  <c r="GK53" i="126" s="1"/>
  <c r="BI62" i="126"/>
  <c r="FU53" i="126" s="1"/>
  <c r="BR62" i="126"/>
  <c r="GD53" i="126" s="1"/>
  <c r="BT62" i="126"/>
  <c r="GF53" i="126" s="1"/>
  <c r="BJ62" i="126"/>
  <c r="FV53" i="126" s="1"/>
  <c r="BZ62" i="126"/>
  <c r="GL53" i="126" s="1"/>
  <c r="BP62" i="126"/>
  <c r="GB53" i="126" s="1"/>
  <c r="BX62" i="126"/>
  <c r="GJ53" i="126" s="1"/>
  <c r="K12" i="126" l="1"/>
  <c r="C20" i="126"/>
  <c r="B20" i="127" s="1"/>
  <c r="GT53" i="126"/>
  <c r="CJ44" i="126"/>
  <c r="DM44" i="126" l="1"/>
  <c r="EP44" i="126" s="1"/>
  <c r="DY44" i="126"/>
  <c r="FB44" i="126" s="1"/>
  <c r="DN44" i="126"/>
  <c r="EQ44" i="126" s="1"/>
  <c r="EC44" i="126"/>
  <c r="DK44" i="126"/>
  <c r="EN44" i="126" s="1"/>
  <c r="EG44" i="126"/>
  <c r="DS44" i="126"/>
  <c r="EV44" i="126" s="1"/>
  <c r="DP44" i="126"/>
  <c r="ES44" i="126" s="1"/>
  <c r="EI44" i="126"/>
  <c r="DT44" i="126"/>
  <c r="EW44" i="126" s="1"/>
  <c r="DW44" i="126"/>
  <c r="EZ44" i="126" s="1"/>
  <c r="DR44" i="126"/>
  <c r="EU44" i="126" s="1"/>
  <c r="DX44" i="126"/>
  <c r="FA44" i="126" s="1"/>
  <c r="EE44" i="126"/>
  <c r="EB44" i="126"/>
  <c r="EH44" i="126"/>
  <c r="DV44" i="126"/>
  <c r="EY44" i="126" s="1"/>
  <c r="EA44" i="126"/>
  <c r="FD44" i="126" s="1"/>
  <c r="DQ44" i="126"/>
  <c r="ET44" i="126" s="1"/>
  <c r="EJ44" i="126"/>
  <c r="FF44" i="126" s="1"/>
  <c r="DZ44" i="126"/>
  <c r="FC44" i="126" s="1"/>
  <c r="DO44" i="126"/>
  <c r="ER44" i="126" s="1"/>
  <c r="DL44" i="126"/>
  <c r="EO44" i="126" s="1"/>
  <c r="ED44" i="126"/>
  <c r="DU44" i="126"/>
  <c r="EX44" i="126" s="1"/>
  <c r="EF44" i="126"/>
  <c r="FE44" i="126" l="1"/>
  <c r="EK44" i="126"/>
  <c r="EL44" i="126" s="1"/>
  <c r="EM44" i="126" s="1"/>
  <c r="FN44" i="126" l="1"/>
  <c r="M21" i="122" s="1"/>
  <c r="N21" i="122" l="1"/>
  <c r="BE41" i="126" l="1"/>
  <c r="BF41" i="126" s="1"/>
  <c r="BG41" i="126" l="1"/>
  <c r="BT41" i="126" l="1"/>
  <c r="BQ41" i="126"/>
  <c r="BR41" i="126"/>
  <c r="BL41" i="126"/>
  <c r="BK41" i="126"/>
  <c r="BI41" i="126"/>
  <c r="BU41" i="126"/>
  <c r="BY41" i="126"/>
  <c r="CE41" i="126"/>
  <c r="FK41" i="126" s="1"/>
  <c r="BH41" i="126"/>
  <c r="BM41" i="126"/>
  <c r="BJ41" i="126"/>
  <c r="BN41" i="126"/>
  <c r="CA41" i="126"/>
  <c r="FG41" i="126" s="1"/>
  <c r="BV41" i="126"/>
  <c r="CB41" i="126"/>
  <c r="FH41" i="126" s="1"/>
  <c r="CF41" i="126"/>
  <c r="FL41" i="126" s="1"/>
  <c r="BX41" i="126"/>
  <c r="BP41" i="126"/>
  <c r="BW41" i="126"/>
  <c r="CD41" i="126"/>
  <c r="FJ41" i="126" s="1"/>
  <c r="CC41" i="126"/>
  <c r="FI41" i="126" s="1"/>
  <c r="BZ41" i="126"/>
  <c r="BS41" i="126"/>
  <c r="BO41" i="126"/>
  <c r="CG41" i="126"/>
  <c r="FM41" i="126" s="1"/>
  <c r="CH41" i="126" l="1"/>
  <c r="CI41" i="126" s="1"/>
  <c r="CJ41" i="126" l="1"/>
  <c r="DX41" i="126" l="1"/>
  <c r="FA41" i="126" s="1"/>
  <c r="DP41" i="126"/>
  <c r="ES41" i="126" s="1"/>
  <c r="DT41" i="126"/>
  <c r="EW41" i="126" s="1"/>
  <c r="EB41" i="126"/>
  <c r="DQ41" i="126"/>
  <c r="ET41" i="126" s="1"/>
  <c r="EI41" i="126"/>
  <c r="DK41" i="126"/>
  <c r="EN41" i="126" s="1"/>
  <c r="EF41" i="126"/>
  <c r="DZ41" i="126"/>
  <c r="FC41" i="126" s="1"/>
  <c r="EJ41" i="126"/>
  <c r="FF41" i="126" s="1"/>
  <c r="EG41" i="126"/>
  <c r="EC41" i="126"/>
  <c r="EH41" i="126"/>
  <c r="DM41" i="126"/>
  <c r="EP41" i="126" s="1"/>
  <c r="ED41" i="126"/>
  <c r="DW41" i="126"/>
  <c r="EZ41" i="126" s="1"/>
  <c r="EE41" i="126"/>
  <c r="DR41" i="126"/>
  <c r="EU41" i="126" s="1"/>
  <c r="DN41" i="126"/>
  <c r="EQ41" i="126" s="1"/>
  <c r="DU41" i="126"/>
  <c r="EX41" i="126" s="1"/>
  <c r="DY41" i="126"/>
  <c r="FB41" i="126" s="1"/>
  <c r="DL41" i="126"/>
  <c r="EO41" i="126" s="1"/>
  <c r="DO41" i="126"/>
  <c r="ER41" i="126" s="1"/>
  <c r="DV41" i="126"/>
  <c r="EY41" i="126" s="1"/>
  <c r="DS41" i="126"/>
  <c r="EV41" i="126" s="1"/>
  <c r="EA41" i="126"/>
  <c r="FD41" i="126" s="1"/>
  <c r="FE41" i="126" l="1"/>
  <c r="EK41" i="126"/>
  <c r="EL41" i="126" s="1"/>
  <c r="EM41" i="126" s="1"/>
  <c r="FN41" i="126" l="1"/>
  <c r="M18" i="122" s="1"/>
  <c r="N18" i="122" l="1"/>
  <c r="BE50" i="126" l="1"/>
  <c r="BF50" i="126" s="1"/>
  <c r="BG50" i="126" l="1"/>
  <c r="CG50" i="126" l="1"/>
  <c r="FM50" i="126" s="1"/>
  <c r="CB50" i="126"/>
  <c r="FH50" i="126" s="1"/>
  <c r="BK50" i="126"/>
  <c r="BU50" i="126"/>
  <c r="BI50" i="126"/>
  <c r="BP50" i="126"/>
  <c r="CA50" i="126"/>
  <c r="FG50" i="126" s="1"/>
  <c r="BJ50" i="126"/>
  <c r="BN50" i="126"/>
  <c r="BW50" i="126"/>
  <c r="BV50" i="126"/>
  <c r="BQ50" i="126"/>
  <c r="CD50" i="126"/>
  <c r="FJ50" i="126" s="1"/>
  <c r="BO50" i="126"/>
  <c r="BX50" i="126"/>
  <c r="BT50" i="126"/>
  <c r="BZ50" i="126"/>
  <c r="CC50" i="126"/>
  <c r="FI50" i="126" s="1"/>
  <c r="BR50" i="126"/>
  <c r="BH50" i="126"/>
  <c r="CE50" i="126"/>
  <c r="FK50" i="126" s="1"/>
  <c r="BS50" i="126"/>
  <c r="BM50" i="126"/>
  <c r="BL50" i="126"/>
  <c r="BY50" i="126"/>
  <c r="CF50" i="126"/>
  <c r="FL50" i="126" s="1"/>
  <c r="CH50" i="126" l="1"/>
  <c r="CI50" i="126" s="1"/>
  <c r="CJ50" i="126" s="1"/>
  <c r="DL50" i="126" l="1"/>
  <c r="EO50" i="126" s="1"/>
  <c r="DM50" i="126"/>
  <c r="EP50" i="126" s="1"/>
  <c r="EF50" i="126"/>
  <c r="EJ50" i="126"/>
  <c r="FF50" i="126" s="1"/>
  <c r="EB50" i="126"/>
  <c r="DR50" i="126"/>
  <c r="EU50" i="126" s="1"/>
  <c r="EE50" i="126"/>
  <c r="DQ50" i="126"/>
  <c r="ET50" i="126" s="1"/>
  <c r="EH50" i="126"/>
  <c r="EA50" i="126"/>
  <c r="FD50" i="126" s="1"/>
  <c r="DW50" i="126"/>
  <c r="EZ50" i="126" s="1"/>
  <c r="DN50" i="126"/>
  <c r="EQ50" i="126" s="1"/>
  <c r="DO50" i="126"/>
  <c r="ER50" i="126" s="1"/>
  <c r="EI50" i="126"/>
  <c r="DY50" i="126"/>
  <c r="FB50" i="126" s="1"/>
  <c r="DX50" i="126"/>
  <c r="FA50" i="126" s="1"/>
  <c r="DT50" i="126"/>
  <c r="EW50" i="126" s="1"/>
  <c r="DV50" i="126"/>
  <c r="EY50" i="126" s="1"/>
  <c r="DS50" i="126"/>
  <c r="EV50" i="126" s="1"/>
  <c r="DK50" i="126"/>
  <c r="EN50" i="126" s="1"/>
  <c r="EC50" i="126"/>
  <c r="DU50" i="126"/>
  <c r="EX50" i="126" s="1"/>
  <c r="DZ50" i="126"/>
  <c r="FC50" i="126" s="1"/>
  <c r="EG50" i="126"/>
  <c r="ED50" i="126"/>
  <c r="DP50" i="126"/>
  <c r="ES50" i="126" s="1"/>
  <c r="FE50" i="126" l="1"/>
  <c r="EK50" i="126"/>
  <c r="EL50" i="126" s="1"/>
  <c r="EM50" i="126" s="1"/>
  <c r="FN50" i="126" l="1"/>
  <c r="M27" i="122" s="1"/>
  <c r="N27" i="122" s="1"/>
  <c r="BE48" i="126" l="1"/>
  <c r="BF48" i="126" s="1"/>
  <c r="BG48" i="126" l="1"/>
  <c r="CG48" i="126" l="1"/>
  <c r="BO48" i="126"/>
  <c r="CF48" i="126"/>
  <c r="BN48" i="126"/>
  <c r="BM48" i="126"/>
  <c r="BZ48" i="126"/>
  <c r="BK48" i="126"/>
  <c r="BT48" i="126"/>
  <c r="BJ48" i="126"/>
  <c r="BX48" i="126"/>
  <c r="CE48" i="126"/>
  <c r="CB48" i="126"/>
  <c r="BS48" i="126"/>
  <c r="BW48" i="126"/>
  <c r="BP48" i="126"/>
  <c r="CC48" i="126"/>
  <c r="BV48" i="126"/>
  <c r="BI48" i="126"/>
  <c r="BY48" i="126"/>
  <c r="BQ48" i="126"/>
  <c r="BH48" i="126"/>
  <c r="BR48" i="126"/>
  <c r="BU48" i="126"/>
  <c r="CD48" i="126"/>
  <c r="BL48" i="126"/>
  <c r="CA48" i="126"/>
  <c r="CD63" i="126" l="1"/>
  <c r="GP54" i="126" s="1"/>
  <c r="FJ48" i="126"/>
  <c r="FJ63" i="126" s="1"/>
  <c r="FJ64" i="126" s="1"/>
  <c r="CB63" i="126"/>
  <c r="GN54" i="126" s="1"/>
  <c r="FH48" i="126"/>
  <c r="FH63" i="126" s="1"/>
  <c r="FH64" i="126" s="1"/>
  <c r="CE63" i="126"/>
  <c r="GQ54" i="126" s="1"/>
  <c r="FK48" i="126"/>
  <c r="FK63" i="126" s="1"/>
  <c r="FK64" i="126" s="1"/>
  <c r="CF63" i="126"/>
  <c r="GR54" i="126" s="1"/>
  <c r="FL48" i="126"/>
  <c r="FL63" i="126" s="1"/>
  <c r="FL64" i="126" s="1"/>
  <c r="CC63" i="126"/>
  <c r="GO54" i="126" s="1"/>
  <c r="FI48" i="126"/>
  <c r="FI63" i="126" s="1"/>
  <c r="FI64" i="126" s="1"/>
  <c r="CA63" i="126"/>
  <c r="GM54" i="126" s="1"/>
  <c r="FG48" i="126"/>
  <c r="FG63" i="126" s="1"/>
  <c r="FG64" i="126" s="1"/>
  <c r="CG63" i="126"/>
  <c r="GS54" i="126" s="1"/>
  <c r="FM48" i="126"/>
  <c r="FM63" i="126" s="1"/>
  <c r="FM64" i="126" s="1"/>
  <c r="CH48" i="126"/>
  <c r="CI48" i="126" s="1"/>
  <c r="BH63" i="126"/>
  <c r="FT54" i="126" s="1"/>
  <c r="BY63" i="126"/>
  <c r="GK54" i="126" s="1"/>
  <c r="BI63" i="126"/>
  <c r="FU54" i="126" s="1"/>
  <c r="BV63" i="126"/>
  <c r="GH54" i="126" s="1"/>
  <c r="BU63" i="126"/>
  <c r="GG54" i="126" s="1"/>
  <c r="BQ63" i="126"/>
  <c r="GC54" i="126" s="1"/>
  <c r="BP63" i="126"/>
  <c r="GB54" i="126" s="1"/>
  <c r="BW63" i="126"/>
  <c r="GI54" i="126" s="1"/>
  <c r="BS63" i="126"/>
  <c r="GE54" i="126" s="1"/>
  <c r="BR63" i="126"/>
  <c r="GD54" i="126" s="1"/>
  <c r="BJ63" i="126"/>
  <c r="FV54" i="126" s="1"/>
  <c r="BK63" i="126"/>
  <c r="FW54" i="126" s="1"/>
  <c r="BM63" i="126"/>
  <c r="FY54" i="126" s="1"/>
  <c r="BO63" i="126"/>
  <c r="GA54" i="126" s="1"/>
  <c r="BX63" i="126"/>
  <c r="GJ54" i="126" s="1"/>
  <c r="BT63" i="126"/>
  <c r="GF54" i="126" s="1"/>
  <c r="BZ63" i="126"/>
  <c r="GL54" i="126" s="1"/>
  <c r="BN63" i="126"/>
  <c r="FZ54" i="126" s="1"/>
  <c r="BL63" i="126"/>
  <c r="FX54" i="126" s="1"/>
  <c r="K11" i="126" l="1"/>
  <c r="K10" i="126"/>
  <c r="K25" i="126"/>
  <c r="K24" i="126"/>
  <c r="GT54" i="126"/>
  <c r="CJ48" i="126"/>
  <c r="DV48" i="126" l="1"/>
  <c r="EY48" i="126" s="1"/>
  <c r="EY63" i="126" s="1"/>
  <c r="EY64" i="126" s="1"/>
  <c r="EI48" i="126"/>
  <c r="EI66" i="126" s="1"/>
  <c r="ED48" i="126"/>
  <c r="ED66" i="126" s="1"/>
  <c r="DL48" i="126"/>
  <c r="EO48" i="126" s="1"/>
  <c r="EO63" i="126" s="1"/>
  <c r="EO64" i="126" s="1"/>
  <c r="DZ48" i="126"/>
  <c r="FC48" i="126" s="1"/>
  <c r="FC63" i="126" s="1"/>
  <c r="FC64" i="126" s="1"/>
  <c r="EG48" i="126"/>
  <c r="EG66" i="126" s="1"/>
  <c r="DR48" i="126"/>
  <c r="EU48" i="126" s="1"/>
  <c r="EU63" i="126" s="1"/>
  <c r="EU64" i="126" s="1"/>
  <c r="EH48" i="126"/>
  <c r="EH66" i="126" s="1"/>
  <c r="DT48" i="126"/>
  <c r="EW48" i="126" s="1"/>
  <c r="EW63" i="126" s="1"/>
  <c r="EW64" i="126" s="1"/>
  <c r="DN48" i="126"/>
  <c r="EQ48" i="126" s="1"/>
  <c r="EQ63" i="126" s="1"/>
  <c r="EQ64" i="126" s="1"/>
  <c r="EJ48" i="126"/>
  <c r="FF48" i="126" s="1"/>
  <c r="FF63" i="126" s="1"/>
  <c r="FF64" i="126" s="1"/>
  <c r="EB48" i="126"/>
  <c r="DK48" i="126"/>
  <c r="EN48" i="126" s="1"/>
  <c r="EN63" i="126" s="1"/>
  <c r="EN64" i="126" s="1"/>
  <c r="EE48" i="126"/>
  <c r="EE66" i="126" s="1"/>
  <c r="GN55" i="126" s="1"/>
  <c r="K302" i="126" s="1"/>
  <c r="C302" i="126" s="1"/>
  <c r="DS48" i="126"/>
  <c r="EV48" i="126" s="1"/>
  <c r="EV63" i="126" s="1"/>
  <c r="EV64" i="126" s="1"/>
  <c r="DM48" i="126"/>
  <c r="EP48" i="126" s="1"/>
  <c r="EP63" i="126" s="1"/>
  <c r="EP64" i="126" s="1"/>
  <c r="EF48" i="126"/>
  <c r="EF66" i="126" s="1"/>
  <c r="DU48" i="126"/>
  <c r="EX48" i="126" s="1"/>
  <c r="EX63" i="126" s="1"/>
  <c r="EX64" i="126" s="1"/>
  <c r="DY48" i="126"/>
  <c r="FB48" i="126" s="1"/>
  <c r="FB63" i="126" s="1"/>
  <c r="FB64" i="126" s="1"/>
  <c r="DW48" i="126"/>
  <c r="EZ48" i="126" s="1"/>
  <c r="EZ63" i="126" s="1"/>
  <c r="EZ64" i="126" s="1"/>
  <c r="DP48" i="126"/>
  <c r="ES48" i="126" s="1"/>
  <c r="ES63" i="126" s="1"/>
  <c r="ES64" i="126" s="1"/>
  <c r="DO48" i="126"/>
  <c r="ER48" i="126" s="1"/>
  <c r="ER63" i="126" s="1"/>
  <c r="ER64" i="126" s="1"/>
  <c r="DQ48" i="126"/>
  <c r="ET48" i="126" s="1"/>
  <c r="ET63" i="126" s="1"/>
  <c r="ET64" i="126" s="1"/>
  <c r="EA48" i="126"/>
  <c r="FD48" i="126" s="1"/>
  <c r="FD63" i="126" s="1"/>
  <c r="FD64" i="126" s="1"/>
  <c r="EC48" i="126"/>
  <c r="EC66" i="126" s="1"/>
  <c r="DX48" i="126"/>
  <c r="FA48" i="126" s="1"/>
  <c r="FA63" i="126" s="1"/>
  <c r="FA64" i="126" s="1"/>
  <c r="FE48" i="126" l="1"/>
  <c r="FE63" i="126" s="1"/>
  <c r="FE64" i="126" s="1"/>
  <c r="GQ55" i="126"/>
  <c r="GQ56" i="126" s="1"/>
  <c r="GP55" i="126"/>
  <c r="GP56" i="126" s="1"/>
  <c r="GM55" i="126"/>
  <c r="GM56" i="126" s="1"/>
  <c r="GO55" i="126"/>
  <c r="GO56" i="126" s="1"/>
  <c r="GR55" i="126"/>
  <c r="GR56" i="126" s="1"/>
  <c r="GL55" i="126"/>
  <c r="GL56" i="126" s="1"/>
  <c r="DW66" i="126"/>
  <c r="EA66" i="126"/>
  <c r="DP66" i="126"/>
  <c r="FY55" i="126" s="1"/>
  <c r="DU66" i="126"/>
  <c r="GD55" i="126" s="1"/>
  <c r="DM66" i="126"/>
  <c r="FV55" i="126" s="1"/>
  <c r="EK48" i="126"/>
  <c r="EL48" i="126" s="1"/>
  <c r="EM48" i="126" s="1"/>
  <c r="DK66" i="126"/>
  <c r="DN66" i="126"/>
  <c r="DZ66" i="126"/>
  <c r="DQ66" i="126"/>
  <c r="DY66" i="126"/>
  <c r="EB66" i="126"/>
  <c r="DT66" i="126"/>
  <c r="DR66" i="126"/>
  <c r="DL66" i="126"/>
  <c r="FU55" i="126" s="1"/>
  <c r="DX66" i="126"/>
  <c r="DO66" i="126"/>
  <c r="DS66" i="126"/>
  <c r="EJ66" i="126"/>
  <c r="GS55" i="126" s="1"/>
  <c r="DV66" i="126"/>
  <c r="FT55" i="126" l="1"/>
  <c r="GE55" i="126"/>
  <c r="GE56" i="126" s="1"/>
  <c r="GK55" i="126"/>
  <c r="GK56" i="126" s="1"/>
  <c r="GJ55" i="126"/>
  <c r="GJ56" i="126" s="1"/>
  <c r="FZ55" i="126"/>
  <c r="FZ56" i="126" s="1"/>
  <c r="GG55" i="126"/>
  <c r="GG56" i="126" s="1"/>
  <c r="FW55" i="126"/>
  <c r="FW56" i="126" s="1"/>
  <c r="GC55" i="126"/>
  <c r="GC56" i="126" s="1"/>
  <c r="GB55" i="126"/>
  <c r="GB56" i="126" s="1"/>
  <c r="GI55" i="126"/>
  <c r="GI56" i="126" s="1"/>
  <c r="GA55" i="126"/>
  <c r="GA56" i="126" s="1"/>
  <c r="GF55" i="126"/>
  <c r="GF56" i="126" s="1"/>
  <c r="GH55" i="126"/>
  <c r="GH56" i="126" s="1"/>
  <c r="FX55" i="126"/>
  <c r="FX56" i="126" s="1"/>
  <c r="FU56" i="126"/>
  <c r="K36" i="126"/>
  <c r="GN56" i="126"/>
  <c r="L156" i="126"/>
  <c r="L223" i="126"/>
  <c r="L227" i="126"/>
  <c r="L222" i="126"/>
  <c r="L221" i="126"/>
  <c r="L228" i="126"/>
  <c r="L230" i="126"/>
  <c r="L226" i="126"/>
  <c r="L232" i="126"/>
  <c r="L231" i="126"/>
  <c r="L225" i="126"/>
  <c r="L224" i="126"/>
  <c r="L229" i="126"/>
  <c r="L176" i="126"/>
  <c r="L175" i="126"/>
  <c r="L174" i="126"/>
  <c r="L173" i="126"/>
  <c r="L172" i="126"/>
  <c r="L171" i="126"/>
  <c r="L170" i="126"/>
  <c r="L165" i="126"/>
  <c r="L169" i="126"/>
  <c r="L168" i="126"/>
  <c r="L167" i="126"/>
  <c r="L166" i="126"/>
  <c r="L15" i="126"/>
  <c r="L13" i="126"/>
  <c r="L21" i="126"/>
  <c r="L17" i="126"/>
  <c r="L20" i="126"/>
  <c r="L12" i="126"/>
  <c r="L19" i="126"/>
  <c r="L14" i="126"/>
  <c r="L18" i="126"/>
  <c r="L16" i="126"/>
  <c r="L11" i="126"/>
  <c r="L101" i="126"/>
  <c r="L100" i="126"/>
  <c r="L96" i="126"/>
  <c r="L106" i="126"/>
  <c r="L104" i="126"/>
  <c r="L99" i="126"/>
  <c r="L95" i="126"/>
  <c r="L103" i="126"/>
  <c r="L98" i="126"/>
  <c r="L97" i="126"/>
  <c r="L105" i="126"/>
  <c r="L102" i="126"/>
  <c r="L127" i="126"/>
  <c r="L129" i="126"/>
  <c r="L126" i="126"/>
  <c r="L131" i="126"/>
  <c r="L128" i="126"/>
  <c r="L125" i="126"/>
  <c r="L124" i="126"/>
  <c r="L133" i="126"/>
  <c r="L130" i="126"/>
  <c r="L123" i="126"/>
  <c r="L134" i="126"/>
  <c r="L132" i="126"/>
  <c r="L75" i="126"/>
  <c r="L74" i="126"/>
  <c r="L69" i="126"/>
  <c r="L73" i="126"/>
  <c r="L70" i="126"/>
  <c r="L67" i="126"/>
  <c r="L72" i="126"/>
  <c r="L71" i="126"/>
  <c r="L68" i="126"/>
  <c r="L77" i="126"/>
  <c r="L78" i="126"/>
  <c r="L76" i="126"/>
  <c r="L207" i="126"/>
  <c r="L210" i="126"/>
  <c r="L218" i="126"/>
  <c r="L217" i="126"/>
  <c r="L216" i="126"/>
  <c r="L215" i="126"/>
  <c r="L214" i="126"/>
  <c r="L209" i="126"/>
  <c r="L213" i="126"/>
  <c r="L212" i="126"/>
  <c r="L211" i="126"/>
  <c r="L208" i="126"/>
  <c r="L267" i="126"/>
  <c r="L268" i="126"/>
  <c r="L266" i="126"/>
  <c r="L274" i="126"/>
  <c r="L265" i="126"/>
  <c r="L272" i="126"/>
  <c r="L264" i="126"/>
  <c r="L273" i="126"/>
  <c r="L263" i="126"/>
  <c r="L271" i="126"/>
  <c r="L270" i="126"/>
  <c r="L269" i="126"/>
  <c r="L254" i="126"/>
  <c r="L253" i="126"/>
  <c r="L249" i="126"/>
  <c r="L256" i="126"/>
  <c r="L251" i="126"/>
  <c r="L260" i="126"/>
  <c r="L252" i="126"/>
  <c r="L259" i="126"/>
  <c r="L255" i="126"/>
  <c r="L258" i="126"/>
  <c r="L250" i="126"/>
  <c r="L257" i="126"/>
  <c r="L245" i="126"/>
  <c r="L246" i="126"/>
  <c r="L244" i="126"/>
  <c r="L241" i="126"/>
  <c r="L243" i="126"/>
  <c r="L242" i="126"/>
  <c r="L240" i="126"/>
  <c r="L239" i="126"/>
  <c r="L238" i="126"/>
  <c r="L237" i="126"/>
  <c r="L236" i="126"/>
  <c r="L235" i="126"/>
  <c r="L59" i="126"/>
  <c r="L63" i="126"/>
  <c r="L58" i="126"/>
  <c r="L57" i="126"/>
  <c r="L54" i="126"/>
  <c r="L56" i="126"/>
  <c r="L53" i="126"/>
  <c r="L64" i="126"/>
  <c r="L61" i="126"/>
  <c r="L55" i="126"/>
  <c r="L62" i="126"/>
  <c r="L60" i="126"/>
  <c r="L201" i="126"/>
  <c r="L196" i="126"/>
  <c r="L200" i="126"/>
  <c r="L204" i="126"/>
  <c r="L199" i="126"/>
  <c r="L198" i="126"/>
  <c r="L203" i="126"/>
  <c r="L202" i="126"/>
  <c r="L197" i="126"/>
  <c r="L195" i="126"/>
  <c r="L194" i="126"/>
  <c r="L193" i="126"/>
  <c r="L29" i="126"/>
  <c r="L33" i="126"/>
  <c r="L35" i="126"/>
  <c r="L34" i="126"/>
  <c r="L32" i="126"/>
  <c r="L31" i="126"/>
  <c r="L28" i="126"/>
  <c r="L30" i="126"/>
  <c r="L27" i="126"/>
  <c r="L26" i="126"/>
  <c r="L25" i="126"/>
  <c r="L110" i="126"/>
  <c r="L109" i="126"/>
  <c r="L120" i="126"/>
  <c r="L113" i="126"/>
  <c r="L118" i="126"/>
  <c r="L117" i="126"/>
  <c r="L112" i="126"/>
  <c r="L119" i="126"/>
  <c r="L111" i="126"/>
  <c r="L116" i="126"/>
  <c r="L115" i="126"/>
  <c r="L114" i="126"/>
  <c r="L139" i="126"/>
  <c r="L146" i="126"/>
  <c r="L148" i="126"/>
  <c r="L147" i="126"/>
  <c r="L137" i="126"/>
  <c r="L143" i="126"/>
  <c r="L145" i="126"/>
  <c r="L144" i="126"/>
  <c r="L142" i="126"/>
  <c r="L138" i="126"/>
  <c r="L141" i="126"/>
  <c r="L140" i="126"/>
  <c r="L179" i="126"/>
  <c r="L181" i="126"/>
  <c r="L188" i="126"/>
  <c r="L187" i="126"/>
  <c r="L180" i="126"/>
  <c r="L189" i="126"/>
  <c r="L183" i="126"/>
  <c r="L184" i="126"/>
  <c r="L185" i="126"/>
  <c r="L190" i="126"/>
  <c r="L186" i="126"/>
  <c r="L182" i="126"/>
  <c r="L36" i="126" l="1"/>
  <c r="C36" i="126"/>
  <c r="K22" i="126"/>
  <c r="C22" i="126" s="1"/>
  <c r="FT56" i="126"/>
  <c r="FY56" i="126"/>
  <c r="K92" i="126"/>
  <c r="L42" i="126"/>
  <c r="GD56" i="126"/>
  <c r="GS56" i="126"/>
  <c r="FN48" i="126"/>
  <c r="L363" i="126"/>
  <c r="L366" i="126"/>
  <c r="L365" i="126"/>
  <c r="L301" i="126"/>
  <c r="L296" i="126"/>
  <c r="L293" i="126"/>
  <c r="L295" i="126"/>
  <c r="L302" i="126"/>
  <c r="L292" i="126"/>
  <c r="L300" i="126"/>
  <c r="L291" i="126"/>
  <c r="L297" i="126"/>
  <c r="L298" i="126"/>
  <c r="L294" i="126"/>
  <c r="L299" i="126"/>
  <c r="L153" i="126"/>
  <c r="L152" i="126"/>
  <c r="L155" i="126"/>
  <c r="L151" i="126"/>
  <c r="L160" i="126"/>
  <c r="L162" i="126"/>
  <c r="L158" i="126"/>
  <c r="L157" i="126"/>
  <c r="L161" i="126"/>
  <c r="L154" i="126"/>
  <c r="L159" i="126"/>
  <c r="L82" i="126"/>
  <c r="L87" i="126"/>
  <c r="L89" i="126"/>
  <c r="L86" i="126"/>
  <c r="L91" i="126"/>
  <c r="L84" i="126"/>
  <c r="L81" i="126"/>
  <c r="L90" i="126"/>
  <c r="L83" i="126"/>
  <c r="L88" i="126"/>
  <c r="L85" i="126"/>
  <c r="L46" i="126"/>
  <c r="L47" i="126"/>
  <c r="L41" i="126"/>
  <c r="L48" i="126"/>
  <c r="L38" i="126"/>
  <c r="L43" i="126"/>
  <c r="L44" i="126"/>
  <c r="L49" i="126"/>
  <c r="L45" i="126"/>
  <c r="L206" i="126"/>
  <c r="B218" i="127"/>
  <c r="B246" i="127"/>
  <c r="L234" i="126"/>
  <c r="L94" i="126"/>
  <c r="B106" i="127"/>
  <c r="L136" i="126"/>
  <c r="B148" i="127"/>
  <c r="L248" i="126"/>
  <c r="B260" i="127"/>
  <c r="L178" i="126"/>
  <c r="B190" i="127"/>
  <c r="L262" i="126"/>
  <c r="B274" i="127"/>
  <c r="B232" i="127"/>
  <c r="L220" i="126"/>
  <c r="B176" i="127"/>
  <c r="L164" i="126"/>
  <c r="L52" i="126"/>
  <c r="B64" i="127"/>
  <c r="B204" i="127"/>
  <c r="L192" i="126"/>
  <c r="L66" i="126"/>
  <c r="B78" i="127"/>
  <c r="L39" i="126"/>
  <c r="L108" i="126"/>
  <c r="B120" i="127"/>
  <c r="L40" i="126"/>
  <c r="L122" i="126"/>
  <c r="B134" i="127"/>
  <c r="L10" i="126"/>
  <c r="L24" i="126"/>
  <c r="B36" i="127" l="1"/>
  <c r="L92" i="126"/>
  <c r="C92" i="126"/>
  <c r="B92" i="127" s="1"/>
  <c r="L22" i="126"/>
  <c r="B22" i="127"/>
  <c r="K50" i="126"/>
  <c r="GT55" i="126"/>
  <c r="L368" i="126"/>
  <c r="L362" i="126"/>
  <c r="L369" i="126"/>
  <c r="L371" i="126"/>
  <c r="L361" i="126"/>
  <c r="L372" i="126"/>
  <c r="L364" i="126"/>
  <c r="L367" i="126"/>
  <c r="L370" i="126"/>
  <c r="FN64" i="126"/>
  <c r="FO41" i="126"/>
  <c r="FO48" i="126"/>
  <c r="FO51" i="126"/>
  <c r="FO46" i="126"/>
  <c r="FO49" i="126"/>
  <c r="FO40" i="126"/>
  <c r="FO47" i="126"/>
  <c r="FO44" i="126"/>
  <c r="FO43" i="126"/>
  <c r="FO45" i="126"/>
  <c r="M25" i="122"/>
  <c r="FO52" i="126"/>
  <c r="FO50" i="126"/>
  <c r="FO42" i="126"/>
  <c r="L290" i="126"/>
  <c r="B302" i="127"/>
  <c r="L150" i="126"/>
  <c r="B162" i="127"/>
  <c r="L80" i="126"/>
  <c r="L50" i="126" l="1"/>
  <c r="C50" i="126"/>
  <c r="B50" i="127" s="1"/>
  <c r="FV56" i="126"/>
  <c r="GT56" i="126" s="1"/>
  <c r="L360" i="126"/>
  <c r="B372" i="127"/>
  <c r="N25" i="122"/>
  <c r="M37" i="122"/>
  <c r="N37" i="122" s="1"/>
  <c r="Q48" i="122" s="1"/>
  <c r="H11" i="12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E2" authorId="0" shapeId="0" xr:uid="{54E4BD10-8B50-40DF-AC62-7608B8CD8756}">
      <text>
        <r>
          <rPr>
            <b/>
            <sz val="9"/>
            <color indexed="81"/>
            <rFont val="ＭＳ Ｐゴシック"/>
            <family val="3"/>
            <charset val="128"/>
          </rPr>
          <t>Ａ●●●●</t>
        </r>
      </text>
    </comment>
    <comment ref="E3" authorId="0" shapeId="0" xr:uid="{9092BCD8-0C3A-4260-97FB-B828B0D86E4B}">
      <text>
        <r>
          <rPr>
            <b/>
            <sz val="9"/>
            <color indexed="81"/>
            <rFont val="ＭＳ Ｐゴシック"/>
            <family val="3"/>
            <charset val="128"/>
          </rPr>
          <t>登録番号を入力すると、自動で表示されます。</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當麻　由美</author>
  </authors>
  <commentList>
    <comment ref="H8" authorId="0" shapeId="0" xr:uid="{9585E65C-0A42-4784-B016-18A86AA672C4}">
      <text>
        <r>
          <rPr>
            <b/>
            <sz val="9"/>
            <color indexed="81"/>
            <rFont val="MS P ゴシック"/>
            <family val="3"/>
            <charset val="128"/>
          </rPr>
          <t>{（D6シートD4セル＋D5セル）の電力量換算分＋(D6シートD7セル＋D8セル)}×（都内供給量）/（全国供給）/1000</t>
        </r>
      </text>
    </comment>
    <comment ref="H9" authorId="0" shapeId="0" xr:uid="{155C0C90-6D46-4BFD-A6CB-721ED6F02E98}">
      <text>
        <r>
          <rPr>
            <b/>
            <sz val="9"/>
            <color indexed="81"/>
            <rFont val="MS P ゴシック"/>
            <family val="3"/>
            <charset val="128"/>
          </rPr>
          <t>(D6シートD11セル)×（都内供給量）/（全国供給）</t>
        </r>
        <r>
          <rPr>
            <sz val="9"/>
            <color indexed="81"/>
            <rFont val="MS P ゴシック"/>
            <family val="3"/>
            <charset val="128"/>
          </rPr>
          <t xml:space="preserve">
</t>
        </r>
      </text>
    </comment>
    <comment ref="H10" authorId="0" shapeId="0" xr:uid="{2EF0970A-FDC8-4FA0-9A83-A39B01C04160}">
      <text>
        <r>
          <rPr>
            <b/>
            <sz val="9"/>
            <color indexed="81"/>
            <rFont val="MS P ゴシック"/>
            <family val="3"/>
            <charset val="128"/>
          </rPr>
          <t>（D6シートD7セル）×（都内供給量）/（全国供給量）/1000</t>
        </r>
      </text>
    </comment>
    <comment ref="F14" authorId="0" shapeId="0" xr:uid="{E4E1D492-8184-463D-8C31-EC20BBEB166B}">
      <text>
        <r>
          <rPr>
            <b/>
            <sz val="9"/>
            <color indexed="81"/>
            <rFont val="MS P ゴシック"/>
            <family val="3"/>
            <charset val="128"/>
          </rPr>
          <t>全国値からの按分の電源構成</t>
        </r>
      </text>
    </comment>
    <comment ref="K14" authorId="0" shapeId="0" xr:uid="{5E9CD72E-3362-44F1-8AEB-57D9EE7C04FA}">
      <text>
        <r>
          <rPr>
            <b/>
            <sz val="9"/>
            <color indexed="81"/>
            <rFont val="MS P ゴシック"/>
            <family val="3"/>
            <charset val="128"/>
          </rPr>
          <t>都内特化の電源構成</t>
        </r>
      </text>
    </comment>
    <comment ref="F17" authorId="0" shapeId="0" xr:uid="{D3B434EC-C715-474A-9AE5-48A3F88DA252}">
      <text>
        <r>
          <rPr>
            <b/>
            <sz val="9"/>
            <color indexed="81"/>
            <rFont val="MS P ゴシック"/>
            <family val="3"/>
            <charset val="128"/>
          </rPr>
          <t xml:space="preserve">D5シートの電源種毎調達量×都内供給量÷調達量合計値により自動計算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當麻　由美</author>
  </authors>
  <commentList>
    <comment ref="G4" authorId="0" shapeId="0" xr:uid="{1EC7E178-CEB5-459D-8A4D-2DCDD8E7938C}">
      <text>
        <r>
          <rPr>
            <b/>
            <sz val="9"/>
            <color indexed="81"/>
            <rFont val="MS P ゴシック"/>
            <family val="3"/>
            <charset val="128"/>
          </rPr>
          <t>開始日には「報_提出書」シートで入力した提出日が初期値として自動設定されます。
変更する場合は、「20260801」のように記載してください。</t>
        </r>
      </text>
    </comment>
    <comment ref="G5" authorId="0" shapeId="0" xr:uid="{B3E4A61A-296E-45ED-82CF-C41335ABBD28}">
      <text>
        <r>
          <rPr>
            <b/>
            <sz val="9"/>
            <color indexed="81"/>
            <rFont val="MS P ゴシック"/>
            <family val="3"/>
            <charset val="128"/>
          </rPr>
          <t>公表方法について、いずれかを選択してください</t>
        </r>
        <r>
          <rPr>
            <sz val="9"/>
            <color indexed="81"/>
            <rFont val="MS P ゴシック"/>
            <family val="3"/>
            <charset val="128"/>
          </rPr>
          <t xml:space="preserve">。
</t>
        </r>
        <r>
          <rPr>
            <b/>
            <sz val="9"/>
            <color indexed="81"/>
            <rFont val="MS P ゴシック"/>
            <family val="3"/>
            <charset val="128"/>
          </rPr>
          <t>また、選択した方法の詳細をM列に記載してください。</t>
        </r>
        <r>
          <rPr>
            <sz val="9"/>
            <color indexed="81"/>
            <rFont val="MS P ゴシック"/>
            <family val="3"/>
            <charset val="128"/>
          </rPr>
          <t xml:space="preserve">
</t>
        </r>
      </text>
    </comment>
    <comment ref="J22" authorId="0" shapeId="0" xr:uid="{7182B480-2CF0-4285-83DC-921B6E948E1B}">
      <text>
        <r>
          <rPr>
            <b/>
            <sz val="9"/>
            <color indexed="81"/>
            <rFont val="MS P ゴシック"/>
            <family val="3"/>
            <charset val="128"/>
          </rPr>
          <t>排出係数がマイナスの場合には「0」を記載してください。また代替値の場合は今年度の代替値を入力してください</t>
        </r>
        <r>
          <rPr>
            <sz val="9"/>
            <color indexed="81"/>
            <rFont val="MS P ゴシック"/>
            <family val="3"/>
            <charset val="128"/>
          </rPr>
          <t>。</t>
        </r>
      </text>
    </comment>
    <comment ref="J23" authorId="0" shapeId="0" xr:uid="{820B696E-2EC1-47B4-9977-419E7933799A}">
      <text>
        <r>
          <rPr>
            <sz val="9"/>
            <color indexed="81"/>
            <rFont val="MS P ゴシック"/>
            <family val="3"/>
            <charset val="128"/>
          </rPr>
          <t>温対法様式転記箇所：表紙 F34セル</t>
        </r>
      </text>
    </comment>
    <comment ref="O23" authorId="0" shapeId="0" xr:uid="{EB536A24-C55A-4A8C-9311-B677C767F744}">
      <text>
        <r>
          <rPr>
            <sz val="9"/>
            <color indexed="81"/>
            <rFont val="MS P ゴシック"/>
            <family val="3"/>
            <charset val="128"/>
          </rPr>
          <t>温対法様式転記箇所：表紙 J33セル</t>
        </r>
      </text>
    </comment>
    <comment ref="V23" authorId="0" shapeId="0" xr:uid="{DAA88E12-10F1-4343-B08F-BFD6E6E94C2F}">
      <text>
        <r>
          <rPr>
            <b/>
            <sz val="8"/>
            <color indexed="81"/>
            <rFont val="MS P ゴシック"/>
            <family val="3"/>
            <charset val="128"/>
          </rPr>
          <t>排出係数が代替値の場合にはプルダウンで「※代替値」を選択してください</t>
        </r>
      </text>
    </comment>
    <comment ref="J24" authorId="0" shapeId="0" xr:uid="{535C1AC2-BA35-4EB6-8537-A19EBAB7BFA4}">
      <text>
        <r>
          <rPr>
            <sz val="9"/>
            <color indexed="81"/>
            <rFont val="MS P ゴシック"/>
            <family val="3"/>
            <charset val="128"/>
          </rPr>
          <t xml:space="preserve">温対法様式転記箇所：表紙 F36セル
</t>
        </r>
      </text>
    </comment>
    <comment ref="J25" authorId="0" shapeId="0" xr:uid="{672E4D45-0645-4CF2-9010-63F0E558805F}">
      <text>
        <r>
          <rPr>
            <sz val="9"/>
            <color indexed="81"/>
            <rFont val="MS P ゴシック"/>
            <family val="3"/>
            <charset val="128"/>
          </rPr>
          <t>温対法様式転記箇所：表紙 F38セル</t>
        </r>
      </text>
    </comment>
    <comment ref="C28" authorId="0" shapeId="0" xr:uid="{5AB9817B-77AF-40FF-A305-F4AFBC72B47D}">
      <text>
        <r>
          <rPr>
            <b/>
            <sz val="9"/>
            <color indexed="81"/>
            <rFont val="MS P ゴシック"/>
            <family val="3"/>
            <charset val="128"/>
          </rPr>
          <t>前年度の排出係数削減に関する取組実績について記載してください。
また、把握率が100％ではない場合は、把握できなかった理由をこの欄に取組実績の内容に追記してください。</t>
        </r>
      </text>
    </comment>
    <comment ref="C41" authorId="0" shapeId="0" xr:uid="{9C176021-83C3-4612-969D-3D87BEE5E711}">
      <text>
        <r>
          <rPr>
            <b/>
            <sz val="9"/>
            <color indexed="81"/>
            <rFont val="MS P ゴシック"/>
            <family val="3"/>
            <charset val="128"/>
          </rPr>
          <t>前年度の再生可能エネルギー（再エネ証書等）利用促進に対する取組実績、開発実績等について記載してください。</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當麻　由美</author>
  </authors>
  <commentList>
    <comment ref="C13" authorId="0" shapeId="0" xr:uid="{2FFFB0A9-1664-4F2E-882A-DFE3309EE823}">
      <text>
        <r>
          <rPr>
            <b/>
            <sz val="9"/>
            <color indexed="81"/>
            <rFont val="MS P ゴシック"/>
            <family val="3"/>
            <charset val="128"/>
          </rPr>
          <t>前年度の再生可能エネルギー発電設備の増設の状況と、それに伴い実施した措置の内容・考え方について記載してください。</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當麻　由美</author>
  </authors>
  <commentList>
    <comment ref="B4" authorId="0" shapeId="0" xr:uid="{5D8CB92E-1141-438D-B1E3-15EEFF68A36D}">
      <text>
        <r>
          <rPr>
            <b/>
            <sz val="9"/>
            <color indexed="81"/>
            <rFont val="MS P ゴシック"/>
            <family val="3"/>
            <charset val="128"/>
          </rPr>
          <t>都内供給に係る多様な再エネ電力メニューの提供にあたって、具体的な措置の考え方を、次の考え方を例に記載してください。
・メニューごとの電源構成の考え方
・調達先発電所の考え方
・再エネ証書への取り組み
メニュー別販売がない場合にも現状や今後の計画等について記載してください。</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當麻　由美</author>
  </authors>
  <commentList>
    <comment ref="C8" authorId="0" shapeId="0" xr:uid="{15E74941-E6A2-4812-8563-7E4A01F3328F}">
      <text>
        <r>
          <rPr>
            <b/>
            <sz val="9"/>
            <color indexed="81"/>
            <rFont val="MS P ゴシック"/>
            <family val="3"/>
            <charset val="128"/>
          </rPr>
          <t>未利用エネルギー等を利用した発電による都内への電気の供給に係る措置の進捗状況を記載してください。未利用エネルギー等には、清掃工場からの調達量のうち非バイオマス発電分などが該当します。</t>
        </r>
      </text>
    </comment>
    <comment ref="C12" authorId="0" shapeId="0" xr:uid="{2A85FDDD-46E6-4E8A-84A3-F1ECE4414AF7}">
      <text>
        <r>
          <rPr>
            <b/>
            <sz val="9"/>
            <color indexed="81"/>
            <rFont val="MS P ゴシック"/>
            <family val="3"/>
            <charset val="128"/>
          </rPr>
          <t xml:space="preserve">自社及び子会社が所有する火力発電所の熱効率を、記載してください。
また、火力発電所における具体的な地球温暖化対策について、取組実績を記載してください。
火力発電所を所有していない場合は、その旨を記載してください。
</t>
        </r>
      </text>
    </comment>
    <comment ref="C15" authorId="0" shapeId="0" xr:uid="{FEB3E756-2C14-4BF2-8B7D-53A0B7EDBDE9}">
      <text>
        <r>
          <rPr>
            <b/>
            <sz val="9"/>
            <color indexed="81"/>
            <rFont val="MS P ゴシック"/>
            <family val="3"/>
            <charset val="128"/>
          </rPr>
          <t>需要者に対して行っている地球温暖化対策促進への働きかけや、連携による温暖化対策を相乗的に推進する措置等について、前年度の取組実績を記載してください。</t>
        </r>
      </text>
    </comment>
    <comment ref="C18" authorId="0" shapeId="0" xr:uid="{EC2F30D9-900E-4460-9474-BD138313A7D2}">
      <text>
        <r>
          <rPr>
            <b/>
            <sz val="9"/>
            <color indexed="81"/>
            <rFont val="MS P ゴシック"/>
            <family val="3"/>
            <charset val="128"/>
          </rPr>
          <t>地球温暖化対策について、フロン類の漏洩防止、廃棄物の削減及び有効利用、自動車の合理的な利用、植林・緑化、エネルギーマネージメントシステムの活用等の措置等について、前年度の取組実績を記載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當麻　由美</author>
  </authors>
  <commentList>
    <comment ref="F13" authorId="0" shapeId="0" xr:uid="{C3358A18-ED25-4132-9C1C-DB7450F38467}">
      <text>
        <r>
          <rPr>
            <b/>
            <sz val="9"/>
            <color indexed="81"/>
            <rFont val="MS P ゴシック"/>
            <family val="3"/>
            <charset val="128"/>
          </rPr>
          <t>発電事業の有/無を選択してください</t>
        </r>
      </text>
    </comment>
    <comment ref="M14" authorId="0" shapeId="0" xr:uid="{4A42154D-6842-45C6-942D-2D9438AFD178}">
      <text>
        <r>
          <rPr>
            <b/>
            <sz val="9"/>
            <color indexed="81"/>
            <rFont val="MS P ゴシック"/>
            <family val="3"/>
            <charset val="128"/>
          </rPr>
          <t>都内の供給区分を選択してください</t>
        </r>
      </text>
    </comment>
    <comment ref="F16" authorId="0" shapeId="0" xr:uid="{E22F5AE5-BC5B-427E-98C9-DE4F2E6D4CD7}">
      <text>
        <r>
          <rPr>
            <b/>
            <sz val="9"/>
            <color indexed="81"/>
            <rFont val="MS P ゴシック"/>
            <family val="3"/>
            <charset val="128"/>
          </rPr>
          <t>電力の小売事業について概要を記載してください。また、自社等での発電事業がある場合には発電事業の概要を記載してください。</t>
        </r>
      </text>
    </comment>
    <comment ref="F19" authorId="0" shapeId="0" xr:uid="{109D3C11-A222-4A9B-A430-A06C2DCDC930}">
      <text>
        <r>
          <rPr>
            <b/>
            <sz val="9"/>
            <color indexed="81"/>
            <rFont val="MS P ゴシック"/>
            <family val="3"/>
            <charset val="128"/>
          </rPr>
          <t>報告書の担当部署の名称（担当部署がない場合は、法人名）を記載してください）。</t>
        </r>
      </text>
    </comment>
    <comment ref="F20" authorId="0" shapeId="0" xr:uid="{C6818A83-5B89-4B93-AAF6-8625AD9815E6}">
      <text>
        <r>
          <rPr>
            <b/>
            <sz val="9"/>
            <color indexed="81"/>
            <rFont val="MS P ゴシック"/>
            <family val="3"/>
            <charset val="128"/>
          </rPr>
          <t>報告書の担当部署の電話番号を記載してください。</t>
        </r>
      </text>
    </comment>
    <comment ref="F21" authorId="0" shapeId="0" xr:uid="{05B59A23-312E-4523-A2A8-FBF12CC95305}">
      <text>
        <r>
          <rPr>
            <b/>
            <sz val="9"/>
            <color indexed="81"/>
            <rFont val="MS P ゴシック"/>
            <family val="3"/>
            <charset val="128"/>
          </rPr>
          <t>報告書の担当部署のメールアドレスを記載してください。個人が特定できないアドレス（組織アドレス等）を記載してください。</t>
        </r>
      </text>
    </comment>
    <comment ref="F22" authorId="0" shapeId="0" xr:uid="{4E9753A2-137E-4223-AF0C-E1D7BD408C1D}">
      <text>
        <r>
          <rPr>
            <b/>
            <sz val="9"/>
            <color indexed="81"/>
            <rFont val="MS P ゴシック"/>
            <family val="3"/>
            <charset val="128"/>
          </rPr>
          <t>公表担当部署の名称（担当部署がない場合は、法人名）を記載してください）。</t>
        </r>
      </text>
    </comment>
    <comment ref="F23" authorId="0" shapeId="0" xr:uid="{5A33EE9F-B69E-4E04-A7D0-990758AFB21E}">
      <text>
        <r>
          <rPr>
            <b/>
            <sz val="9"/>
            <color indexed="81"/>
            <rFont val="MS P ゴシック"/>
            <family val="3"/>
            <charset val="128"/>
          </rPr>
          <t>公表担当部署の電話番号を記載してください。</t>
        </r>
      </text>
    </comment>
    <comment ref="F24" authorId="0" shapeId="0" xr:uid="{1679E16D-F065-41B4-881C-58EDCD58EEC4}">
      <text>
        <r>
          <rPr>
            <b/>
            <sz val="9"/>
            <color indexed="81"/>
            <rFont val="MS P ゴシック"/>
            <family val="3"/>
            <charset val="128"/>
          </rPr>
          <t>公表担当部署のメールアドレスを記載してください。個人が特定できないアドレス（組織アドレス等）を記載してください。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當麻　由美</author>
  </authors>
  <commentList>
    <comment ref="D4" authorId="0" shapeId="0" xr:uid="{FAC5BE96-1185-445D-BE0A-5ED893D74BD2}">
      <text>
        <r>
          <rPr>
            <b/>
            <sz val="9"/>
            <color indexed="81"/>
            <rFont val="MS P ゴシック"/>
            <family val="3"/>
            <charset val="128"/>
          </rPr>
          <t>都内の販売電力量</t>
        </r>
        <r>
          <rPr>
            <sz val="9"/>
            <color indexed="81"/>
            <rFont val="MS P ゴシック"/>
            <family val="3"/>
            <charset val="128"/>
          </rPr>
          <t>を記載してください。</t>
        </r>
      </text>
    </comment>
    <comment ref="D5" authorId="0" shapeId="0" xr:uid="{4A85ECC5-EFFE-4156-8B45-50FC4597A9E4}">
      <text>
        <r>
          <rPr>
            <b/>
            <sz val="9"/>
            <color indexed="81"/>
            <rFont val="MS P ゴシック"/>
            <family val="3"/>
            <charset val="128"/>
          </rPr>
          <t>全国の販売電力量</t>
        </r>
        <r>
          <rPr>
            <sz val="9"/>
            <color indexed="81"/>
            <rFont val="MS P ゴシック"/>
            <family val="3"/>
            <charset val="128"/>
          </rPr>
          <t xml:space="preserve">を記載してください。
　温対法様式 </t>
        </r>
        <r>
          <rPr>
            <b/>
            <sz val="9"/>
            <color indexed="81"/>
            <rFont val="MS P ゴシック"/>
            <family val="3"/>
            <charset val="128"/>
          </rPr>
          <t>表紙 A33セル</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當麻　由美</author>
  </authors>
  <commentList>
    <comment ref="D11" authorId="0" shapeId="0" xr:uid="{3051B95F-3E32-4F6F-BA74-9DC9457C2BE6}">
      <text>
        <r>
          <rPr>
            <b/>
            <sz val="9"/>
            <color indexed="81"/>
            <rFont val="MS P ゴシック"/>
            <family val="3"/>
            <charset val="128"/>
          </rPr>
          <t>■再エネ電源からの調達について、調達量を記載してください。
　</t>
        </r>
        <r>
          <rPr>
            <sz val="9"/>
            <color indexed="81"/>
            <rFont val="MS P ゴシック"/>
            <family val="3"/>
            <charset val="128"/>
          </rPr>
          <t>温対法様式</t>
        </r>
        <r>
          <rPr>
            <b/>
            <sz val="9"/>
            <color indexed="81"/>
            <rFont val="MS P ゴシック"/>
            <family val="3"/>
            <charset val="128"/>
          </rPr>
          <t xml:space="preserve"> 表12の2 
　　①買取電力量
　　②受電電力量
　温対法様式 表12の3
　　①受電電力量
　　②受電電力量
■</t>
        </r>
        <r>
          <rPr>
            <sz val="9"/>
            <color indexed="81"/>
            <rFont val="MS P ゴシック"/>
            <family val="3"/>
            <charset val="128"/>
          </rPr>
          <t>温対法様式</t>
        </r>
        <r>
          <rPr>
            <b/>
            <sz val="9"/>
            <color indexed="81"/>
            <rFont val="MS P ゴシック"/>
            <family val="3"/>
            <charset val="128"/>
          </rPr>
          <t xml:space="preserve"> 表12の3に記載されている非再エネ電源からの調達は、D3シートへ記載してください
　　原子力　➡　D3シートへ！！！　　　　　　　　　　　　　　　　　　　　
　　清掃工場の非バイオマス分（未利用エネルギー）　➡　D3シートへ！！！
　　廃プラなどバイオマス以外の廃棄物発電（未利用エネルギー）　➡　D3シートへ！！！
　　持続可能性が認めらないバイオマス燃料による発電（火力発電）　➡　D3シートへ！！！</t>
        </r>
      </text>
    </comment>
    <comment ref="D24" authorId="0" shapeId="0" xr:uid="{746EE18B-E8DD-40D6-ABA8-B76357D67F41}">
      <text>
        <r>
          <rPr>
            <b/>
            <sz val="9"/>
            <color indexed="81"/>
            <rFont val="MS P ゴシック"/>
            <family val="3"/>
            <charset val="128"/>
          </rPr>
          <t>■発電所を紐づけて転売している場合は、転売量を記載してください。
　</t>
        </r>
        <r>
          <rPr>
            <sz val="9"/>
            <color indexed="81"/>
            <rFont val="MS P ゴシック"/>
            <family val="3"/>
            <charset val="128"/>
          </rPr>
          <t>温対法様式</t>
        </r>
        <r>
          <rPr>
            <b/>
            <sz val="9"/>
            <color indexed="81"/>
            <rFont val="MS P ゴシック"/>
            <family val="3"/>
            <charset val="128"/>
          </rPr>
          <t xml:space="preserve"> 表12の2 
　　③送電電力量
　</t>
        </r>
        <r>
          <rPr>
            <sz val="9"/>
            <color indexed="81"/>
            <rFont val="MS P ゴシック"/>
            <family val="3"/>
            <charset val="128"/>
          </rPr>
          <t>温対法様式</t>
        </r>
        <r>
          <rPr>
            <b/>
            <sz val="9"/>
            <color indexed="81"/>
            <rFont val="MS P ゴシック"/>
            <family val="3"/>
            <charset val="128"/>
          </rPr>
          <t xml:space="preserve"> 表12の3
　　③送電電力量
■発電所を紐づけて転売していない場合には、転売量はD4シートのD6,D7セルに記載してください。　</t>
        </r>
      </text>
    </comment>
    <comment ref="D25" authorId="0" shapeId="0" xr:uid="{B3477BB6-1AE1-43BE-B91B-C85F9C536ED2}">
      <text>
        <r>
          <rPr>
            <b/>
            <sz val="9"/>
            <color indexed="81"/>
            <rFont val="MS P ゴシック"/>
            <family val="3"/>
            <charset val="128"/>
          </rPr>
          <t>本年度より低圧太陽光発電所の取り纏め件数の記載は不要になりました</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當麻　由美</author>
  </authors>
  <commentList>
    <comment ref="F8" authorId="0" shapeId="0" xr:uid="{6237BFA5-7A70-4F19-A41C-547397A2A956}">
      <text>
        <r>
          <rPr>
            <b/>
            <sz val="9"/>
            <color indexed="81"/>
            <rFont val="MS P ゴシック"/>
            <family val="3"/>
            <charset val="128"/>
          </rPr>
          <t>【F9～F12セル】</t>
        </r>
        <r>
          <rPr>
            <sz val="9"/>
            <color indexed="81"/>
            <rFont val="MS P ゴシック"/>
            <family val="3"/>
            <charset val="128"/>
          </rPr>
          <t xml:space="preserve">
</t>
        </r>
        <r>
          <rPr>
            <b/>
            <sz val="9"/>
            <color indexed="81"/>
            <rFont val="MS P ゴシック"/>
            <family val="3"/>
            <charset val="128"/>
          </rPr>
          <t>火力</t>
        </r>
        <r>
          <rPr>
            <sz val="9"/>
            <color indexed="81"/>
            <rFont val="MS P ゴシック"/>
            <family val="3"/>
            <charset val="128"/>
          </rPr>
          <t>発電所からの調達分は燃料種毎に合算して記載してください。
　　温対法様式</t>
        </r>
        <r>
          <rPr>
            <b/>
            <sz val="9"/>
            <color indexed="81"/>
            <rFont val="MS P ゴシック"/>
            <family val="3"/>
            <charset val="128"/>
          </rPr>
          <t xml:space="preserve"> 表1～6</t>
        </r>
      </text>
    </comment>
    <comment ref="G8" authorId="0" shapeId="0" xr:uid="{F9C119A2-21BD-478B-BF5D-2D10A4955B9E}">
      <text>
        <r>
          <rPr>
            <b/>
            <sz val="9"/>
            <color indexed="81"/>
            <rFont val="MS P ゴシック"/>
            <family val="3"/>
            <charset val="128"/>
          </rPr>
          <t>【G9～G14セル】</t>
        </r>
        <r>
          <rPr>
            <sz val="9"/>
            <color indexed="81"/>
            <rFont val="MS P ゴシック"/>
            <family val="3"/>
            <charset val="128"/>
          </rPr>
          <t xml:space="preserve">
</t>
        </r>
        <r>
          <rPr>
            <b/>
            <sz val="9"/>
            <color indexed="81"/>
            <rFont val="MS P ゴシック"/>
            <family val="3"/>
            <charset val="128"/>
          </rPr>
          <t>■電源種を紐づけて転売している場合は、転売量を記載してください。
　</t>
        </r>
        <r>
          <rPr>
            <sz val="9"/>
            <color indexed="81"/>
            <rFont val="MS P ゴシック"/>
            <family val="3"/>
            <charset val="128"/>
          </rPr>
          <t>温対法様式</t>
        </r>
        <r>
          <rPr>
            <b/>
            <sz val="9"/>
            <color indexed="81"/>
            <rFont val="MS P ゴシック"/>
            <family val="3"/>
            <charset val="128"/>
          </rPr>
          <t xml:space="preserve"> 表6（転売分）
　（貴事業者の昨年度排出係数ではなく、個別の排出係数で転売）</t>
        </r>
        <r>
          <rPr>
            <sz val="9"/>
            <color indexed="81"/>
            <rFont val="MS P ゴシック"/>
            <family val="3"/>
            <charset val="128"/>
          </rPr>
          <t xml:space="preserve">
</t>
        </r>
        <r>
          <rPr>
            <b/>
            <sz val="9"/>
            <color indexed="81"/>
            <rFont val="MS P ゴシック"/>
            <family val="3"/>
            <charset val="128"/>
          </rPr>
          <t>■電源種を紐づけて転売していない場合には、転売量はD4シートのD5セルに記載してください。　</t>
        </r>
      </text>
    </comment>
    <comment ref="F11" authorId="0" shapeId="0" xr:uid="{3230561D-48B9-4067-BA7E-925E384595F3}">
      <text>
        <r>
          <rPr>
            <sz val="9"/>
            <color indexed="81"/>
            <rFont val="MS P ゴシック"/>
            <family val="3"/>
            <charset val="128"/>
          </rPr>
          <t xml:space="preserve">以下からの調達分を合算して記載してださい
</t>
        </r>
        <r>
          <rPr>
            <b/>
            <sz val="9"/>
            <color indexed="81"/>
            <rFont val="MS P ゴシック"/>
            <family val="3"/>
            <charset val="128"/>
          </rPr>
          <t>・他の小売電気事業者
・一般送配電事業者
・バランシンググループ
・インバランス補給
・間接オークション(個別IDあり)
　　</t>
        </r>
        <r>
          <rPr>
            <sz val="9"/>
            <color indexed="81"/>
            <rFont val="MS P ゴシック"/>
            <family val="3"/>
            <charset val="128"/>
          </rPr>
          <t>温対法様式</t>
        </r>
        <r>
          <rPr>
            <b/>
            <sz val="9"/>
            <color indexed="81"/>
            <rFont val="MS P ゴシック"/>
            <family val="3"/>
            <charset val="128"/>
          </rPr>
          <t xml:space="preserve"> 表6</t>
        </r>
      </text>
    </comment>
    <comment ref="F12" authorId="0" shapeId="0" xr:uid="{2D0923C6-B5C7-408B-8BA7-EB7F4B6A1DD1}">
      <text>
        <r>
          <rPr>
            <sz val="9"/>
            <color indexed="81"/>
            <rFont val="MS P ゴシック"/>
            <family val="3"/>
            <charset val="128"/>
          </rPr>
          <t>以下からの調達分を合算して記載してださい</t>
        </r>
        <r>
          <rPr>
            <b/>
            <sz val="9"/>
            <color indexed="81"/>
            <rFont val="MS P ゴシック"/>
            <family val="3"/>
            <charset val="128"/>
          </rPr>
          <t xml:space="preserve">
・卸取引所（JEPX）
・間接オークション(個別IDなし)
　　</t>
        </r>
        <r>
          <rPr>
            <sz val="9"/>
            <color indexed="81"/>
            <rFont val="MS P ゴシック"/>
            <family val="3"/>
            <charset val="128"/>
          </rPr>
          <t>温対法様式</t>
        </r>
        <r>
          <rPr>
            <b/>
            <sz val="9"/>
            <color indexed="81"/>
            <rFont val="MS P ゴシック"/>
            <family val="3"/>
            <charset val="128"/>
          </rPr>
          <t xml:space="preserve"> 表6</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當麻　由美</author>
  </authors>
  <commentList>
    <comment ref="D5" authorId="0" shapeId="0" xr:uid="{F2F72811-3B07-4A34-B4EE-59299236F9CA}">
      <text>
        <r>
          <rPr>
            <sz val="9"/>
            <color indexed="81"/>
            <rFont val="MS P ゴシック"/>
            <family val="3"/>
            <charset val="128"/>
          </rPr>
          <t xml:space="preserve">排出係数が0でない電気として転売したものを合算して記載ください
</t>
        </r>
        <r>
          <rPr>
            <b/>
            <sz val="9"/>
            <color indexed="81"/>
            <rFont val="MS P ゴシック"/>
            <family val="3"/>
            <charset val="128"/>
          </rPr>
          <t>■電源種を紐づけて転売していない転売量を記載してください。</t>
        </r>
        <r>
          <rPr>
            <sz val="9"/>
            <color indexed="81"/>
            <rFont val="MS P ゴシック"/>
            <family val="3"/>
            <charset val="128"/>
          </rPr>
          <t xml:space="preserve">
　温対法様式</t>
        </r>
        <r>
          <rPr>
            <b/>
            <sz val="9"/>
            <color indexed="81"/>
            <rFont val="MS P ゴシック"/>
            <family val="3"/>
            <charset val="128"/>
          </rPr>
          <t xml:space="preserve"> 表6 (転売分)
　（貴事業者の昨年度排出係数で転売）</t>
        </r>
      </text>
    </comment>
    <comment ref="D6" authorId="0" shapeId="0" xr:uid="{84C26CD6-370A-49CB-A89D-C7750CD1D380}">
      <text>
        <r>
          <rPr>
            <sz val="9"/>
            <color indexed="81"/>
            <rFont val="MS P ゴシック"/>
            <family val="3"/>
            <charset val="128"/>
          </rPr>
          <t xml:space="preserve">FIT電源からの調達電気を、FIT電気として転売したものを合算して記載ください。
</t>
        </r>
        <r>
          <rPr>
            <b/>
            <sz val="9"/>
            <color indexed="81"/>
            <rFont val="MS P ゴシック"/>
            <family val="3"/>
            <charset val="128"/>
          </rPr>
          <t>■発電所を紐づけて転売していない転売量を記載してください</t>
        </r>
        <r>
          <rPr>
            <sz val="9"/>
            <color indexed="81"/>
            <rFont val="MS P ゴシック"/>
            <family val="3"/>
            <charset val="128"/>
          </rPr>
          <t>。
　温対法様式</t>
        </r>
        <r>
          <rPr>
            <b/>
            <sz val="9"/>
            <color indexed="81"/>
            <rFont val="MS P ゴシック"/>
            <family val="3"/>
            <charset val="128"/>
          </rPr>
          <t xml:space="preserve"> 表12の2 
　　③送電電力量</t>
        </r>
      </text>
    </comment>
    <comment ref="D7" authorId="0" shapeId="0" xr:uid="{46FC6355-37BF-4A80-8721-7ED576C50ADE}">
      <text>
        <r>
          <rPr>
            <sz val="9"/>
            <color indexed="81"/>
            <rFont val="MS P ゴシック"/>
            <family val="3"/>
            <charset val="128"/>
          </rPr>
          <t xml:space="preserve">非FIT非化石電源からの調達電気を、非FIT非化石電源の電気として転売したものを合算して記載ください。
</t>
        </r>
        <r>
          <rPr>
            <b/>
            <sz val="9"/>
            <color indexed="81"/>
            <rFont val="MS P ゴシック"/>
            <family val="3"/>
            <charset val="128"/>
          </rPr>
          <t>■発電所、電源種を紐づけて転売していない転売量を記載してください。</t>
        </r>
        <r>
          <rPr>
            <sz val="9"/>
            <color indexed="81"/>
            <rFont val="MS P ゴシック"/>
            <family val="3"/>
            <charset val="128"/>
          </rPr>
          <t xml:space="preserve">
　温対法様式</t>
        </r>
        <r>
          <rPr>
            <b/>
            <sz val="9"/>
            <color indexed="81"/>
            <rFont val="MS P ゴシック"/>
            <family val="3"/>
            <charset val="128"/>
          </rPr>
          <t xml:space="preserve"> 表12の3
　　③送電電力量</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當麻　由美</author>
  </authors>
  <commentList>
    <comment ref="K4" authorId="0" shapeId="0" xr:uid="{F917EAA8-49C5-44DF-ABC0-89BFEA160278}">
      <text>
        <r>
          <rPr>
            <b/>
            <sz val="9"/>
            <color indexed="81"/>
            <rFont val="MS P ゴシック"/>
            <family val="3"/>
            <charset val="128"/>
          </rPr>
          <t>・運転開始年月」は西暦年月（例：2020年8月）で記載してください。
・運転開始日は試運転開始日とします。
・運転開始年月が不明の場合には、「不明」と記載ください。</t>
        </r>
        <r>
          <rPr>
            <sz val="9"/>
            <color indexed="81"/>
            <rFont val="MS P ゴシック"/>
            <family val="3"/>
            <charset val="128"/>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當麻　由美</author>
    <author>matsumura</author>
  </authors>
  <commentList>
    <comment ref="D4" authorId="0" shapeId="0" xr:uid="{D547B9A7-0AF4-4D54-AD49-5943524C176B}">
      <text>
        <r>
          <rPr>
            <sz val="9"/>
            <color indexed="81"/>
            <rFont val="MS P ゴシック"/>
            <family val="3"/>
            <charset val="128"/>
          </rPr>
          <t>温対法様式　</t>
        </r>
        <r>
          <rPr>
            <b/>
            <sz val="9"/>
            <color indexed="81"/>
            <rFont val="MS P ゴシック"/>
            <family val="3"/>
            <charset val="128"/>
          </rPr>
          <t>表7 E17セル</t>
        </r>
        <r>
          <rPr>
            <sz val="9"/>
            <color indexed="81"/>
            <rFont val="MS P ゴシック"/>
            <family val="3"/>
            <charset val="128"/>
          </rPr>
          <t>を記載してください</t>
        </r>
      </text>
    </comment>
    <comment ref="D5" authorId="0" shapeId="0" xr:uid="{BBFFEA68-15DD-4206-8BD2-12F40DFDEA97}">
      <text>
        <r>
          <rPr>
            <sz val="9"/>
            <color indexed="81"/>
            <rFont val="MS P ゴシック"/>
            <family val="3"/>
            <charset val="128"/>
          </rPr>
          <t>温対法様式　</t>
        </r>
        <r>
          <rPr>
            <b/>
            <sz val="9"/>
            <color indexed="81"/>
            <rFont val="MS P ゴシック"/>
            <family val="3"/>
            <charset val="128"/>
          </rPr>
          <t>表8 F17セル</t>
        </r>
        <r>
          <rPr>
            <sz val="9"/>
            <color indexed="81"/>
            <rFont val="MS P ゴシック"/>
            <family val="3"/>
            <charset val="128"/>
          </rPr>
          <t>を記載してください</t>
        </r>
      </text>
    </comment>
    <comment ref="D7" authorId="0" shapeId="0" xr:uid="{1C2267E3-9123-4B20-B545-9A508608E8A6}">
      <text>
        <r>
          <rPr>
            <sz val="9"/>
            <color indexed="81"/>
            <rFont val="MS P ゴシック"/>
            <family val="3"/>
            <charset val="128"/>
          </rPr>
          <t>温対法様式　</t>
        </r>
        <r>
          <rPr>
            <b/>
            <sz val="9"/>
            <color indexed="81"/>
            <rFont val="MS P ゴシック"/>
            <family val="3"/>
            <charset val="128"/>
          </rPr>
          <t>表11 C12セル</t>
        </r>
        <r>
          <rPr>
            <sz val="9"/>
            <color indexed="81"/>
            <rFont val="MS P ゴシック"/>
            <family val="3"/>
            <charset val="128"/>
          </rPr>
          <t>を記載してください</t>
        </r>
      </text>
    </comment>
    <comment ref="D8" authorId="0" shapeId="0" xr:uid="{BB797655-3049-48F4-B616-B7E9F9ED28C3}">
      <text>
        <r>
          <rPr>
            <sz val="9"/>
            <color indexed="81"/>
            <rFont val="MS P ゴシック"/>
            <family val="3"/>
            <charset val="128"/>
          </rPr>
          <t>温対法様式　</t>
        </r>
        <r>
          <rPr>
            <b/>
            <sz val="9"/>
            <color indexed="81"/>
            <rFont val="MS P ゴシック"/>
            <family val="3"/>
            <charset val="128"/>
          </rPr>
          <t>表11の2 C12セル</t>
        </r>
        <r>
          <rPr>
            <sz val="9"/>
            <color indexed="81"/>
            <rFont val="MS P ゴシック"/>
            <family val="3"/>
            <charset val="128"/>
          </rPr>
          <t>を記載してください</t>
        </r>
      </text>
    </comment>
    <comment ref="D9" authorId="0" shapeId="0" xr:uid="{9E08C94F-A60D-4EDF-A82D-6133F029762D}">
      <text>
        <r>
          <rPr>
            <sz val="9"/>
            <color indexed="81"/>
            <rFont val="MS P ゴシック"/>
            <family val="3"/>
            <charset val="128"/>
          </rPr>
          <t>温対法様式　</t>
        </r>
        <r>
          <rPr>
            <b/>
            <sz val="9"/>
            <color indexed="81"/>
            <rFont val="MS P ゴシック"/>
            <family val="3"/>
            <charset val="128"/>
          </rPr>
          <t>表11の2 C13セル</t>
        </r>
        <r>
          <rPr>
            <sz val="9"/>
            <color indexed="81"/>
            <rFont val="MS P ゴシック"/>
            <family val="3"/>
            <charset val="128"/>
          </rPr>
          <t>を記載してください</t>
        </r>
      </text>
    </comment>
    <comment ref="Y17" authorId="1" shapeId="0" xr:uid="{B97C04AD-A552-4ABD-99B8-BC7966F75885}">
      <text>
        <r>
          <rPr>
            <sz val="9"/>
            <color indexed="81"/>
            <rFont val="MS P ゴシック"/>
            <family val="3"/>
            <charset val="128"/>
          </rPr>
          <t>残差はAE列で自動計算されたのち、メニューUとして転記されます。</t>
        </r>
      </text>
    </comment>
    <comment ref="E19" authorId="0" shapeId="0" xr:uid="{973DCCE4-2DC2-4439-A15E-AA17FE174467}">
      <text>
        <r>
          <rPr>
            <sz val="9"/>
            <color indexed="81"/>
            <rFont val="MS P ゴシック"/>
            <family val="3"/>
            <charset val="128"/>
          </rPr>
          <t xml:space="preserve">温対法様式 </t>
        </r>
        <r>
          <rPr>
            <b/>
            <sz val="9"/>
            <color indexed="81"/>
            <rFont val="MS P ゴシック"/>
            <family val="3"/>
            <charset val="128"/>
          </rPr>
          <t>表紙（メニュー別）B27セル</t>
        </r>
        <r>
          <rPr>
            <sz val="9"/>
            <color indexed="81"/>
            <rFont val="MS P ゴシック"/>
            <family val="3"/>
            <charset val="128"/>
          </rPr>
          <t xml:space="preserve">を記載してください
</t>
        </r>
      </text>
    </comment>
    <comment ref="F19" authorId="0" shapeId="0" xr:uid="{B9A0710F-B23D-4336-AE88-77E2A934EF34}">
      <text>
        <r>
          <rPr>
            <sz val="9"/>
            <color indexed="81"/>
            <rFont val="MS P ゴシック"/>
            <family val="3"/>
            <charset val="128"/>
          </rPr>
          <t xml:space="preserve">メニューB以降もメニューA同様に記載してください
</t>
        </r>
      </text>
    </comment>
    <comment ref="E20" authorId="0" shapeId="0" xr:uid="{A810503D-D8A4-4E46-8943-8353DAC698FF}">
      <text>
        <r>
          <rPr>
            <sz val="9"/>
            <color indexed="81"/>
            <rFont val="MS P ゴシック"/>
            <family val="3"/>
            <charset val="128"/>
          </rPr>
          <t>各メニューの都内供給量を記載してください</t>
        </r>
      </text>
    </comment>
    <comment ref="E22" authorId="0" shapeId="0" xr:uid="{840E0122-0B57-47B5-9CF0-1FF42CF73300}">
      <text>
        <r>
          <rPr>
            <sz val="9"/>
            <color indexed="81"/>
            <rFont val="MS P ゴシック"/>
            <family val="3"/>
            <charset val="128"/>
          </rPr>
          <t xml:space="preserve">温対法様式 </t>
        </r>
        <r>
          <rPr>
            <b/>
            <sz val="9"/>
            <color indexed="81"/>
            <rFont val="MS P ゴシック"/>
            <family val="3"/>
            <charset val="128"/>
          </rPr>
          <t>表7～11(メニュー別) D11セル</t>
        </r>
        <r>
          <rPr>
            <sz val="9"/>
            <color indexed="81"/>
            <rFont val="MS P ゴシック"/>
            <family val="3"/>
            <charset val="128"/>
          </rPr>
          <t>を記載してください</t>
        </r>
      </text>
    </comment>
    <comment ref="E23" authorId="0" shapeId="0" xr:uid="{3E1192A4-6036-4858-8062-ED050403670D}">
      <text>
        <r>
          <rPr>
            <sz val="9"/>
            <color indexed="81"/>
            <rFont val="MS P ゴシック"/>
            <family val="3"/>
            <charset val="128"/>
          </rPr>
          <t xml:space="preserve">温対法様式 </t>
        </r>
        <r>
          <rPr>
            <b/>
            <sz val="9"/>
            <color indexed="81"/>
            <rFont val="MS P ゴシック"/>
            <family val="3"/>
            <charset val="128"/>
          </rPr>
          <t>表7～11(メニュー別) D19セル</t>
        </r>
        <r>
          <rPr>
            <sz val="9"/>
            <color indexed="81"/>
            <rFont val="MS P ゴシック"/>
            <family val="3"/>
            <charset val="128"/>
          </rPr>
          <t>を記載してください</t>
        </r>
      </text>
    </comment>
    <comment ref="E24" authorId="0" shapeId="0" xr:uid="{E2C2DC10-1126-475D-8E31-B012CEE110EF}">
      <text>
        <r>
          <rPr>
            <sz val="9"/>
            <color indexed="81"/>
            <rFont val="MS P ゴシック"/>
            <family val="3"/>
            <charset val="128"/>
          </rPr>
          <t xml:space="preserve">温対法様式 </t>
        </r>
        <r>
          <rPr>
            <b/>
            <sz val="9"/>
            <color indexed="81"/>
            <rFont val="MS P ゴシック"/>
            <family val="3"/>
            <charset val="128"/>
          </rPr>
          <t>表7～11(メニュー別) D37セル</t>
        </r>
        <r>
          <rPr>
            <sz val="9"/>
            <color indexed="81"/>
            <rFont val="MS P ゴシック"/>
            <family val="3"/>
            <charset val="128"/>
          </rPr>
          <t>を記載してください</t>
        </r>
      </text>
    </comment>
    <comment ref="E25" authorId="0" shapeId="0" xr:uid="{19D2581E-3950-4113-B5C8-97DB7A0B7A0F}">
      <text>
        <r>
          <rPr>
            <sz val="9"/>
            <color indexed="81"/>
            <rFont val="MS P ゴシック"/>
            <family val="3"/>
            <charset val="128"/>
          </rPr>
          <t xml:space="preserve">温対法様式 </t>
        </r>
        <r>
          <rPr>
            <b/>
            <sz val="9"/>
            <color indexed="81"/>
            <rFont val="MS P ゴシック"/>
            <family val="3"/>
            <charset val="128"/>
          </rPr>
          <t>表7～11(メニュー別) D43セルのうち再エネ指定分のみ</t>
        </r>
        <r>
          <rPr>
            <sz val="9"/>
            <color indexed="81"/>
            <rFont val="MS P ゴシック"/>
            <family val="3"/>
            <charset val="128"/>
          </rPr>
          <t>を記載してください</t>
        </r>
      </text>
    </comment>
    <comment ref="A31" authorId="1" shapeId="0" xr:uid="{7895056B-EE5D-46D9-8BE4-32A38A668692}">
      <text>
        <r>
          <rPr>
            <sz val="8"/>
            <color indexed="81"/>
            <rFont val="MS P ゴシック"/>
            <family val="3"/>
            <charset val="128"/>
          </rPr>
          <t>AE19～AE27で自動計算した残差分を、29行目に「残差」フラグのあるメニューに転記（メニューCFKPUZのいずれか）</t>
        </r>
      </text>
    </comment>
    <comment ref="C48" authorId="1" shapeId="0" xr:uid="{E91E7257-9E71-49D4-8812-0D6027945EB8}">
      <text>
        <r>
          <rPr>
            <sz val="9"/>
            <color indexed="81"/>
            <rFont val="MS P ゴシック"/>
            <family val="3"/>
            <charset val="128"/>
          </rPr>
          <t xml:space="preserve">再エネ証書付与電気量は、排出量調整無効化量（t-CO2）を(kWh)に換算した値と、証書量(kWh)との合算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當麻　由美</author>
    <author>matsumura</author>
  </authors>
  <commentList>
    <comment ref="C8" authorId="0" shapeId="0" xr:uid="{43E1457B-792E-4F8E-8F3C-BCA82B47624C}">
      <text>
        <r>
          <rPr>
            <sz val="9"/>
            <color indexed="81"/>
            <rFont val="MS P ゴシック"/>
            <family val="3"/>
            <charset val="128"/>
          </rPr>
          <t>メニューの紹介URLを記載してください</t>
        </r>
      </text>
    </comment>
    <comment ref="H8" authorId="1" shapeId="0" xr:uid="{043BACB1-C76D-42F6-9D19-8E3AC7CA3A33}">
      <text>
        <r>
          <rPr>
            <sz val="9"/>
            <color indexed="81"/>
            <rFont val="MS P ゴシック"/>
            <family val="3"/>
            <charset val="128"/>
          </rPr>
          <t>メニューの電源構成として指定する電源種があれば、プルダウンから選択してください。</t>
        </r>
      </text>
    </comment>
    <comment ref="K8" authorId="1" shapeId="0" xr:uid="{DFC0A3AC-3AD8-4768-A1B0-3C233EE538AF}">
      <text>
        <r>
          <rPr>
            <sz val="9"/>
            <color indexed="81"/>
            <rFont val="MS P ゴシック"/>
            <family val="3"/>
            <charset val="128"/>
          </rPr>
          <t>新設再生可能エネルギー発電設備からの供給量は自動計算されます。</t>
        </r>
      </text>
    </comment>
    <comment ref="N9" authorId="0" shapeId="0" xr:uid="{33C4FA4A-8170-45B8-A20B-949E7786B910}">
      <text>
        <r>
          <rPr>
            <sz val="9"/>
            <color indexed="81"/>
            <rFont val="MS P ゴシック"/>
            <family val="3"/>
            <charset val="128"/>
          </rPr>
          <t>再エネメニューの電源構成としてH列で指定した電源種について、該当する電源の発電所番号を</t>
        </r>
        <r>
          <rPr>
            <b/>
            <u/>
            <sz val="9"/>
            <color indexed="81"/>
            <rFont val="MS P ゴシック"/>
            <family val="3"/>
            <charset val="128"/>
          </rPr>
          <t>上から詰めて入力してください。</t>
        </r>
        <r>
          <rPr>
            <sz val="9"/>
            <color indexed="81"/>
            <rFont val="MS P ゴシック"/>
            <family val="3"/>
            <charset val="128"/>
          </rPr>
          <t xml:space="preserve">
H列で選択した電源種と同じ行に入力する必要はありません。
D6シート20行目で</t>
        </r>
        <r>
          <rPr>
            <b/>
            <u/>
            <sz val="9"/>
            <color indexed="81"/>
            <rFont val="MS P ゴシック"/>
            <family val="3"/>
            <charset val="128"/>
          </rPr>
          <t>都内供給実績0kWhとしたメニューは記載不要</t>
        </r>
        <r>
          <rPr>
            <sz val="9"/>
            <color indexed="81"/>
            <rFont val="MS P ゴシック"/>
            <family val="3"/>
            <charset val="128"/>
          </rPr>
          <t>です。
電源種に「電源構成を指定しない」を選択した場合で、A3_2シートに記載がある場合には、</t>
        </r>
        <r>
          <rPr>
            <b/>
            <sz val="9"/>
            <color indexed="81"/>
            <rFont val="MS P ゴシック"/>
            <family val="3"/>
            <charset val="128"/>
          </rPr>
          <t>「0」</t>
        </r>
        <r>
          <rPr>
            <sz val="9"/>
            <color indexed="81"/>
            <rFont val="MS P ゴシック"/>
            <family val="3"/>
            <charset val="128"/>
          </rPr>
          <t>を記載してください。</t>
        </r>
      </text>
    </comment>
    <comment ref="AB9" authorId="0" shapeId="0" xr:uid="{D1B21CD3-6E3F-42D2-AFF1-1A51F4D061D9}">
      <text>
        <r>
          <rPr>
            <sz val="9"/>
            <color indexed="81"/>
            <rFont val="MS P ゴシック"/>
            <family val="3"/>
            <charset val="128"/>
          </rPr>
          <t>電源不特定転売前量</t>
        </r>
      </text>
    </comment>
    <comment ref="EL9" authorId="0" shapeId="0" xr:uid="{8EAD197D-35F8-4014-9B50-E20986269001}">
      <text>
        <r>
          <rPr>
            <sz val="9"/>
            <color indexed="81"/>
            <rFont val="MS P ゴシック"/>
            <family val="3"/>
            <charset val="128"/>
          </rPr>
          <t>指定なし、残差および電源不特定転売</t>
        </r>
      </text>
    </comment>
    <comment ref="D10" authorId="0" shapeId="0" xr:uid="{61927CEF-D9FB-4370-BB1D-B63A10F5CA22}">
      <text>
        <r>
          <rPr>
            <sz val="9"/>
            <color indexed="81"/>
            <rFont val="MS P ゴシック"/>
            <family val="3"/>
            <charset val="128"/>
          </rPr>
          <t>都内への供給区分を選択してください。</t>
        </r>
      </text>
    </comment>
    <comment ref="I10" authorId="0" shapeId="0" xr:uid="{4E0DC491-91BD-450B-A785-2447F2D95174}">
      <text>
        <r>
          <rPr>
            <sz val="9"/>
            <color indexed="81"/>
            <rFont val="MS P ゴシック"/>
            <family val="3"/>
            <charset val="128"/>
          </rPr>
          <t>メニューの</t>
        </r>
        <r>
          <rPr>
            <b/>
            <sz val="9"/>
            <color indexed="81"/>
            <rFont val="MS P ゴシック"/>
            <family val="3"/>
            <charset val="128"/>
          </rPr>
          <t>全国</t>
        </r>
        <r>
          <rPr>
            <sz val="9"/>
            <color indexed="81"/>
            <rFont val="MS P ゴシック"/>
            <family val="3"/>
            <charset val="128"/>
          </rPr>
          <t>供給量を各電源種に割り振ってください。
電源種を指定しない分は自動計算されます。</t>
        </r>
      </text>
    </comment>
    <comment ref="D11" authorId="0" shapeId="0" xr:uid="{9CD4CBF7-CE21-49AB-AB40-3403D14528FA}">
      <text>
        <r>
          <rPr>
            <sz val="9"/>
            <color indexed="81"/>
            <rFont val="MS P ゴシック"/>
            <family val="3"/>
            <charset val="128"/>
          </rPr>
          <t>メニューの商品名を記載してください</t>
        </r>
      </text>
    </comment>
    <comment ref="G13" authorId="0" shapeId="0" xr:uid="{06227104-2A8B-45C7-9B85-85E00984EAFB}">
      <text>
        <r>
          <rPr>
            <b/>
            <sz val="9"/>
            <color indexed="81"/>
            <rFont val="MS P ゴシック"/>
            <family val="3"/>
            <charset val="128"/>
          </rPr>
          <t>必ずすべての項目で「有」「無」を選択してください</t>
        </r>
      </text>
    </comment>
    <comment ref="C14" authorId="0" shapeId="0" xr:uid="{7ABB3819-97D6-4340-8FBC-A86DECEC37CC}">
      <text>
        <r>
          <rPr>
            <sz val="9"/>
            <color indexed="81"/>
            <rFont val="MS P ゴシック"/>
            <family val="3"/>
            <charset val="128"/>
          </rPr>
          <t>温対法様式から転記してください。
温対法様式転記箇所：表紙（メニュー別）I27セル</t>
        </r>
      </text>
    </comment>
    <comment ref="C16" authorId="0" shapeId="0" xr:uid="{F43177F8-02EA-4D25-BA3F-97F2369AB289}">
      <text>
        <r>
          <rPr>
            <sz val="9"/>
            <color indexed="81"/>
            <rFont val="MS P ゴシック"/>
            <family val="3"/>
            <charset val="128"/>
          </rPr>
          <t>温対法様式転記箇所：表紙（メニュー別）J27セル</t>
        </r>
      </text>
    </comment>
  </commentList>
</comments>
</file>

<file path=xl/python.xml><?xml version="1.0" encoding="utf-8"?>
<python xmlns="http://schemas.microsoft.com/office/spreadsheetml/2023/python">
  <environmentDefinition id="{882DD1B0-6546-4DFA-8A08-902A380B44EA}">
    <initialization>
      <code xml:space="preserve">import numpy as np
import pandas as pd
import matplotlib.pyplot as plt
import seaborn as sns
import statsmodels as sm
import excel
import warnings
warnings.simplefilter('ignore')
excel.set_xl_scalar_conversion(excel.convert_to_scalar)
excel.set_xl_array_conversion(excel.convert_to_dataframe)
</code>
    </initialization>
  </environmentDefinition>
</python>
</file>

<file path=xl/sharedStrings.xml><?xml version="1.0" encoding="utf-8"?>
<sst xmlns="http://schemas.openxmlformats.org/spreadsheetml/2006/main" count="14336" uniqueCount="2787">
  <si>
    <t>項目</t>
    <rPh sb="0" eb="2">
      <t>コウモク</t>
    </rPh>
    <phoneticPr fontId="12"/>
  </si>
  <si>
    <t>単位等</t>
    <rPh sb="0" eb="2">
      <t>タンイ</t>
    </rPh>
    <rPh sb="2" eb="3">
      <t>トウ</t>
    </rPh>
    <phoneticPr fontId="12"/>
  </si>
  <si>
    <t>-</t>
  </si>
  <si>
    <t>原子力</t>
    <rPh sb="0" eb="3">
      <t>ゲンシリョク</t>
    </rPh>
    <phoneticPr fontId="12"/>
  </si>
  <si>
    <t>窓口での閲覧</t>
    <rPh sb="0" eb="2">
      <t>マドグチ</t>
    </rPh>
    <rPh sb="4" eb="6">
      <t>エツラン</t>
    </rPh>
    <phoneticPr fontId="12"/>
  </si>
  <si>
    <t>閲覧場所：</t>
    <rPh sb="0" eb="2">
      <t>エツラン</t>
    </rPh>
    <rPh sb="2" eb="4">
      <t>バショ</t>
    </rPh>
    <phoneticPr fontId="12"/>
  </si>
  <si>
    <t>所在地：</t>
    <rPh sb="0" eb="3">
      <t>ショザイチ</t>
    </rPh>
    <phoneticPr fontId="12"/>
  </si>
  <si>
    <t>閲覧可能時間：</t>
    <rPh sb="0" eb="2">
      <t>エツラン</t>
    </rPh>
    <rPh sb="2" eb="4">
      <t>カノウ</t>
    </rPh>
    <rPh sb="4" eb="6">
      <t>ジカン</t>
    </rPh>
    <phoneticPr fontId="12"/>
  </si>
  <si>
    <t>冊子（環境報告書等）</t>
    <rPh sb="0" eb="2">
      <t>サッシ</t>
    </rPh>
    <rPh sb="3" eb="5">
      <t>カンキョウ</t>
    </rPh>
    <rPh sb="5" eb="8">
      <t>ホウコクショ</t>
    </rPh>
    <rPh sb="8" eb="9">
      <t>トウ</t>
    </rPh>
    <phoneticPr fontId="12"/>
  </si>
  <si>
    <t>冊子名：</t>
    <rPh sb="0" eb="2">
      <t>サッシ</t>
    </rPh>
    <rPh sb="2" eb="3">
      <t>メイ</t>
    </rPh>
    <phoneticPr fontId="12"/>
  </si>
  <si>
    <t>入手方法：</t>
    <rPh sb="0" eb="2">
      <t>ニュウシュ</t>
    </rPh>
    <rPh sb="2" eb="4">
      <t>ホウホウ</t>
    </rPh>
    <phoneticPr fontId="12"/>
  </si>
  <si>
    <t>その他</t>
    <rPh sb="2" eb="3">
      <t>タ</t>
    </rPh>
    <phoneticPr fontId="12"/>
  </si>
  <si>
    <t>２　特定エネルギーの供給に伴い排出された温室効果ガスの量</t>
    <rPh sb="2" eb="4">
      <t>トクテイ</t>
    </rPh>
    <rPh sb="10" eb="12">
      <t>キョウキュウ</t>
    </rPh>
    <rPh sb="13" eb="14">
      <t>トモナ</t>
    </rPh>
    <rPh sb="15" eb="17">
      <t>ハイシュツ</t>
    </rPh>
    <rPh sb="20" eb="22">
      <t>オンシツ</t>
    </rPh>
    <rPh sb="22" eb="24">
      <t>コウカ</t>
    </rPh>
    <rPh sb="27" eb="28">
      <t>リョウ</t>
    </rPh>
    <phoneticPr fontId="12"/>
  </si>
  <si>
    <t>前々年度</t>
    <rPh sb="0" eb="2">
      <t>マエマエ</t>
    </rPh>
    <rPh sb="2" eb="4">
      <t>ネンド</t>
    </rPh>
    <phoneticPr fontId="12"/>
  </si>
  <si>
    <t>前年度</t>
    <rPh sb="0" eb="1">
      <t>マエ</t>
    </rPh>
    <rPh sb="1" eb="3">
      <t>ネンド</t>
    </rPh>
    <phoneticPr fontId="12"/>
  </si>
  <si>
    <t>前々年度</t>
    <rPh sb="0" eb="2">
      <t>ゼンゼン</t>
    </rPh>
    <rPh sb="2" eb="4">
      <t>ネンド</t>
    </rPh>
    <phoneticPr fontId="12"/>
  </si>
  <si>
    <t>前年度</t>
    <rPh sb="0" eb="3">
      <t>ゼンネンド</t>
    </rPh>
    <phoneticPr fontId="12"/>
  </si>
  <si>
    <t>（排出係数の削減目標達成に向けた具体的な対策の取組実績及びその効果）</t>
    <rPh sb="1" eb="3">
      <t>ハイシュツ</t>
    </rPh>
    <rPh sb="3" eb="5">
      <t>ケイスウ</t>
    </rPh>
    <rPh sb="6" eb="8">
      <t>サクゲン</t>
    </rPh>
    <rPh sb="8" eb="10">
      <t>モクヒョウ</t>
    </rPh>
    <rPh sb="10" eb="12">
      <t>タッセイ</t>
    </rPh>
    <rPh sb="13" eb="14">
      <t>ム</t>
    </rPh>
    <rPh sb="16" eb="19">
      <t>グタイテキ</t>
    </rPh>
    <rPh sb="20" eb="22">
      <t>タイサク</t>
    </rPh>
    <rPh sb="23" eb="25">
      <t>トリクミ</t>
    </rPh>
    <rPh sb="25" eb="27">
      <t>ジッセキ</t>
    </rPh>
    <rPh sb="27" eb="28">
      <t>オヨ</t>
    </rPh>
    <rPh sb="31" eb="33">
      <t>コウカ</t>
    </rPh>
    <phoneticPr fontId="12"/>
  </si>
  <si>
    <t>前年度の実績</t>
    <rPh sb="0" eb="3">
      <t>ゼンネンド</t>
    </rPh>
    <rPh sb="4" eb="6">
      <t>ジッセキ</t>
    </rPh>
    <phoneticPr fontId="12"/>
  </si>
  <si>
    <t>（未利用エネルギー等の具体的な利用促進対策の取組実績、開発の実績等）</t>
    <rPh sb="1" eb="4">
      <t>ミリヨウ</t>
    </rPh>
    <rPh sb="9" eb="10">
      <t>トウ</t>
    </rPh>
    <rPh sb="11" eb="14">
      <t>グタイテキ</t>
    </rPh>
    <rPh sb="15" eb="17">
      <t>リヨウ</t>
    </rPh>
    <rPh sb="17" eb="19">
      <t>ソクシン</t>
    </rPh>
    <rPh sb="19" eb="21">
      <t>タイサク</t>
    </rPh>
    <rPh sb="22" eb="24">
      <t>トリクミ</t>
    </rPh>
    <rPh sb="24" eb="26">
      <t>ジッセキ</t>
    </rPh>
    <rPh sb="27" eb="29">
      <t>カイハツ</t>
    </rPh>
    <rPh sb="30" eb="32">
      <t>ジッセキ</t>
    </rPh>
    <rPh sb="32" eb="33">
      <t>ナド</t>
    </rPh>
    <phoneticPr fontId="12"/>
  </si>
  <si>
    <t>火力</t>
    <rPh sb="0" eb="2">
      <t>カリョク</t>
    </rPh>
    <phoneticPr fontId="12"/>
  </si>
  <si>
    <t>非火力</t>
    <rPh sb="0" eb="1">
      <t>ヒ</t>
    </rPh>
    <rPh sb="1" eb="3">
      <t>カリョク</t>
    </rPh>
    <phoneticPr fontId="12"/>
  </si>
  <si>
    <t>構成比</t>
    <rPh sb="0" eb="3">
      <t>コウセイヒ</t>
    </rPh>
    <phoneticPr fontId="12"/>
  </si>
  <si>
    <t>計</t>
    <rPh sb="0" eb="1">
      <t>ケイ</t>
    </rPh>
    <phoneticPr fontId="12"/>
  </si>
  <si>
    <t>Check Code</t>
    <phoneticPr fontId="12"/>
  </si>
  <si>
    <t>-</t>
    <phoneticPr fontId="12"/>
  </si>
  <si>
    <t>調達</t>
    <rPh sb="0" eb="2">
      <t>チョウタツ</t>
    </rPh>
    <phoneticPr fontId="12"/>
  </si>
  <si>
    <t>供給電力量</t>
    <rPh sb="0" eb="2">
      <t>キョウキュウ</t>
    </rPh>
    <rPh sb="2" eb="4">
      <t>デンリョク</t>
    </rPh>
    <rPh sb="4" eb="5">
      <t>リョウ</t>
    </rPh>
    <phoneticPr fontId="12"/>
  </si>
  <si>
    <t>利用量
(千kWh)</t>
    <rPh sb="0" eb="2">
      <t>リヨウ</t>
    </rPh>
    <rPh sb="2" eb="3">
      <t>リョウ</t>
    </rPh>
    <rPh sb="5" eb="6">
      <t>セン</t>
    </rPh>
    <phoneticPr fontId="12"/>
  </si>
  <si>
    <t>利用率
（％）</t>
    <rPh sb="0" eb="2">
      <t>リヨウ</t>
    </rPh>
    <rPh sb="2" eb="3">
      <t>リツ</t>
    </rPh>
    <phoneticPr fontId="12"/>
  </si>
  <si>
    <t>判定</t>
    <rPh sb="0" eb="2">
      <t>ハンテイ</t>
    </rPh>
    <phoneticPr fontId="12"/>
  </si>
  <si>
    <t>再生可能エネルギー</t>
    <rPh sb="0" eb="2">
      <t>サイセイ</t>
    </rPh>
    <rPh sb="2" eb="4">
      <t>カノウ</t>
    </rPh>
    <phoneticPr fontId="12"/>
  </si>
  <si>
    <t>千kWh</t>
    <phoneticPr fontId="12"/>
  </si>
  <si>
    <t>）</t>
    <phoneticPr fontId="12"/>
  </si>
  <si>
    <t>連絡先</t>
    <rPh sb="0" eb="3">
      <t>レンラクサキ</t>
    </rPh>
    <phoneticPr fontId="12"/>
  </si>
  <si>
    <t>別添のとおり</t>
    <rPh sb="0" eb="2">
      <t>ベッテン</t>
    </rPh>
    <phoneticPr fontId="12"/>
  </si>
  <si>
    <t>事業者の所在地</t>
    <rPh sb="0" eb="3">
      <t>ジギョウシャ</t>
    </rPh>
    <rPh sb="4" eb="7">
      <t>ショザイチ</t>
    </rPh>
    <phoneticPr fontId="12"/>
  </si>
  <si>
    <t>事業者の名称</t>
    <rPh sb="0" eb="3">
      <t>ジギョウシャ</t>
    </rPh>
    <rPh sb="4" eb="6">
      <t>メイショウ</t>
    </rPh>
    <phoneticPr fontId="12"/>
  </si>
  <si>
    <t>氏名</t>
    <rPh sb="0" eb="2">
      <t>シメイ</t>
    </rPh>
    <phoneticPr fontId="12"/>
  </si>
  <si>
    <t>住所</t>
    <rPh sb="0" eb="2">
      <t>ジュウショ</t>
    </rPh>
    <phoneticPr fontId="12"/>
  </si>
  <si>
    <t>東　京　都　知　事　殿　　　</t>
    <rPh sb="0" eb="1">
      <t>ヒガシ</t>
    </rPh>
    <rPh sb="2" eb="3">
      <t>キョウ</t>
    </rPh>
    <rPh sb="4" eb="5">
      <t>ト</t>
    </rPh>
    <rPh sb="6" eb="7">
      <t>チ</t>
    </rPh>
    <rPh sb="8" eb="9">
      <t>コト</t>
    </rPh>
    <rPh sb="10" eb="11">
      <t>トノ</t>
    </rPh>
    <phoneticPr fontId="12"/>
  </si>
  <si>
    <t>日</t>
    <rPh sb="0" eb="1">
      <t>ニチ</t>
    </rPh>
    <phoneticPr fontId="12"/>
  </si>
  <si>
    <t>月</t>
    <rPh sb="0" eb="1">
      <t>ガツ</t>
    </rPh>
    <phoneticPr fontId="12"/>
  </si>
  <si>
    <t>年</t>
    <rPh sb="0" eb="1">
      <t>ネン</t>
    </rPh>
    <phoneticPr fontId="12"/>
  </si>
  <si>
    <t>エネルギー状況報告書</t>
    <rPh sb="5" eb="7">
      <t>ジョウキョウ</t>
    </rPh>
    <rPh sb="7" eb="10">
      <t>ホウコクショ</t>
    </rPh>
    <phoneticPr fontId="12"/>
  </si>
  <si>
    <t>電子ﾒｰﾙｱﾄﾞﾚｽ</t>
    <rPh sb="0" eb="2">
      <t>デンシ</t>
    </rPh>
    <phoneticPr fontId="12"/>
  </si>
  <si>
    <r>
      <t>電</t>
    </r>
    <r>
      <rPr>
        <sz val="12"/>
        <rFont val="ＭＳ Ｐ明朝"/>
        <family val="1"/>
        <charset val="128"/>
      </rPr>
      <t xml:space="preserve">  </t>
    </r>
    <r>
      <rPr>
        <sz val="10"/>
        <rFont val="ＭＳ Ｐ明朝"/>
        <family val="1"/>
        <charset val="128"/>
      </rPr>
      <t>話</t>
    </r>
    <r>
      <rPr>
        <sz val="12"/>
        <rFont val="ＭＳ Ｐ明朝"/>
        <family val="1"/>
        <charset val="128"/>
      </rPr>
      <t xml:space="preserve">  </t>
    </r>
    <r>
      <rPr>
        <sz val="10"/>
        <rFont val="ＭＳ Ｐ明朝"/>
        <family val="1"/>
        <charset val="128"/>
      </rPr>
      <t>番</t>
    </r>
    <r>
      <rPr>
        <sz val="12"/>
        <rFont val="ＭＳ Ｐ明朝"/>
        <family val="1"/>
        <charset val="128"/>
      </rPr>
      <t xml:space="preserve">  </t>
    </r>
    <r>
      <rPr>
        <sz val="10"/>
        <rFont val="ＭＳ Ｐ明朝"/>
        <family val="1"/>
        <charset val="128"/>
      </rPr>
      <t>号</t>
    </r>
    <rPh sb="0" eb="1">
      <t>デン</t>
    </rPh>
    <rPh sb="3" eb="4">
      <t>ハナシ</t>
    </rPh>
    <rPh sb="6" eb="7">
      <t>バン</t>
    </rPh>
    <rPh sb="9" eb="10">
      <t>ゴウ</t>
    </rPh>
    <phoneticPr fontId="12"/>
  </si>
  <si>
    <t>名称</t>
    <rPh sb="0" eb="2">
      <t>メイショウ</t>
    </rPh>
    <phoneticPr fontId="12"/>
  </si>
  <si>
    <t>公 表 の
担当部署</t>
    <rPh sb="0" eb="1">
      <t>コウ</t>
    </rPh>
    <rPh sb="2" eb="3">
      <t>オモテ</t>
    </rPh>
    <rPh sb="6" eb="8">
      <t>タントウ</t>
    </rPh>
    <rPh sb="8" eb="10">
      <t>ブショ</t>
    </rPh>
    <phoneticPr fontId="12"/>
  </si>
  <si>
    <t>報告書の
担当部署</t>
    <rPh sb="0" eb="3">
      <t>ホウコクショ</t>
    </rPh>
    <rPh sb="5" eb="7">
      <t>タントウ</t>
    </rPh>
    <rPh sb="7" eb="9">
      <t>ブショ</t>
    </rPh>
    <phoneticPr fontId="12"/>
  </si>
  <si>
    <t>（３）　担当部署</t>
    <rPh sb="4" eb="6">
      <t>タントウ</t>
    </rPh>
    <rPh sb="6" eb="8">
      <t>ブショ</t>
    </rPh>
    <phoneticPr fontId="12"/>
  </si>
  <si>
    <t>　事業の概要
　（発電事業がある場合は、発電
　事業の概要も記載すること。）</t>
    <rPh sb="1" eb="3">
      <t>ジギョウ</t>
    </rPh>
    <rPh sb="4" eb="6">
      <t>ガイヨウ</t>
    </rPh>
    <rPh sb="9" eb="11">
      <t>ハツデン</t>
    </rPh>
    <rPh sb="11" eb="13">
      <t>ジギョウ</t>
    </rPh>
    <rPh sb="16" eb="18">
      <t>バアイ</t>
    </rPh>
    <rPh sb="20" eb="22">
      <t>ハツデン</t>
    </rPh>
    <rPh sb="24" eb="26">
      <t>ジギョウ</t>
    </rPh>
    <rPh sb="27" eb="29">
      <t>ガイヨウ</t>
    </rPh>
    <rPh sb="30" eb="32">
      <t>キサイ</t>
    </rPh>
    <phoneticPr fontId="12"/>
  </si>
  <si>
    <t>低圧（電灯）</t>
    <rPh sb="0" eb="2">
      <t>テイアツ</t>
    </rPh>
    <rPh sb="3" eb="5">
      <t>デントウ</t>
    </rPh>
    <phoneticPr fontId="12"/>
  </si>
  <si>
    <t>低圧（電力）</t>
    <rPh sb="0" eb="2">
      <t>テイアツ</t>
    </rPh>
    <rPh sb="3" eb="5">
      <t>デンリョク</t>
    </rPh>
    <phoneticPr fontId="12"/>
  </si>
  <si>
    <t>高圧</t>
    <rPh sb="0" eb="2">
      <t>コウアツ</t>
    </rPh>
    <phoneticPr fontId="12"/>
  </si>
  <si>
    <t>特別高圧</t>
    <rPh sb="0" eb="2">
      <t>トクベツ</t>
    </rPh>
    <rPh sb="2" eb="4">
      <t>コウアツ</t>
    </rPh>
    <phoneticPr fontId="12"/>
  </si>
  <si>
    <t>　都内供給区分</t>
    <rPh sb="1" eb="3">
      <t>トナイ</t>
    </rPh>
    <rPh sb="3" eb="5">
      <t>キョウキュウ</t>
    </rPh>
    <rPh sb="5" eb="7">
      <t>クブン</t>
    </rPh>
    <phoneticPr fontId="12"/>
  </si>
  <si>
    <t>　発電事業の有無</t>
    <rPh sb="1" eb="3">
      <t>ハツデン</t>
    </rPh>
    <rPh sb="3" eb="5">
      <t>ジギョウ</t>
    </rPh>
    <rPh sb="6" eb="8">
      <t>ウム</t>
    </rPh>
    <phoneticPr fontId="12"/>
  </si>
  <si>
    <t>（２）　事業の概要</t>
    <rPh sb="4" eb="6">
      <t>ジギョウ</t>
    </rPh>
    <rPh sb="7" eb="9">
      <t>ガイヨウ</t>
    </rPh>
    <phoneticPr fontId="12"/>
  </si>
  <si>
    <t>特定エネルギー供給事業者の住所
（法人にあっては主たる事務所の所在地）</t>
    <rPh sb="0" eb="2">
      <t>トクテイ</t>
    </rPh>
    <rPh sb="7" eb="9">
      <t>キョウキュウ</t>
    </rPh>
    <rPh sb="9" eb="11">
      <t>ジギョウ</t>
    </rPh>
    <rPh sb="11" eb="12">
      <t>シャ</t>
    </rPh>
    <rPh sb="13" eb="15">
      <t>ジュウショ</t>
    </rPh>
    <rPh sb="17" eb="19">
      <t>ホウジン</t>
    </rPh>
    <rPh sb="24" eb="25">
      <t>シュ</t>
    </rPh>
    <rPh sb="27" eb="29">
      <t>ジム</t>
    </rPh>
    <rPh sb="29" eb="30">
      <t>ジョ</t>
    </rPh>
    <rPh sb="31" eb="34">
      <t>ショザイチ</t>
    </rPh>
    <phoneticPr fontId="12"/>
  </si>
  <si>
    <t>（１）　特定エネルギー供給事業者の氏名等</t>
    <rPh sb="4" eb="6">
      <t>トクテイ</t>
    </rPh>
    <rPh sb="11" eb="13">
      <t>キョウキュウ</t>
    </rPh>
    <rPh sb="13" eb="16">
      <t>ジギョウシャ</t>
    </rPh>
    <rPh sb="17" eb="20">
      <t>シメイトウ</t>
    </rPh>
    <phoneticPr fontId="12"/>
  </si>
  <si>
    <t>1　特定エネルギー供給事業者の概要</t>
    <rPh sb="2" eb="4">
      <t>トクテイ</t>
    </rPh>
    <rPh sb="9" eb="11">
      <t>キョウキュウ</t>
    </rPh>
    <rPh sb="11" eb="14">
      <t>ジギョウシャ</t>
    </rPh>
    <rPh sb="15" eb="17">
      <t>ガイヨウ</t>
    </rPh>
    <phoneticPr fontId="12"/>
  </si>
  <si>
    <t>（再生可能エネルギーの具体的な利用促進対策の取組実績、開発の実績等）</t>
    <phoneticPr fontId="12"/>
  </si>
  <si>
    <t>（ＦＩＴ電気）</t>
    <rPh sb="4" eb="6">
      <t>デンキ</t>
    </rPh>
    <phoneticPr fontId="12"/>
  </si>
  <si>
    <t>前々年度の実績</t>
    <phoneticPr fontId="12"/>
  </si>
  <si>
    <t>(単位　％)</t>
    <rPh sb="1" eb="3">
      <t>タンイ</t>
    </rPh>
    <phoneticPr fontId="12"/>
  </si>
  <si>
    <r>
      <t>(単位　kg-CO</t>
    </r>
    <r>
      <rPr>
        <vertAlign val="subscript"/>
        <sz val="10"/>
        <rFont val="ＭＳ Ｐ明朝"/>
        <family val="1"/>
        <charset val="128"/>
      </rPr>
      <t>2</t>
    </r>
    <r>
      <rPr>
        <sz val="10"/>
        <rFont val="ＭＳ Ｐ明朝"/>
        <family val="1"/>
        <charset val="128"/>
      </rPr>
      <t>/kWh)</t>
    </r>
    <rPh sb="1" eb="3">
      <t>タンイ</t>
    </rPh>
    <phoneticPr fontId="12"/>
  </si>
  <si>
    <t>３　特定エネルギーの供給に伴い排出された温室効果ガスの量（１ｋＷｈ当たり）及びその抑制に係る措置の進捗状況</t>
    <rPh sb="2" eb="4">
      <t>トクテイ</t>
    </rPh>
    <rPh sb="10" eb="12">
      <t>キョウキュウ</t>
    </rPh>
    <rPh sb="13" eb="14">
      <t>トモナ</t>
    </rPh>
    <rPh sb="15" eb="17">
      <t>ハイシュツ</t>
    </rPh>
    <rPh sb="20" eb="22">
      <t>オンシツ</t>
    </rPh>
    <rPh sb="22" eb="24">
      <t>コウカ</t>
    </rPh>
    <rPh sb="27" eb="28">
      <t>リョウ</t>
    </rPh>
    <rPh sb="33" eb="34">
      <t>ア</t>
    </rPh>
    <rPh sb="41" eb="43">
      <t>ヨクセイ</t>
    </rPh>
    <rPh sb="44" eb="45">
      <t>カカ</t>
    </rPh>
    <rPh sb="46" eb="48">
      <t>ソチ</t>
    </rPh>
    <rPh sb="50" eb="51">
      <t>チョク</t>
    </rPh>
    <phoneticPr fontId="12"/>
  </si>
  <si>
    <r>
      <t>(単位　千ｔ-CO</t>
    </r>
    <r>
      <rPr>
        <sz val="6"/>
        <rFont val="ＭＳ Ｐ明朝"/>
        <family val="1"/>
        <charset val="128"/>
      </rPr>
      <t>2</t>
    </r>
    <r>
      <rPr>
        <sz val="10"/>
        <rFont val="ＭＳ Ｐ明朝"/>
        <family val="1"/>
        <charset val="128"/>
      </rPr>
      <t>)</t>
    </r>
    <rPh sb="1" eb="3">
      <t>タンイ</t>
    </rPh>
    <rPh sb="4" eb="5">
      <t>セン</t>
    </rPh>
    <phoneticPr fontId="12"/>
  </si>
  <si>
    <t>アドレス：</t>
    <phoneticPr fontId="12"/>
  </si>
  <si>
    <t>ホームページで公表</t>
    <phoneticPr fontId="12"/>
  </si>
  <si>
    <t>～</t>
    <phoneticPr fontId="12"/>
  </si>
  <si>
    <t>公表期間</t>
    <rPh sb="0" eb="2">
      <t>コウヒョウ</t>
    </rPh>
    <rPh sb="2" eb="4">
      <t>キカン</t>
    </rPh>
    <phoneticPr fontId="12"/>
  </si>
  <si>
    <t>（４）　その他の地球温暖化対策に係る措置の進捗状況</t>
    <rPh sb="6" eb="7">
      <t>タ</t>
    </rPh>
    <rPh sb="8" eb="10">
      <t>チキュウ</t>
    </rPh>
    <rPh sb="10" eb="13">
      <t>オンダンカ</t>
    </rPh>
    <rPh sb="13" eb="15">
      <t>タイサク</t>
    </rPh>
    <rPh sb="16" eb="17">
      <t>カカ</t>
    </rPh>
    <rPh sb="18" eb="20">
      <t>ソチ</t>
    </rPh>
    <rPh sb="21" eb="22">
      <t>シン</t>
    </rPh>
    <rPh sb="23" eb="25">
      <t>ジョウキョウ</t>
    </rPh>
    <phoneticPr fontId="12"/>
  </si>
  <si>
    <t>（２）　火力発電所における熱効率の向上に係る措置の進捗状況</t>
    <rPh sb="4" eb="6">
      <t>カリョク</t>
    </rPh>
    <rPh sb="6" eb="8">
      <t>ハツデン</t>
    </rPh>
    <rPh sb="8" eb="9">
      <t>ショ</t>
    </rPh>
    <rPh sb="13" eb="14">
      <t>ネツ</t>
    </rPh>
    <rPh sb="14" eb="16">
      <t>コウリツ</t>
    </rPh>
    <rPh sb="17" eb="19">
      <t>コウジョウ</t>
    </rPh>
    <rPh sb="20" eb="21">
      <t>カカ</t>
    </rPh>
    <rPh sb="22" eb="24">
      <t>ソチ</t>
    </rPh>
    <rPh sb="25" eb="26">
      <t>シン</t>
    </rPh>
    <rPh sb="27" eb="29">
      <t>ジョウキョウ</t>
    </rPh>
    <phoneticPr fontId="12"/>
  </si>
  <si>
    <t>事業者名</t>
    <rPh sb="0" eb="3">
      <t>ジギョウシャ</t>
    </rPh>
    <rPh sb="3" eb="4">
      <t>メイ</t>
    </rPh>
    <phoneticPr fontId="12"/>
  </si>
  <si>
    <t>小売電気事業者登録番号</t>
    <rPh sb="0" eb="2">
      <t>コウリ</t>
    </rPh>
    <rPh sb="2" eb="4">
      <t>デンキ</t>
    </rPh>
    <rPh sb="4" eb="7">
      <t>ジギョウシャ</t>
    </rPh>
    <rPh sb="7" eb="9">
      <t>トウロク</t>
    </rPh>
    <rPh sb="9" eb="11">
      <t>バンゴウ</t>
    </rPh>
    <phoneticPr fontId="12"/>
  </si>
  <si>
    <t>本ファイルの構成</t>
    <phoneticPr fontId="12"/>
  </si>
  <si>
    <t>※各シートの自動計算に使用します。記入してください。</t>
    <phoneticPr fontId="12"/>
  </si>
  <si>
    <t>入力項目チェック</t>
    <rPh sb="0" eb="2">
      <t>ニュウリョク</t>
    </rPh>
    <rPh sb="2" eb="4">
      <t>コウモク</t>
    </rPh>
    <phoneticPr fontId="12"/>
  </si>
  <si>
    <t>転売</t>
    <rPh sb="0" eb="2">
      <t>テンバイ</t>
    </rPh>
    <phoneticPr fontId="12"/>
  </si>
  <si>
    <t>A0184</t>
  </si>
  <si>
    <t>A0171</t>
  </si>
  <si>
    <t>A0010</t>
  </si>
  <si>
    <t>A0021</t>
  </si>
  <si>
    <t>A0211</t>
  </si>
  <si>
    <t>A0090</t>
  </si>
  <si>
    <t>A0062</t>
  </si>
  <si>
    <t>A0003</t>
  </si>
  <si>
    <t>A0388</t>
  </si>
  <si>
    <t>A0213</t>
  </si>
  <si>
    <t>A0169</t>
  </si>
  <si>
    <t>A0055</t>
  </si>
  <si>
    <t>A0386</t>
  </si>
  <si>
    <t>A0143</t>
  </si>
  <si>
    <t>A0128</t>
  </si>
  <si>
    <t>A0016</t>
  </si>
  <si>
    <t>A0194</t>
  </si>
  <si>
    <t>A0052</t>
  </si>
  <si>
    <t>A0078</t>
  </si>
  <si>
    <t>A0130</t>
  </si>
  <si>
    <t>A0251</t>
  </si>
  <si>
    <t>A0279</t>
  </si>
  <si>
    <t>A0271</t>
  </si>
  <si>
    <t>A0180</t>
  </si>
  <si>
    <t>A0029</t>
  </si>
  <si>
    <t>A0265</t>
  </si>
  <si>
    <t>A0290</t>
  </si>
  <si>
    <t>A0384</t>
  </si>
  <si>
    <t>A0045</t>
  </si>
  <si>
    <t>A0134</t>
  </si>
  <si>
    <t>A0333</t>
  </si>
  <si>
    <t>A0123</t>
  </si>
  <si>
    <t>A0185</t>
  </si>
  <si>
    <t>A0311</t>
  </si>
  <si>
    <t>A0215</t>
  </si>
  <si>
    <t>A0136</t>
  </si>
  <si>
    <t>A0222</t>
  </si>
  <si>
    <t>A0093</t>
  </si>
  <si>
    <t>A0226</t>
  </si>
  <si>
    <t>A0019</t>
  </si>
  <si>
    <t>A0176</t>
  </si>
  <si>
    <t>A0220</t>
  </si>
  <si>
    <t>A0328</t>
  </si>
  <si>
    <t>A0075</t>
  </si>
  <si>
    <t>A0151</t>
  </si>
  <si>
    <t>A0162</t>
  </si>
  <si>
    <t>A0219</t>
  </si>
  <si>
    <t>A0268</t>
  </si>
  <si>
    <t>A0225</t>
  </si>
  <si>
    <t>A0296</t>
  </si>
  <si>
    <t>A0269</t>
  </si>
  <si>
    <t>A0064</t>
  </si>
  <si>
    <t>A0026</t>
  </si>
  <si>
    <t>A0069</t>
  </si>
  <si>
    <t>A0359</t>
  </si>
  <si>
    <t>A0327</t>
  </si>
  <si>
    <t>A0270</t>
  </si>
  <si>
    <t>A0273</t>
  </si>
  <si>
    <t>A0020</t>
  </si>
  <si>
    <t>A0355</t>
  </si>
  <si>
    <t>A0032</t>
  </si>
  <si>
    <t>A0278</t>
  </si>
  <si>
    <t>A0082</t>
  </si>
  <si>
    <t>A0203</t>
  </si>
  <si>
    <t>A0126</t>
  </si>
  <si>
    <t>A0170</t>
  </si>
  <si>
    <t>A0046</t>
  </si>
  <si>
    <t>A0027</t>
  </si>
  <si>
    <t>A0135</t>
  </si>
  <si>
    <t>A0178</t>
  </si>
  <si>
    <t>A0035</t>
  </si>
  <si>
    <t>A0310</t>
  </si>
  <si>
    <t>A0157</t>
  </si>
  <si>
    <t>A0127</t>
  </si>
  <si>
    <t>A0181</t>
  </si>
  <si>
    <t>A0152</t>
  </si>
  <si>
    <t>A0365</t>
  </si>
  <si>
    <t>A0076</t>
  </si>
  <si>
    <t>A0031</t>
  </si>
  <si>
    <t>A0012</t>
  </si>
  <si>
    <t>A0354</t>
  </si>
  <si>
    <t>A0086</t>
  </si>
  <si>
    <t>A0087</t>
  </si>
  <si>
    <t>A0274</t>
  </si>
  <si>
    <t>A0118</t>
  </si>
  <si>
    <t>A0116</t>
  </si>
  <si>
    <t>A0114</t>
  </si>
  <si>
    <t>A0113</t>
  </si>
  <si>
    <t>A0112</t>
  </si>
  <si>
    <t>A0111</t>
  </si>
  <si>
    <t>A0110</t>
  </si>
  <si>
    <t>A0109</t>
  </si>
  <si>
    <t>A0106</t>
  </si>
  <si>
    <t>A0099</t>
  </si>
  <si>
    <t>A0096</t>
  </si>
  <si>
    <t>A0095</t>
  </si>
  <si>
    <t>A0022</t>
  </si>
  <si>
    <t>A0050</t>
  </si>
  <si>
    <t>A0221</t>
  </si>
  <si>
    <t>A0202</t>
  </si>
  <si>
    <t>A0159</t>
  </si>
  <si>
    <t>A0061</t>
  </si>
  <si>
    <t>A0057</t>
  </si>
  <si>
    <t>A0015</t>
  </si>
  <si>
    <t>A0081</t>
  </si>
  <si>
    <t>A0056</t>
  </si>
  <si>
    <t>A0077</t>
  </si>
  <si>
    <t>A0360</t>
  </si>
  <si>
    <t>A0149</t>
  </si>
  <si>
    <t>A0320</t>
  </si>
  <si>
    <t>A0193</t>
  </si>
  <si>
    <t>A0164</t>
  </si>
  <si>
    <t>A0138</t>
  </si>
  <si>
    <t>A0272</t>
  </si>
  <si>
    <t>A0088</t>
  </si>
  <si>
    <t>A0053</t>
  </si>
  <si>
    <t>A0048</t>
  </si>
  <si>
    <t>A0066</t>
  </si>
  <si>
    <t>A0070</t>
  </si>
  <si>
    <t>A0286</t>
  </si>
  <si>
    <t>A0140</t>
  </si>
  <si>
    <t>A0049</t>
  </si>
  <si>
    <t>A0001</t>
  </si>
  <si>
    <t>A0347</t>
  </si>
  <si>
    <t>A0156</t>
  </si>
  <si>
    <t>A0025</t>
  </si>
  <si>
    <t>A0063</t>
  </si>
  <si>
    <t>A0009</t>
  </si>
  <si>
    <t>A0200</t>
  </si>
  <si>
    <t>A0054</t>
  </si>
  <si>
    <t>A0014</t>
  </si>
  <si>
    <t>A0242</t>
  </si>
  <si>
    <t>A0187</t>
  </si>
  <si>
    <t>A0153</t>
  </si>
  <si>
    <t>A0131</t>
  </si>
  <si>
    <t>A0186</t>
  </si>
  <si>
    <t>A0072</t>
  </si>
  <si>
    <t>A0172</t>
  </si>
  <si>
    <t>A0340</t>
  </si>
  <si>
    <t>A0037</t>
  </si>
  <si>
    <t>A0080</t>
  </si>
  <si>
    <t>A0079</t>
  </si>
  <si>
    <t>A0073</t>
  </si>
  <si>
    <t>A0071</t>
  </si>
  <si>
    <t>A0068</t>
  </si>
  <si>
    <t>A0043</t>
  </si>
  <si>
    <t>A0028</t>
  </si>
  <si>
    <t>A0253</t>
  </si>
  <si>
    <t>A0004</t>
  </si>
  <si>
    <t>A0005</t>
  </si>
  <si>
    <t>A0002</t>
  </si>
  <si>
    <t>A0067</t>
  </si>
  <si>
    <t>A0008</t>
  </si>
  <si>
    <t>A0179</t>
  </si>
  <si>
    <t>A0401</t>
  </si>
  <si>
    <t>A0137</t>
  </si>
  <si>
    <t>A0230</t>
  </si>
  <si>
    <t>A0060</t>
  </si>
  <si>
    <t>A0122</t>
  </si>
  <si>
    <t>A0281</t>
  </si>
  <si>
    <t>登録
番号</t>
    <rPh sb="0" eb="2">
      <t>トウロク</t>
    </rPh>
    <rPh sb="3" eb="5">
      <t>バンゴウ</t>
    </rPh>
    <phoneticPr fontId="12"/>
  </si>
  <si>
    <t>C:他社</t>
    <rPh sb="2" eb="4">
      <t>タシャ</t>
    </rPh>
    <phoneticPr fontId="12"/>
  </si>
  <si>
    <t>A0007</t>
  </si>
  <si>
    <t>A0011</t>
  </si>
  <si>
    <t>A0013</t>
  </si>
  <si>
    <t>A0018</t>
  </si>
  <si>
    <t>A0023</t>
  </si>
  <si>
    <t>A0024</t>
  </si>
  <si>
    <t>A0033</t>
  </si>
  <si>
    <t>A0034</t>
  </si>
  <si>
    <t>A0036</t>
  </si>
  <si>
    <t>A0039</t>
  </si>
  <si>
    <t>A0042</t>
  </si>
  <si>
    <t>A0051</t>
  </si>
  <si>
    <t>A0058</t>
  </si>
  <si>
    <t>A0065</t>
  </si>
  <si>
    <t>A0074</t>
  </si>
  <si>
    <t>A0083</t>
  </si>
  <si>
    <t>A0084</t>
  </si>
  <si>
    <t>A0085</t>
  </si>
  <si>
    <t>A0089</t>
  </si>
  <si>
    <t>A0091</t>
  </si>
  <si>
    <t>A0092</t>
  </si>
  <si>
    <t>A0094</t>
  </si>
  <si>
    <t>A0097</t>
  </si>
  <si>
    <t>A0098</t>
  </si>
  <si>
    <t>A0101</t>
  </si>
  <si>
    <t>A0102</t>
  </si>
  <si>
    <t>A0103</t>
  </si>
  <si>
    <t>A0104</t>
  </si>
  <si>
    <t>A0105</t>
  </si>
  <si>
    <t>A0107</t>
  </si>
  <si>
    <t>A0108</t>
  </si>
  <si>
    <t>A0115</t>
  </si>
  <si>
    <t>A0117</t>
  </si>
  <si>
    <t>A0119</t>
  </si>
  <si>
    <t>A0120</t>
  </si>
  <si>
    <t>A0121</t>
  </si>
  <si>
    <t>A0124</t>
  </si>
  <si>
    <t>A0125</t>
  </si>
  <si>
    <t>A0133</t>
  </si>
  <si>
    <t>A0141</t>
  </si>
  <si>
    <t>A0142</t>
  </si>
  <si>
    <t>A0144</t>
  </si>
  <si>
    <t>A0145</t>
  </si>
  <si>
    <t>A0146</t>
  </si>
  <si>
    <t>A0147</t>
  </si>
  <si>
    <t>A0150</t>
  </si>
  <si>
    <t>A0155</t>
  </si>
  <si>
    <t>A0158</t>
  </si>
  <si>
    <t>A0160</t>
  </si>
  <si>
    <t>A0161</t>
  </si>
  <si>
    <t>A0163</t>
  </si>
  <si>
    <t>A0165</t>
  </si>
  <si>
    <t>A0166</t>
  </si>
  <si>
    <t>A0167</t>
  </si>
  <si>
    <t>A0168</t>
  </si>
  <si>
    <t>A0173</t>
  </si>
  <si>
    <t>A0174</t>
  </si>
  <si>
    <t>A0175</t>
  </si>
  <si>
    <t>A0177</t>
  </si>
  <si>
    <t>A0183</t>
  </si>
  <si>
    <t>A0188</t>
  </si>
  <si>
    <t>A0189</t>
  </si>
  <si>
    <t>A0190</t>
  </si>
  <si>
    <t>A0191</t>
  </si>
  <si>
    <t>A0192</t>
  </si>
  <si>
    <t>A0195</t>
  </si>
  <si>
    <t>A0196</t>
  </si>
  <si>
    <t>A0197</t>
  </si>
  <si>
    <t>A0199</t>
  </si>
  <si>
    <t>A0204</t>
  </si>
  <si>
    <t>A0205</t>
  </si>
  <si>
    <t>A0206</t>
  </si>
  <si>
    <t>A0207</t>
  </si>
  <si>
    <t>A0208</t>
  </si>
  <si>
    <t>A0209</t>
  </si>
  <si>
    <t>A0210</t>
  </si>
  <si>
    <t>A0216</t>
  </si>
  <si>
    <t>A0217</t>
  </si>
  <si>
    <t>A0218</t>
  </si>
  <si>
    <t>A0223</t>
  </si>
  <si>
    <t>A0224</t>
  </si>
  <si>
    <t>A0227</t>
  </si>
  <si>
    <t>A0228</t>
  </si>
  <si>
    <t>A0231</t>
  </si>
  <si>
    <t>A0232</t>
  </si>
  <si>
    <t>A0233</t>
  </si>
  <si>
    <t>A0234</t>
  </si>
  <si>
    <t>A0235</t>
  </si>
  <si>
    <t>A0236</t>
  </si>
  <si>
    <t>A0237</t>
  </si>
  <si>
    <t>A0238</t>
  </si>
  <si>
    <t>A0239</t>
  </si>
  <si>
    <t>A0240</t>
  </si>
  <si>
    <t>A0241</t>
  </si>
  <si>
    <t>A0243</t>
  </si>
  <si>
    <t>A0245</t>
  </si>
  <si>
    <t>A0246</t>
  </si>
  <si>
    <t>A0247</t>
  </si>
  <si>
    <t>A0248</t>
  </si>
  <si>
    <t>A0249</t>
  </si>
  <si>
    <t>A0250</t>
  </si>
  <si>
    <t>A0252</t>
  </si>
  <si>
    <t>A0254</t>
  </si>
  <si>
    <t>A0256</t>
  </si>
  <si>
    <t>A0257</t>
  </si>
  <si>
    <t>A0258</t>
  </si>
  <si>
    <t>A0259</t>
  </si>
  <si>
    <t>A0261</t>
  </si>
  <si>
    <t>A0266</t>
  </si>
  <si>
    <t>A0267</t>
  </si>
  <si>
    <t>A0275</t>
  </si>
  <si>
    <t>A0276</t>
  </si>
  <si>
    <t>A0277</t>
  </si>
  <si>
    <t>A0282</t>
  </si>
  <si>
    <t>A0283</t>
  </si>
  <si>
    <t>A0284</t>
  </si>
  <si>
    <t>A0288</t>
  </si>
  <si>
    <t>A0289</t>
  </si>
  <si>
    <t>A0292</t>
  </si>
  <si>
    <t>A0294</t>
  </si>
  <si>
    <t>A0295</t>
  </si>
  <si>
    <t>A0300</t>
  </si>
  <si>
    <t>A0303</t>
  </si>
  <si>
    <t>A0305</t>
  </si>
  <si>
    <t>A0308</t>
  </si>
  <si>
    <t>A0309</t>
  </si>
  <si>
    <t>A0313</t>
  </si>
  <si>
    <t>A0315</t>
  </si>
  <si>
    <t>A0317</t>
  </si>
  <si>
    <t>A0318</t>
  </si>
  <si>
    <t>A0323</t>
  </si>
  <si>
    <t>A0324</t>
  </si>
  <si>
    <t>A0329</t>
  </si>
  <si>
    <t>A0330</t>
  </si>
  <si>
    <t>A0331</t>
  </si>
  <si>
    <t>A0334</t>
  </si>
  <si>
    <t>A0335</t>
  </si>
  <si>
    <t>A0336</t>
  </si>
  <si>
    <t>A0339</t>
  </si>
  <si>
    <t>A0342</t>
  </si>
  <si>
    <t>A0348</t>
  </si>
  <si>
    <t>A0349</t>
  </si>
  <si>
    <t>A0350</t>
  </si>
  <si>
    <t>A0351</t>
  </si>
  <si>
    <t>A0352</t>
  </si>
  <si>
    <t>A0353</t>
  </si>
  <si>
    <t>A0356</t>
  </si>
  <si>
    <t>A0362</t>
  </si>
  <si>
    <t>A0364</t>
  </si>
  <si>
    <t>A0366</t>
  </si>
  <si>
    <t>A0367</t>
  </si>
  <si>
    <t>A0368</t>
  </si>
  <si>
    <t>A0371</t>
  </si>
  <si>
    <t>A0372</t>
  </si>
  <si>
    <t>A0376</t>
  </si>
  <si>
    <t>B:関連会社等</t>
    <rPh sb="2" eb="4">
      <t>カンレン</t>
    </rPh>
    <rPh sb="4" eb="6">
      <t>ガイシャ</t>
    </rPh>
    <rPh sb="6" eb="7">
      <t>トウ</t>
    </rPh>
    <phoneticPr fontId="12"/>
  </si>
  <si>
    <t>B:自社</t>
    <rPh sb="2" eb="4">
      <t>ジシャ</t>
    </rPh>
    <phoneticPr fontId="12"/>
  </si>
  <si>
    <t>※ご自身の事業者名が表示されているかご確認ください。
表示されない場合は小売電気事業者登録番号をご確認ください。</t>
    <rPh sb="2" eb="4">
      <t>ジシン</t>
    </rPh>
    <rPh sb="5" eb="8">
      <t>ジギョウシャ</t>
    </rPh>
    <rPh sb="8" eb="9">
      <t>メイ</t>
    </rPh>
    <rPh sb="10" eb="12">
      <t>ヒョウジ</t>
    </rPh>
    <rPh sb="19" eb="21">
      <t>カクニン</t>
    </rPh>
    <rPh sb="27" eb="29">
      <t>ヒョウジ</t>
    </rPh>
    <rPh sb="33" eb="35">
      <t>バアイ</t>
    </rPh>
    <rPh sb="36" eb="38">
      <t>コウ</t>
    </rPh>
    <rPh sb="38" eb="40">
      <t>デンキ</t>
    </rPh>
    <rPh sb="40" eb="43">
      <t>ジギョウシャ</t>
    </rPh>
    <rPh sb="43" eb="45">
      <t>トウロク</t>
    </rPh>
    <rPh sb="45" eb="47">
      <t>バンゴウ</t>
    </rPh>
    <rPh sb="49" eb="51">
      <t>カクニン</t>
    </rPh>
    <phoneticPr fontId="12"/>
  </si>
  <si>
    <t>A0006</t>
  </si>
  <si>
    <t>A0017</t>
  </si>
  <si>
    <t>A0040</t>
  </si>
  <si>
    <t>A0041</t>
  </si>
  <si>
    <t>A0132</t>
  </si>
  <si>
    <t>A0139</t>
  </si>
  <si>
    <t>A0154</t>
  </si>
  <si>
    <t>A0198</t>
  </si>
  <si>
    <t>A0201</t>
  </si>
  <si>
    <t>A0212</t>
  </si>
  <si>
    <t>A0214</t>
  </si>
  <si>
    <t>A0229</t>
  </si>
  <si>
    <t>A0244</t>
  </si>
  <si>
    <t>A0255</t>
  </si>
  <si>
    <t>A0260</t>
  </si>
  <si>
    <t>A0262</t>
  </si>
  <si>
    <t>A0263</t>
  </si>
  <si>
    <t>A0264</t>
  </si>
  <si>
    <t>A0280</t>
  </si>
  <si>
    <t>A0285</t>
  </si>
  <si>
    <t>A0287</t>
  </si>
  <si>
    <t>A0291</t>
  </si>
  <si>
    <t>A0293</t>
  </si>
  <si>
    <t>A0297</t>
  </si>
  <si>
    <t>A0298</t>
  </si>
  <si>
    <t>A0299</t>
  </si>
  <si>
    <t>A0302</t>
  </si>
  <si>
    <t>A0304</t>
  </si>
  <si>
    <t>A0306</t>
  </si>
  <si>
    <t>A0307</t>
  </si>
  <si>
    <t>A0312</t>
  </si>
  <si>
    <t>A0314</t>
  </si>
  <si>
    <t>A0316</t>
  </si>
  <si>
    <t>A0319</t>
  </si>
  <si>
    <t>A0321</t>
  </si>
  <si>
    <t>A0325</t>
  </si>
  <si>
    <t>A0326</t>
  </si>
  <si>
    <t>A0332</t>
  </si>
  <si>
    <t>A0337</t>
  </si>
  <si>
    <t>A0338</t>
  </si>
  <si>
    <t>A0341</t>
  </si>
  <si>
    <t>A0343</t>
  </si>
  <si>
    <t>A0344</t>
  </si>
  <si>
    <t>A0345</t>
  </si>
  <si>
    <t>A0346</t>
  </si>
  <si>
    <t>A0357</t>
  </si>
  <si>
    <t>A0358</t>
  </si>
  <si>
    <t>A0361</t>
  </si>
  <si>
    <t>A0363</t>
  </si>
  <si>
    <t>A0369</t>
  </si>
  <si>
    <t>A0370</t>
  </si>
  <si>
    <t>A0373</t>
  </si>
  <si>
    <t>A0374</t>
  </si>
  <si>
    <t>A0375</t>
  </si>
  <si>
    <t>A0377</t>
  </si>
  <si>
    <t>A0378</t>
  </si>
  <si>
    <t>A0379</t>
  </si>
  <si>
    <t>A0380</t>
  </si>
  <si>
    <t>A0381</t>
  </si>
  <si>
    <t>A0382</t>
  </si>
  <si>
    <t>A0383</t>
  </si>
  <si>
    <t>A0385</t>
  </si>
  <si>
    <t>A0387</t>
  </si>
  <si>
    <t>A0389</t>
  </si>
  <si>
    <t>A0390</t>
  </si>
  <si>
    <t>A0391</t>
  </si>
  <si>
    <t>A0392</t>
  </si>
  <si>
    <t>A0393</t>
  </si>
  <si>
    <t>A0394</t>
  </si>
  <si>
    <t>A0395</t>
  </si>
  <si>
    <t>A0396</t>
  </si>
  <si>
    <t>A0397</t>
  </si>
  <si>
    <t>A0398</t>
  </si>
  <si>
    <t>A0399</t>
  </si>
  <si>
    <t>A0400</t>
  </si>
  <si>
    <t>A0402</t>
  </si>
  <si>
    <t>A0403</t>
  </si>
  <si>
    <t>A0404</t>
  </si>
  <si>
    <t>A0405</t>
  </si>
  <si>
    <t>A0406</t>
  </si>
  <si>
    <t>A0407</t>
  </si>
  <si>
    <t>A0408</t>
  </si>
  <si>
    <t>A0409</t>
  </si>
  <si>
    <t>A0410</t>
  </si>
  <si>
    <t>A0411</t>
  </si>
  <si>
    <t>A0412</t>
  </si>
  <si>
    <t>A0413</t>
  </si>
  <si>
    <t>A0414</t>
  </si>
  <si>
    <t>A0415</t>
  </si>
  <si>
    <t>A0416</t>
  </si>
  <si>
    <t>A0417</t>
  </si>
  <si>
    <t>A0418</t>
  </si>
  <si>
    <t>A0419</t>
  </si>
  <si>
    <t>A0420</t>
  </si>
  <si>
    <t>A0421</t>
  </si>
  <si>
    <t>A0422</t>
  </si>
  <si>
    <t>A0423</t>
  </si>
  <si>
    <t>A0424</t>
  </si>
  <si>
    <t>A0425</t>
  </si>
  <si>
    <t>A0426</t>
  </si>
  <si>
    <t>A0427</t>
  </si>
  <si>
    <t>A0428</t>
  </si>
  <si>
    <t>A0429</t>
  </si>
  <si>
    <t>A0430</t>
  </si>
  <si>
    <t>A0431</t>
  </si>
  <si>
    <t>A0432</t>
  </si>
  <si>
    <t>A0433</t>
  </si>
  <si>
    <t>A0434</t>
  </si>
  <si>
    <t>A0435</t>
  </si>
  <si>
    <t>A0436</t>
  </si>
  <si>
    <t>A0437</t>
  </si>
  <si>
    <t>A0438</t>
  </si>
  <si>
    <t>A0439</t>
  </si>
  <si>
    <t>A0440</t>
  </si>
  <si>
    <t>A0441</t>
  </si>
  <si>
    <t>A0442</t>
  </si>
  <si>
    <t>A0443</t>
  </si>
  <si>
    <t>A0444</t>
  </si>
  <si>
    <t>A0445</t>
  </si>
  <si>
    <t>A0446</t>
  </si>
  <si>
    <t>A0447</t>
  </si>
  <si>
    <t>A0448</t>
  </si>
  <si>
    <t>A0449</t>
  </si>
  <si>
    <t>A0450</t>
  </si>
  <si>
    <t>A0451</t>
  </si>
  <si>
    <t>A0452</t>
  </si>
  <si>
    <t>A0453</t>
  </si>
  <si>
    <t>A0454</t>
  </si>
  <si>
    <t>A0455</t>
  </si>
  <si>
    <t>A0456</t>
  </si>
  <si>
    <t>A0457</t>
  </si>
  <si>
    <t>A0458</t>
  </si>
  <si>
    <t>A0459</t>
  </si>
  <si>
    <t>A0460</t>
  </si>
  <si>
    <t>A0461</t>
  </si>
  <si>
    <t>A0462</t>
  </si>
  <si>
    <t>A0463</t>
  </si>
  <si>
    <t>A0464</t>
  </si>
  <si>
    <t>A0465</t>
  </si>
  <si>
    <t>A0466</t>
  </si>
  <si>
    <t>A0467</t>
  </si>
  <si>
    <t>A0468</t>
  </si>
  <si>
    <t>A0469</t>
  </si>
  <si>
    <t>A0470</t>
  </si>
  <si>
    <t>A0471</t>
  </si>
  <si>
    <t>A0472</t>
  </si>
  <si>
    <t>A0473</t>
  </si>
  <si>
    <t>A0474</t>
  </si>
  <si>
    <t>A0475</t>
  </si>
  <si>
    <t>A0476</t>
  </si>
  <si>
    <t>A0477</t>
  </si>
  <si>
    <t>A0478</t>
  </si>
  <si>
    <t>A0479</t>
  </si>
  <si>
    <t>A0480</t>
  </si>
  <si>
    <t>A0481</t>
  </si>
  <si>
    <t>A0482</t>
  </si>
  <si>
    <t>A0483</t>
  </si>
  <si>
    <t>A0484</t>
  </si>
  <si>
    <t>A0485</t>
  </si>
  <si>
    <t>A0486</t>
  </si>
  <si>
    <t>A0487</t>
  </si>
  <si>
    <t>A0488</t>
  </si>
  <si>
    <t>A0489</t>
  </si>
  <si>
    <t>A0490</t>
  </si>
  <si>
    <t>A0491</t>
  </si>
  <si>
    <t>A0492</t>
  </si>
  <si>
    <t>A0493</t>
  </si>
  <si>
    <t>A0494</t>
  </si>
  <si>
    <t>A0495</t>
  </si>
  <si>
    <t>①供給電力量（都内）</t>
    <rPh sb="1" eb="3">
      <t>キョウキュウ</t>
    </rPh>
    <rPh sb="3" eb="5">
      <t>デンリョク</t>
    </rPh>
    <rPh sb="5" eb="6">
      <t>リョウ</t>
    </rPh>
    <rPh sb="7" eb="9">
      <t>トナイ</t>
    </rPh>
    <phoneticPr fontId="12"/>
  </si>
  <si>
    <t>③供給電力量（全国）</t>
    <rPh sb="1" eb="3">
      <t>キョウキュウ</t>
    </rPh>
    <rPh sb="3" eb="5">
      <t>デンリョク</t>
    </rPh>
    <rPh sb="5" eb="6">
      <t>リョウ</t>
    </rPh>
    <rPh sb="7" eb="9">
      <t>ゼンコク</t>
    </rPh>
    <phoneticPr fontId="12"/>
  </si>
  <si>
    <t>太陽光（FIT）</t>
    <rPh sb="0" eb="3">
      <t>タイヨウコウ</t>
    </rPh>
    <phoneticPr fontId="12"/>
  </si>
  <si>
    <t>風力（FIT）</t>
    <rPh sb="0" eb="2">
      <t>フウリョク</t>
    </rPh>
    <phoneticPr fontId="12"/>
  </si>
  <si>
    <t>地熱（FIT）</t>
    <rPh sb="0" eb="2">
      <t>チネツ</t>
    </rPh>
    <phoneticPr fontId="12"/>
  </si>
  <si>
    <t>卸取引所</t>
    <rPh sb="0" eb="1">
      <t>オロシ</t>
    </rPh>
    <rPh sb="1" eb="3">
      <t>トリヒキ</t>
    </rPh>
    <rPh sb="3" eb="4">
      <t>ジョ</t>
    </rPh>
    <phoneticPr fontId="12"/>
  </si>
  <si>
    <t>-</t>
    <phoneticPr fontId="12"/>
  </si>
  <si>
    <t>-</t>
    <phoneticPr fontId="12"/>
  </si>
  <si>
    <t>-</t>
    <phoneticPr fontId="12"/>
  </si>
  <si>
    <t>千kWh</t>
    <phoneticPr fontId="12"/>
  </si>
  <si>
    <t>A0030</t>
  </si>
  <si>
    <t>A0038</t>
  </si>
  <si>
    <t>A0044</t>
  </si>
  <si>
    <t>A0047</t>
  </si>
  <si>
    <t>A0059</t>
  </si>
  <si>
    <t>A0100</t>
  </si>
  <si>
    <t>A0129</t>
  </si>
  <si>
    <t>A0148</t>
  </si>
  <si>
    <t>A0182</t>
  </si>
  <si>
    <t>A0301</t>
  </si>
  <si>
    <t>A0322</t>
  </si>
  <si>
    <t>A0496</t>
  </si>
  <si>
    <t>A0497</t>
  </si>
  <si>
    <t>A0498</t>
  </si>
  <si>
    <t>A0499</t>
  </si>
  <si>
    <t>A0500</t>
  </si>
  <si>
    <t>A0501</t>
  </si>
  <si>
    <t>A0502</t>
  </si>
  <si>
    <t>A0503</t>
  </si>
  <si>
    <t>A0504</t>
  </si>
  <si>
    <t>A0505</t>
  </si>
  <si>
    <t>A0506</t>
  </si>
  <si>
    <t>A0507</t>
  </si>
  <si>
    <t>A0508</t>
  </si>
  <si>
    <t>A0509</t>
  </si>
  <si>
    <t>A0510</t>
  </si>
  <si>
    <t>A0511</t>
  </si>
  <si>
    <t>A0512</t>
  </si>
  <si>
    <t>A0513</t>
  </si>
  <si>
    <t>A0514</t>
  </si>
  <si>
    <t>A0515</t>
  </si>
  <si>
    <t>A0516</t>
  </si>
  <si>
    <t>A0517</t>
  </si>
  <si>
    <t>A0518</t>
  </si>
  <si>
    <t>A0519</t>
  </si>
  <si>
    <t>A0520</t>
  </si>
  <si>
    <t>A0521</t>
  </si>
  <si>
    <t>A0522</t>
  </si>
  <si>
    <t>A0523</t>
  </si>
  <si>
    <t>A0524</t>
  </si>
  <si>
    <t>A0525</t>
  </si>
  <si>
    <t>A0526</t>
  </si>
  <si>
    <t>A0527</t>
  </si>
  <si>
    <t>A0528</t>
  </si>
  <si>
    <t>A0529</t>
  </si>
  <si>
    <t>A0530</t>
  </si>
  <si>
    <t>A0531</t>
  </si>
  <si>
    <t>A0532</t>
  </si>
  <si>
    <t>A0533</t>
  </si>
  <si>
    <t>A0534</t>
  </si>
  <si>
    <t>A0535</t>
  </si>
  <si>
    <t>A0536</t>
  </si>
  <si>
    <t>A0537</t>
  </si>
  <si>
    <t>A0538</t>
  </si>
  <si>
    <t>A0539</t>
  </si>
  <si>
    <t>A0540</t>
  </si>
  <si>
    <t>A0541</t>
  </si>
  <si>
    <t>A0542</t>
  </si>
  <si>
    <t>A0543</t>
  </si>
  <si>
    <t>A0544</t>
  </si>
  <si>
    <t>A0545</t>
  </si>
  <si>
    <t>A0546</t>
  </si>
  <si>
    <t>A0547</t>
  </si>
  <si>
    <t>A0548</t>
  </si>
  <si>
    <t>A0549</t>
  </si>
  <si>
    <t>A0550</t>
  </si>
  <si>
    <t>A0551</t>
  </si>
  <si>
    <t>A0552</t>
  </si>
  <si>
    <t>A0553</t>
  </si>
  <si>
    <t>A0554</t>
  </si>
  <si>
    <t>A0555</t>
  </si>
  <si>
    <t>A0556</t>
  </si>
  <si>
    <t>A0557</t>
  </si>
  <si>
    <t>A0558</t>
  </si>
  <si>
    <t>A0559</t>
  </si>
  <si>
    <t>A0560</t>
  </si>
  <si>
    <t>A0561</t>
  </si>
  <si>
    <t>A0562</t>
  </si>
  <si>
    <t>A0563</t>
  </si>
  <si>
    <t>A0564</t>
  </si>
  <si>
    <t>A0565</t>
  </si>
  <si>
    <t>A0566</t>
  </si>
  <si>
    <t>A0567</t>
  </si>
  <si>
    <t>A0568</t>
  </si>
  <si>
    <t>A0569</t>
  </si>
  <si>
    <t>A0570</t>
  </si>
  <si>
    <t>A0571</t>
  </si>
  <si>
    <t>A0572</t>
  </si>
  <si>
    <t>A0573</t>
  </si>
  <si>
    <t>A0574</t>
  </si>
  <si>
    <t>A0575</t>
  </si>
  <si>
    <t>A0576</t>
  </si>
  <si>
    <t>A0577</t>
  </si>
  <si>
    <t>A0578</t>
  </si>
  <si>
    <t>A0579</t>
  </si>
  <si>
    <t>A0580</t>
  </si>
  <si>
    <t>A0581</t>
  </si>
  <si>
    <t>A0582</t>
  </si>
  <si>
    <t>A0583</t>
  </si>
  <si>
    <t>A0584</t>
  </si>
  <si>
    <t>A0585</t>
  </si>
  <si>
    <t>A0586</t>
  </si>
  <si>
    <t>A0587</t>
  </si>
  <si>
    <t>A0588</t>
  </si>
  <si>
    <t>A0589</t>
  </si>
  <si>
    <t>A0590</t>
  </si>
  <si>
    <t>A0591</t>
  </si>
  <si>
    <t>A0592</t>
  </si>
  <si>
    <t>A0593</t>
  </si>
  <si>
    <t>A0594</t>
  </si>
  <si>
    <t>A0595</t>
  </si>
  <si>
    <t>A0596</t>
  </si>
  <si>
    <t>A0597</t>
  </si>
  <si>
    <t>A0598</t>
  </si>
  <si>
    <t>A0599</t>
  </si>
  <si>
    <t>A0600</t>
  </si>
  <si>
    <t>A0601</t>
  </si>
  <si>
    <t>A0602</t>
  </si>
  <si>
    <t>A0603</t>
  </si>
  <si>
    <t>A0604</t>
  </si>
  <si>
    <t>A0605</t>
  </si>
  <si>
    <t>A0606</t>
  </si>
  <si>
    <t>A0607</t>
  </si>
  <si>
    <t>A0608</t>
  </si>
  <si>
    <t>A0609</t>
  </si>
  <si>
    <t>A0610</t>
  </si>
  <si>
    <t>A0611</t>
  </si>
  <si>
    <t>A0612</t>
  </si>
  <si>
    <t>A0613</t>
  </si>
  <si>
    <t>A0614</t>
  </si>
  <si>
    <t>A0615</t>
  </si>
  <si>
    <t>A0616</t>
  </si>
  <si>
    <t>A0617</t>
  </si>
  <si>
    <t>A0618</t>
  </si>
  <si>
    <t>A0619</t>
  </si>
  <si>
    <t>A0620</t>
  </si>
  <si>
    <t>A0621</t>
  </si>
  <si>
    <t>A0622</t>
  </si>
  <si>
    <t>A0623</t>
  </si>
  <si>
    <t>A0624</t>
  </si>
  <si>
    <t>A0625</t>
  </si>
  <si>
    <t>A0626</t>
  </si>
  <si>
    <t>A0627</t>
  </si>
  <si>
    <t>A0628</t>
  </si>
  <si>
    <t>A0629</t>
  </si>
  <si>
    <t>A0630</t>
  </si>
  <si>
    <t>A0631</t>
  </si>
  <si>
    <t>A0632</t>
  </si>
  <si>
    <t>A0633</t>
  </si>
  <si>
    <t>A0634</t>
  </si>
  <si>
    <t>A0635</t>
  </si>
  <si>
    <t>A0636</t>
  </si>
  <si>
    <t>A0637</t>
  </si>
  <si>
    <t>A0638</t>
  </si>
  <si>
    <t>A0639</t>
  </si>
  <si>
    <t>A0640</t>
  </si>
  <si>
    <t>A0641</t>
  </si>
  <si>
    <t>A0642</t>
  </si>
  <si>
    <t>A0643</t>
  </si>
  <si>
    <t>A0644</t>
  </si>
  <si>
    <t>A0645</t>
  </si>
  <si>
    <t>A0646</t>
  </si>
  <si>
    <t>A0647</t>
  </si>
  <si>
    <t>A0648</t>
  </si>
  <si>
    <t>A0649</t>
  </si>
  <si>
    <t>A0650</t>
  </si>
  <si>
    <t>A0651</t>
  </si>
  <si>
    <t>A0652</t>
  </si>
  <si>
    <t>A0653</t>
  </si>
  <si>
    <t>A0654</t>
  </si>
  <si>
    <t>A0655</t>
  </si>
  <si>
    <t>A0656</t>
  </si>
  <si>
    <t>A0657</t>
  </si>
  <si>
    <t>A0658</t>
  </si>
  <si>
    <t>A0659</t>
  </si>
  <si>
    <t>A0660</t>
  </si>
  <si>
    <t>A0661</t>
  </si>
  <si>
    <t>A0662</t>
  </si>
  <si>
    <t>A0663</t>
  </si>
  <si>
    <t>A0664</t>
  </si>
  <si>
    <t>A0665</t>
  </si>
  <si>
    <t>A0666</t>
  </si>
  <si>
    <t>A0667</t>
  </si>
  <si>
    <t>A0668</t>
  </si>
  <si>
    <t>A0669</t>
  </si>
  <si>
    <t>A0670</t>
  </si>
  <si>
    <t>A0671</t>
  </si>
  <si>
    <t>A0672</t>
  </si>
  <si>
    <t>A0673</t>
  </si>
  <si>
    <t>A0674</t>
  </si>
  <si>
    <t>A0675</t>
  </si>
  <si>
    <t>A0676</t>
  </si>
  <si>
    <t>A0677</t>
  </si>
  <si>
    <t>A0678</t>
  </si>
  <si>
    <t>A0679</t>
  </si>
  <si>
    <t>A0680</t>
  </si>
  <si>
    <t>A0681</t>
  </si>
  <si>
    <t>A0682</t>
  </si>
  <si>
    <t>A0683</t>
  </si>
  <si>
    <t>A0684</t>
  </si>
  <si>
    <t>A0685</t>
  </si>
  <si>
    <t>A0686</t>
  </si>
  <si>
    <t>A0687</t>
  </si>
  <si>
    <t>A0688</t>
  </si>
  <si>
    <t>A0689</t>
  </si>
  <si>
    <t>A0690</t>
  </si>
  <si>
    <t>A0691</t>
  </si>
  <si>
    <t>A0692</t>
  </si>
  <si>
    <t>A0693</t>
  </si>
  <si>
    <t>A0694</t>
  </si>
  <si>
    <t>A0695</t>
  </si>
  <si>
    <t>A0696</t>
  </si>
  <si>
    <t>A0697</t>
  </si>
  <si>
    <t>A0698</t>
  </si>
  <si>
    <t>A0699</t>
  </si>
  <si>
    <t>A0700</t>
  </si>
  <si>
    <t>A0701</t>
  </si>
  <si>
    <t>A0702</t>
  </si>
  <si>
    <t>A0703</t>
  </si>
  <si>
    <t>A0704</t>
  </si>
  <si>
    <t>A0705</t>
  </si>
  <si>
    <t>SOUHAIDEN</t>
  </si>
  <si>
    <t>メニューA</t>
    <phoneticPr fontId="12"/>
  </si>
  <si>
    <t>メニューC</t>
    <phoneticPr fontId="12"/>
  </si>
  <si>
    <t>メニューB</t>
    <phoneticPr fontId="12"/>
  </si>
  <si>
    <t>A0706</t>
  </si>
  <si>
    <t>A0707</t>
  </si>
  <si>
    <t>A0708</t>
  </si>
  <si>
    <t>A0709</t>
  </si>
  <si>
    <t>A0710</t>
  </si>
  <si>
    <t>A0711</t>
  </si>
  <si>
    <t>A0712</t>
  </si>
  <si>
    <t>A0713</t>
  </si>
  <si>
    <t>A0714</t>
  </si>
  <si>
    <t>A0715</t>
  </si>
  <si>
    <t>A0716</t>
  </si>
  <si>
    <t>A0717</t>
  </si>
  <si>
    <t>A0718</t>
  </si>
  <si>
    <t>A0719</t>
  </si>
  <si>
    <t>A0720</t>
  </si>
  <si>
    <t>A0721</t>
  </si>
  <si>
    <t>A0722</t>
  </si>
  <si>
    <t>A0723</t>
  </si>
  <si>
    <t>A0724</t>
  </si>
  <si>
    <t>A0725</t>
  </si>
  <si>
    <t>A0726</t>
  </si>
  <si>
    <t>A0727</t>
  </si>
  <si>
    <t>A0728</t>
  </si>
  <si>
    <t>A0729</t>
  </si>
  <si>
    <t>A0730</t>
  </si>
  <si>
    <t>A0731</t>
  </si>
  <si>
    <t>A0732</t>
  </si>
  <si>
    <t>A0733</t>
  </si>
  <si>
    <t>A0734</t>
  </si>
  <si>
    <t>A0735</t>
  </si>
  <si>
    <t>A0736</t>
  </si>
  <si>
    <t>A0737</t>
  </si>
  <si>
    <t>A0738</t>
  </si>
  <si>
    <t>A0739</t>
  </si>
  <si>
    <t>A0740</t>
  </si>
  <si>
    <t>A0741</t>
  </si>
  <si>
    <t>A0742</t>
  </si>
  <si>
    <t>A0743</t>
  </si>
  <si>
    <t>A0744</t>
  </si>
  <si>
    <t>A0745</t>
  </si>
  <si>
    <t>A0746</t>
  </si>
  <si>
    <t>A0747</t>
  </si>
  <si>
    <t>A0748</t>
  </si>
  <si>
    <t>A0749</t>
  </si>
  <si>
    <t>A0750</t>
  </si>
  <si>
    <t>A0751</t>
  </si>
  <si>
    <t>A0752</t>
  </si>
  <si>
    <t>A0753</t>
  </si>
  <si>
    <t>A0754</t>
  </si>
  <si>
    <t>A0755</t>
  </si>
  <si>
    <t>A0756</t>
  </si>
  <si>
    <t>A0757</t>
  </si>
  <si>
    <t>A0758</t>
  </si>
  <si>
    <t>A0759</t>
  </si>
  <si>
    <t>A0760</t>
  </si>
  <si>
    <t>A0761</t>
  </si>
  <si>
    <t>A0762</t>
  </si>
  <si>
    <t>A0763</t>
  </si>
  <si>
    <t>A0764</t>
  </si>
  <si>
    <t>A0765</t>
  </si>
  <si>
    <t>A0766</t>
  </si>
  <si>
    <t>A0767</t>
  </si>
  <si>
    <t>A0768</t>
  </si>
  <si>
    <t>A0769</t>
  </si>
  <si>
    <t>A0770</t>
  </si>
  <si>
    <t>A0771</t>
  </si>
  <si>
    <t>A0772</t>
  </si>
  <si>
    <t>A0773</t>
  </si>
  <si>
    <t>A0774</t>
  </si>
  <si>
    <t>A0775</t>
  </si>
  <si>
    <t>A0776</t>
  </si>
  <si>
    <t>A0777</t>
  </si>
  <si>
    <t>A0778</t>
  </si>
  <si>
    <t>A0779</t>
  </si>
  <si>
    <t>A0780</t>
  </si>
  <si>
    <t>A0781</t>
  </si>
  <si>
    <t>A0782</t>
  </si>
  <si>
    <t>A0783</t>
  </si>
  <si>
    <t>A0784</t>
  </si>
  <si>
    <t>A0785</t>
  </si>
  <si>
    <t>A0786</t>
  </si>
  <si>
    <t>A0787</t>
  </si>
  <si>
    <t>A0788</t>
  </si>
  <si>
    <t>A0789</t>
  </si>
  <si>
    <t>A0790</t>
  </si>
  <si>
    <t>A0791</t>
  </si>
  <si>
    <t>A0792</t>
  </si>
  <si>
    <t>A0793</t>
  </si>
  <si>
    <t>A0794</t>
  </si>
  <si>
    <t>A0795</t>
  </si>
  <si>
    <t>事業者名</t>
    <rPh sb="0" eb="4">
      <t>ジギョウシャメイ</t>
    </rPh>
    <phoneticPr fontId="12"/>
  </si>
  <si>
    <t>A0796</t>
  </si>
  <si>
    <t>A0797</t>
  </si>
  <si>
    <t>A0798</t>
  </si>
  <si>
    <t>A0799</t>
  </si>
  <si>
    <t>A0800</t>
  </si>
  <si>
    <t>A0801</t>
  </si>
  <si>
    <t>A0802</t>
  </si>
  <si>
    <t>A0803</t>
  </si>
  <si>
    <t>A0804</t>
  </si>
  <si>
    <t>A0805</t>
  </si>
  <si>
    <t>A0806</t>
  </si>
  <si>
    <t>A0807</t>
  </si>
  <si>
    <t>A0808</t>
  </si>
  <si>
    <t>A0809</t>
  </si>
  <si>
    <t>A0810</t>
  </si>
  <si>
    <t>A0811</t>
  </si>
  <si>
    <t>A0812</t>
  </si>
  <si>
    <t>A0813</t>
  </si>
  <si>
    <t>A0814</t>
  </si>
  <si>
    <t>A0815</t>
  </si>
  <si>
    <t>A0816</t>
  </si>
  <si>
    <t>A0817</t>
  </si>
  <si>
    <t>A0818</t>
  </si>
  <si>
    <t>A0819</t>
  </si>
  <si>
    <t>A0820</t>
  </si>
  <si>
    <t>A0821</t>
  </si>
  <si>
    <t>A0822</t>
  </si>
  <si>
    <t>A0823</t>
  </si>
  <si>
    <t>A0824</t>
  </si>
  <si>
    <t>A0825</t>
  </si>
  <si>
    <t>A0826</t>
  </si>
  <si>
    <t>A0827</t>
  </si>
  <si>
    <t>A0828</t>
  </si>
  <si>
    <t>A0829</t>
  </si>
  <si>
    <t>A0830</t>
  </si>
  <si>
    <t>A0831</t>
  </si>
  <si>
    <t>A0832</t>
  </si>
  <si>
    <t>A0833</t>
  </si>
  <si>
    <t>A0834</t>
  </si>
  <si>
    <t>A0835</t>
  </si>
  <si>
    <t>A0836</t>
  </si>
  <si>
    <t>A0837</t>
  </si>
  <si>
    <t>A0838</t>
  </si>
  <si>
    <t>A0839</t>
  </si>
  <si>
    <t>A0840</t>
  </si>
  <si>
    <t>A0841</t>
  </si>
  <si>
    <t>A0842</t>
  </si>
  <si>
    <t>A0843</t>
  </si>
  <si>
    <t>A0844</t>
  </si>
  <si>
    <t>A0845</t>
  </si>
  <si>
    <t>A0846</t>
  </si>
  <si>
    <t>A0847</t>
  </si>
  <si>
    <t>A0848</t>
  </si>
  <si>
    <t>A0849</t>
  </si>
  <si>
    <t>A0850</t>
  </si>
  <si>
    <t>A0851</t>
  </si>
  <si>
    <t>A0852</t>
  </si>
  <si>
    <t>A0853</t>
  </si>
  <si>
    <t>A0854</t>
  </si>
  <si>
    <t>A0855</t>
  </si>
  <si>
    <t>A0856</t>
  </si>
  <si>
    <t>A0857</t>
  </si>
  <si>
    <t>A0858</t>
  </si>
  <si>
    <t>A0859</t>
  </si>
  <si>
    <t>A0860</t>
  </si>
  <si>
    <t>A0861</t>
  </si>
  <si>
    <t>A0862</t>
  </si>
  <si>
    <t>A0863</t>
  </si>
  <si>
    <t>A0864</t>
  </si>
  <si>
    <t>A0865</t>
  </si>
  <si>
    <t>A0866</t>
  </si>
  <si>
    <t>A0867</t>
  </si>
  <si>
    <t>A0868</t>
  </si>
  <si>
    <t>A0869</t>
  </si>
  <si>
    <t>A0870</t>
  </si>
  <si>
    <t>A0871</t>
  </si>
  <si>
    <t>A0872</t>
  </si>
  <si>
    <t>A0873</t>
  </si>
  <si>
    <t>A0874</t>
  </si>
  <si>
    <t>A0875</t>
  </si>
  <si>
    <t>A0876</t>
  </si>
  <si>
    <t>A0877</t>
  </si>
  <si>
    <t>A0878</t>
  </si>
  <si>
    <t>A0879</t>
  </si>
  <si>
    <t>A0880</t>
  </si>
  <si>
    <t>A0881</t>
  </si>
  <si>
    <t>A0882</t>
  </si>
  <si>
    <t>A0883</t>
  </si>
  <si>
    <t>A0884</t>
  </si>
  <si>
    <t>メニューK</t>
    <phoneticPr fontId="12"/>
  </si>
  <si>
    <t>（３）　都内の電気需要者への地球温暖化対策の働きかけに係る措置の進捗状況</t>
    <rPh sb="4" eb="6">
      <t>トナイ</t>
    </rPh>
    <rPh sb="7" eb="9">
      <t>デンキ</t>
    </rPh>
    <rPh sb="9" eb="11">
      <t>ジュヨウ</t>
    </rPh>
    <rPh sb="11" eb="12">
      <t>シャ</t>
    </rPh>
    <rPh sb="14" eb="16">
      <t>チキュウ</t>
    </rPh>
    <rPh sb="16" eb="19">
      <t>オンダンカ</t>
    </rPh>
    <rPh sb="19" eb="21">
      <t>タイサク</t>
    </rPh>
    <rPh sb="22" eb="23">
      <t>ハタラ</t>
    </rPh>
    <rPh sb="27" eb="28">
      <t>カカ</t>
    </rPh>
    <rPh sb="29" eb="31">
      <t>ソチ</t>
    </rPh>
    <rPh sb="32" eb="33">
      <t>シン</t>
    </rPh>
    <rPh sb="34" eb="36">
      <t>ジョウキョウ</t>
    </rPh>
    <phoneticPr fontId="12"/>
  </si>
  <si>
    <t>事業者のHPアドレス</t>
    <rPh sb="0" eb="3">
      <t>ジギョウシャ</t>
    </rPh>
    <phoneticPr fontId="12"/>
  </si>
  <si>
    <t>※１指針上では「再エネ証書を発行していない再生可能エネルギーを利用した発電による電気の供給の量」を指す</t>
    <phoneticPr fontId="12"/>
  </si>
  <si>
    <t>カテゴリ</t>
    <phoneticPr fontId="71"/>
  </si>
  <si>
    <t>Excel
シート名</t>
    <rPh sb="9" eb="10">
      <t>メイ</t>
    </rPh>
    <phoneticPr fontId="71"/>
  </si>
  <si>
    <t>指針での様式名等</t>
  </si>
  <si>
    <t>内容</t>
    <rPh sb="0" eb="1">
      <t>ウチ</t>
    </rPh>
    <rPh sb="1" eb="2">
      <t>カタチ</t>
    </rPh>
    <phoneticPr fontId="71"/>
  </si>
  <si>
    <t>入力
項目</t>
    <rPh sb="0" eb="2">
      <t>ニュウリョク</t>
    </rPh>
    <rPh sb="3" eb="5">
      <t>コウモク</t>
    </rPh>
    <phoneticPr fontId="71"/>
  </si>
  <si>
    <t>公表
対象</t>
    <rPh sb="0" eb="2">
      <t>コウヒョウ</t>
    </rPh>
    <rPh sb="3" eb="5">
      <t>タイショウ</t>
    </rPh>
    <phoneticPr fontId="71"/>
  </si>
  <si>
    <t>総則</t>
    <rPh sb="0" eb="2">
      <t>ソウソク</t>
    </rPh>
    <phoneticPr fontId="71"/>
  </si>
  <si>
    <t>報_はじめに</t>
    <rPh sb="0" eb="1">
      <t>ホウ</t>
    </rPh>
    <phoneticPr fontId="71"/>
  </si>
  <si>
    <t>はじめに</t>
    <phoneticPr fontId="71"/>
  </si>
  <si>
    <t>基礎情報入力、本ファイルの構成</t>
    <phoneticPr fontId="71"/>
  </si>
  <si>
    <t>－</t>
    <phoneticPr fontId="71"/>
  </si>
  <si>
    <t>報_提出書</t>
    <rPh sb="0" eb="1">
      <t>ホウ</t>
    </rPh>
    <rPh sb="2" eb="4">
      <t>テイシュツ</t>
    </rPh>
    <rPh sb="4" eb="5">
      <t>ショ</t>
    </rPh>
    <phoneticPr fontId="71"/>
  </si>
  <si>
    <t>提出書</t>
    <rPh sb="0" eb="3">
      <t>テイシュツショ</t>
    </rPh>
    <phoneticPr fontId="71"/>
  </si>
  <si>
    <t>エネルギー状況報告書提出書（報告書の表紙）</t>
    <phoneticPr fontId="71"/>
  </si>
  <si>
    <t>様式</t>
    <rPh sb="0" eb="2">
      <t>ヨウシキ</t>
    </rPh>
    <phoneticPr fontId="71"/>
  </si>
  <si>
    <t>第２号様式 その1</t>
    <rPh sb="0" eb="1">
      <t>ダイ</t>
    </rPh>
    <rPh sb="2" eb="5">
      <t>ゴウヨウシキ</t>
    </rPh>
    <phoneticPr fontId="71"/>
  </si>
  <si>
    <t>〇</t>
    <phoneticPr fontId="71"/>
  </si>
  <si>
    <t>第２号様式 その２</t>
    <rPh sb="0" eb="1">
      <t>ダイ</t>
    </rPh>
    <rPh sb="2" eb="5">
      <t>ゴウヨウシキ</t>
    </rPh>
    <phoneticPr fontId="71"/>
  </si>
  <si>
    <t>第２号様式 その４</t>
    <rPh sb="0" eb="1">
      <t>ダイ</t>
    </rPh>
    <rPh sb="2" eb="5">
      <t>ゴウヨウシキ</t>
    </rPh>
    <phoneticPr fontId="71"/>
  </si>
  <si>
    <t>第２号様式 その５</t>
    <rPh sb="0" eb="1">
      <t>ダイ</t>
    </rPh>
    <rPh sb="2" eb="5">
      <t>ゴウヨウシキ</t>
    </rPh>
    <phoneticPr fontId="71"/>
  </si>
  <si>
    <t>D1</t>
    <phoneticPr fontId="71"/>
  </si>
  <si>
    <t>D2</t>
    <phoneticPr fontId="71"/>
  </si>
  <si>
    <t>D3</t>
    <phoneticPr fontId="71"/>
  </si>
  <si>
    <t>D4</t>
    <phoneticPr fontId="71"/>
  </si>
  <si>
    <t>E1</t>
    <phoneticPr fontId="71"/>
  </si>
  <si>
    <t>E2</t>
    <phoneticPr fontId="71"/>
  </si>
  <si>
    <t>代表者役職</t>
    <rPh sb="0" eb="3">
      <t>ダイヒョウシャ</t>
    </rPh>
    <rPh sb="3" eb="5">
      <t>ヤクショク</t>
    </rPh>
    <phoneticPr fontId="12"/>
  </si>
  <si>
    <t>代表者名</t>
    <rPh sb="0" eb="4">
      <t>ダイヒョウシャメイ</t>
    </rPh>
    <phoneticPr fontId="12"/>
  </si>
  <si>
    <r>
      <t>（</t>
    </r>
    <r>
      <rPr>
        <sz val="9"/>
        <rFont val="ＭＳ 明朝"/>
        <family val="1"/>
        <charset val="128"/>
      </rPr>
      <t>法人にあっては名称、代表者又は管理者の氏名及び主たる事務所の所在地</t>
    </r>
    <r>
      <rPr>
        <sz val="9"/>
        <rFont val="ＭＳ Ｐ明朝"/>
        <family val="1"/>
        <charset val="128"/>
      </rPr>
      <t>)</t>
    </r>
  </si>
  <si>
    <t>エネルギー状況報告書提出書</t>
    <rPh sb="5" eb="9">
      <t>ジョウキョウホウコク</t>
    </rPh>
    <phoneticPr fontId="12"/>
  </si>
  <si>
    <t>（電話番号：</t>
    <rPh sb="1" eb="3">
      <t>デンワ</t>
    </rPh>
    <rPh sb="3" eb="5">
      <t>バンゴウ</t>
    </rPh>
    <phoneticPr fontId="12"/>
  </si>
  <si>
    <t>※受付欄</t>
    <rPh sb="1" eb="3">
      <t>ウケツケ</t>
    </rPh>
    <rPh sb="3" eb="4">
      <t>ラン</t>
    </rPh>
    <phoneticPr fontId="12"/>
  </si>
  <si>
    <t>エネルギー状況報告書</t>
    <rPh sb="5" eb="9">
      <t>ジョウキョウホウコク</t>
    </rPh>
    <rPh sb="9" eb="10">
      <t>ショ</t>
    </rPh>
    <phoneticPr fontId="12"/>
  </si>
  <si>
    <t>特定エネルギー供給事業者の氏名
（法人にあっては名称及び代表者の氏名）</t>
    <phoneticPr fontId="12"/>
  </si>
  <si>
    <t>代表者役職</t>
    <phoneticPr fontId="12"/>
  </si>
  <si>
    <t>Ｅ1　本ページは公表されません</t>
    <rPh sb="3" eb="4">
      <t>ホン</t>
    </rPh>
    <rPh sb="8" eb="10">
      <t>コウヒョウ</t>
    </rPh>
    <phoneticPr fontId="12"/>
  </si>
  <si>
    <t>再生可能エネルギーの供給の量の割合の拡大に係る措置の進捗状況</t>
    <rPh sb="26" eb="30">
      <t>シンチョクジョウキョウ</t>
    </rPh>
    <phoneticPr fontId="12"/>
  </si>
  <si>
    <t>再エネ証書付与電気量</t>
    <rPh sb="0" eb="1">
      <t>サイ</t>
    </rPh>
    <rPh sb="3" eb="5">
      <t>ショウショ</t>
    </rPh>
    <rPh sb="5" eb="7">
      <t>フヨ</t>
    </rPh>
    <rPh sb="7" eb="9">
      <t>デンキ</t>
    </rPh>
    <rPh sb="9" eb="10">
      <t>リョウ</t>
    </rPh>
    <phoneticPr fontId="12"/>
  </si>
  <si>
    <t>証書未発行の再エネ電源からの電気量</t>
    <rPh sb="16" eb="17">
      <t>リョウ</t>
    </rPh>
    <phoneticPr fontId="12"/>
  </si>
  <si>
    <t>電源種</t>
    <rPh sb="0" eb="3">
      <t>デンゲンシュ</t>
    </rPh>
    <phoneticPr fontId="12"/>
  </si>
  <si>
    <t>利用量
（千kWh）</t>
    <rPh sb="0" eb="2">
      <t>リヨウ</t>
    </rPh>
    <rPh sb="2" eb="3">
      <t>リョウ</t>
    </rPh>
    <phoneticPr fontId="12"/>
  </si>
  <si>
    <t>利用率</t>
    <rPh sb="0" eb="2">
      <t>リヨウ</t>
    </rPh>
    <rPh sb="2" eb="3">
      <t>リツ</t>
    </rPh>
    <phoneticPr fontId="12"/>
  </si>
  <si>
    <t>グラフデータ</t>
    <phoneticPr fontId="12"/>
  </si>
  <si>
    <t>非再生可能バイオマス</t>
    <rPh sb="0" eb="1">
      <t>ヒ</t>
    </rPh>
    <rPh sb="1" eb="5">
      <t>サイセイカノウ</t>
    </rPh>
    <phoneticPr fontId="12"/>
  </si>
  <si>
    <t>他社等調達</t>
    <rPh sb="0" eb="2">
      <t>タシャ</t>
    </rPh>
    <rPh sb="2" eb="3">
      <t>トウ</t>
    </rPh>
    <rPh sb="3" eb="5">
      <t>チョウタツ</t>
    </rPh>
    <phoneticPr fontId="12"/>
  </si>
  <si>
    <t>他社から（FIT）</t>
    <phoneticPr fontId="12"/>
  </si>
  <si>
    <t>火力（石炭）</t>
    <rPh sb="0" eb="2">
      <t>カリョク</t>
    </rPh>
    <rPh sb="3" eb="5">
      <t>セキタン</t>
    </rPh>
    <phoneticPr fontId="12"/>
  </si>
  <si>
    <t>火力（LNG）</t>
    <rPh sb="0" eb="2">
      <t>カリョク</t>
    </rPh>
    <phoneticPr fontId="12"/>
  </si>
  <si>
    <t>供給合計</t>
    <phoneticPr fontId="12"/>
  </si>
  <si>
    <t>再エネ</t>
    <rPh sb="0" eb="1">
      <t>サイ</t>
    </rPh>
    <phoneticPr fontId="12"/>
  </si>
  <si>
    <t>非再エネ</t>
  </si>
  <si>
    <t>公表方法</t>
    <phoneticPr fontId="12"/>
  </si>
  <si>
    <t>（１）電源構成</t>
    <rPh sb="3" eb="7">
      <t>デンゲンコウセイ</t>
    </rPh>
    <phoneticPr fontId="12"/>
  </si>
  <si>
    <t>前年度実績値</t>
    <rPh sb="0" eb="3">
      <t>ゼンネンド</t>
    </rPh>
    <rPh sb="3" eb="5">
      <t>ジッセキ</t>
    </rPh>
    <rPh sb="5" eb="6">
      <t>チ</t>
    </rPh>
    <phoneticPr fontId="12"/>
  </si>
  <si>
    <t>再エネ証書かつ
再エネ電源利用率</t>
    <phoneticPr fontId="12"/>
  </si>
  <si>
    <t>発電所
番号</t>
    <rPh sb="0" eb="2">
      <t>ハツデン</t>
    </rPh>
    <rPh sb="2" eb="3">
      <t>ショ</t>
    </rPh>
    <rPh sb="4" eb="6">
      <t>バンゴウ</t>
    </rPh>
    <phoneticPr fontId="12"/>
  </si>
  <si>
    <t>発電所の名称</t>
    <phoneticPr fontId="12"/>
  </si>
  <si>
    <t>発電所の位置</t>
    <phoneticPr fontId="12"/>
  </si>
  <si>
    <t>発電事業者の名称</t>
    <phoneticPr fontId="12"/>
  </si>
  <si>
    <t>発電に用いるエネルギーの種別（FIT又はFIPの認定）</t>
    <rPh sb="0" eb="2">
      <t>ハツデン</t>
    </rPh>
    <rPh sb="3" eb="4">
      <t>モチ</t>
    </rPh>
    <rPh sb="12" eb="14">
      <t>シュベツ</t>
    </rPh>
    <rPh sb="18" eb="19">
      <t>マタ</t>
    </rPh>
    <rPh sb="24" eb="26">
      <t>ニンテイ</t>
    </rPh>
    <phoneticPr fontId="12"/>
  </si>
  <si>
    <t>バイオマス
発電の
燃料種</t>
    <rPh sb="6" eb="8">
      <t>ハツデン</t>
    </rPh>
    <rPh sb="10" eb="13">
      <t>ネンリョウシュ</t>
    </rPh>
    <phoneticPr fontId="12"/>
  </si>
  <si>
    <t>発電規模
（ｋW）</t>
    <rPh sb="0" eb="4">
      <t>ハツデンキボ</t>
    </rPh>
    <phoneticPr fontId="12"/>
  </si>
  <si>
    <t>＜G列：電源種プルダウン１＞</t>
    <rPh sb="2" eb="3">
      <t>レツ</t>
    </rPh>
    <rPh sb="4" eb="7">
      <t>デンゲンシュ</t>
    </rPh>
    <phoneticPr fontId="12"/>
  </si>
  <si>
    <t>＜H列：電源種プルダウン２＞</t>
    <rPh sb="2" eb="3">
      <t>レツ</t>
    </rPh>
    <rPh sb="4" eb="7">
      <t>デンゲンシュ</t>
    </rPh>
    <phoneticPr fontId="12"/>
  </si>
  <si>
    <t>太陽光</t>
  </si>
  <si>
    <t>FIT</t>
  </si>
  <si>
    <t>風力</t>
  </si>
  <si>
    <t>地熱</t>
  </si>
  <si>
    <t>その他再生可能</t>
  </si>
  <si>
    <t>原子力</t>
  </si>
  <si>
    <t>メタン発酵バイオガス</t>
    <phoneticPr fontId="12"/>
  </si>
  <si>
    <t>国内木質バイオマス</t>
    <phoneticPr fontId="12"/>
  </si>
  <si>
    <t>バイオマス固体燃料</t>
    <phoneticPr fontId="12"/>
  </si>
  <si>
    <t>農産物のバイオマス</t>
    <phoneticPr fontId="12"/>
  </si>
  <si>
    <t>建設資材廃棄物</t>
    <phoneticPr fontId="12"/>
  </si>
  <si>
    <t>その他のバイオマス燃料</t>
    <phoneticPr fontId="12"/>
  </si>
  <si>
    <t>メニューごとの再生可能エネルギー利用率等</t>
    <phoneticPr fontId="12"/>
  </si>
  <si>
    <t>メニュー</t>
    <phoneticPr fontId="12"/>
  </si>
  <si>
    <t>電源構成</t>
    <rPh sb="0" eb="2">
      <t>デンゲン</t>
    </rPh>
    <rPh sb="2" eb="4">
      <t>コウセイ</t>
    </rPh>
    <phoneticPr fontId="12"/>
  </si>
  <si>
    <t>供給する電気の属性</t>
    <phoneticPr fontId="12"/>
  </si>
  <si>
    <t>電源種</t>
    <phoneticPr fontId="12"/>
  </si>
  <si>
    <t>＜F列：契約時の確約プルダウン＞</t>
    <rPh sb="2" eb="3">
      <t>レツ</t>
    </rPh>
    <rPh sb="4" eb="7">
      <t>ケイヤクジ</t>
    </rPh>
    <rPh sb="8" eb="10">
      <t>カクヤク</t>
    </rPh>
    <phoneticPr fontId="12"/>
  </si>
  <si>
    <t>商品名等</t>
    <rPh sb="0" eb="3">
      <t>ショウヒンメイ</t>
    </rPh>
    <rPh sb="3" eb="4">
      <t>トウ</t>
    </rPh>
    <phoneticPr fontId="12"/>
  </si>
  <si>
    <t>契約時の確約</t>
    <rPh sb="0" eb="3">
      <t>ケイヤクジ</t>
    </rPh>
    <rPh sb="4" eb="6">
      <t>カクヤク</t>
    </rPh>
    <phoneticPr fontId="12"/>
  </si>
  <si>
    <t>有</t>
    <rPh sb="0" eb="1">
      <t>アリ</t>
    </rPh>
    <phoneticPr fontId="12"/>
  </si>
  <si>
    <t>無</t>
    <rPh sb="0" eb="1">
      <t>ナシ</t>
    </rPh>
    <phoneticPr fontId="12"/>
  </si>
  <si>
    <t>再生可能エネルギー
利用率</t>
    <rPh sb="0" eb="2">
      <t>サイセイ</t>
    </rPh>
    <rPh sb="2" eb="4">
      <t>カノウ</t>
    </rPh>
    <rPh sb="10" eb="13">
      <t>リヨウリツ</t>
    </rPh>
    <phoneticPr fontId="12"/>
  </si>
  <si>
    <t>新設再生可能エネルギー利用率</t>
    <phoneticPr fontId="12"/>
  </si>
  <si>
    <t>他社から</t>
    <phoneticPr fontId="12"/>
  </si>
  <si>
    <t>メニューD</t>
    <phoneticPr fontId="12"/>
  </si>
  <si>
    <t>メニューE</t>
    <phoneticPr fontId="12"/>
  </si>
  <si>
    <t>メニューF</t>
    <phoneticPr fontId="12"/>
  </si>
  <si>
    <t>メニューG</t>
    <phoneticPr fontId="12"/>
  </si>
  <si>
    <t>メニューH</t>
    <phoneticPr fontId="12"/>
  </si>
  <si>
    <t>メニューI</t>
    <phoneticPr fontId="12"/>
  </si>
  <si>
    <t>メニューJ</t>
    <phoneticPr fontId="12"/>
  </si>
  <si>
    <t>（多様な再エネ電力メニューの提供について具体的な措置の考え方）</t>
    <rPh sb="1" eb="3">
      <t>タヨウ</t>
    </rPh>
    <rPh sb="4" eb="5">
      <t>サイ</t>
    </rPh>
    <rPh sb="7" eb="9">
      <t>デンリョク</t>
    </rPh>
    <rPh sb="14" eb="16">
      <t>テイキョウ</t>
    </rPh>
    <rPh sb="20" eb="23">
      <t>グタイテキ</t>
    </rPh>
    <rPh sb="24" eb="26">
      <t>ソチ</t>
    </rPh>
    <rPh sb="27" eb="28">
      <t>カンガ</t>
    </rPh>
    <rPh sb="29" eb="30">
      <t>カタ</t>
    </rPh>
    <phoneticPr fontId="40"/>
  </si>
  <si>
    <t>メニューごとの再生可能エネルギー利用率等</t>
    <rPh sb="7" eb="11">
      <t>サイセイカノウ</t>
    </rPh>
    <rPh sb="16" eb="19">
      <t>リヨウリツ</t>
    </rPh>
    <rPh sb="19" eb="20">
      <t>トウ</t>
    </rPh>
    <phoneticPr fontId="12"/>
  </si>
  <si>
    <t>前年度実績における都内供給</t>
    <rPh sb="0" eb="1">
      <t>ゼン</t>
    </rPh>
    <rPh sb="3" eb="5">
      <t>ジッセキ</t>
    </rPh>
    <phoneticPr fontId="12"/>
  </si>
  <si>
    <t>新設再生可能エネルギー利用率</t>
  </si>
  <si>
    <t>７　その他地球温暖化の対策に関する事項の進捗状況</t>
    <rPh sb="4" eb="5">
      <t>タ</t>
    </rPh>
    <rPh sb="5" eb="7">
      <t>チキュウ</t>
    </rPh>
    <rPh sb="7" eb="10">
      <t>オンダンカ</t>
    </rPh>
    <rPh sb="11" eb="13">
      <t>タイサク</t>
    </rPh>
    <rPh sb="14" eb="15">
      <t>カン</t>
    </rPh>
    <rPh sb="17" eb="19">
      <t>ジコウ</t>
    </rPh>
    <rPh sb="20" eb="24">
      <t>シンチョクジョウキョウ</t>
    </rPh>
    <phoneticPr fontId="12"/>
  </si>
  <si>
    <t>（１）　未利用エネルギー等を利用した発電による電気の供給に係る措置の進捗状況</t>
    <rPh sb="4" eb="7">
      <t>ミリヨウ</t>
    </rPh>
    <rPh sb="12" eb="13">
      <t>トウ</t>
    </rPh>
    <rPh sb="14" eb="16">
      <t>リヨウ</t>
    </rPh>
    <rPh sb="18" eb="20">
      <t>ハツデン</t>
    </rPh>
    <rPh sb="23" eb="25">
      <t>デンキ</t>
    </rPh>
    <rPh sb="26" eb="28">
      <t>キョウキュウ</t>
    </rPh>
    <rPh sb="29" eb="30">
      <t>カカワ</t>
    </rPh>
    <rPh sb="31" eb="33">
      <t>ソチ</t>
    </rPh>
    <rPh sb="34" eb="38">
      <t>シンチョクジョウキョウ</t>
    </rPh>
    <phoneticPr fontId="12"/>
  </si>
  <si>
    <t>（火力発電所における具体的な地球温暖化対策の取組実績）</t>
    <rPh sb="1" eb="3">
      <t>カリョク</t>
    </rPh>
    <rPh sb="3" eb="6">
      <t>ハツデンショ</t>
    </rPh>
    <rPh sb="10" eb="13">
      <t>グタイテキ</t>
    </rPh>
    <rPh sb="14" eb="16">
      <t>チキュウ</t>
    </rPh>
    <rPh sb="16" eb="18">
      <t>オンダン</t>
    </rPh>
    <rPh sb="18" eb="19">
      <t>カ</t>
    </rPh>
    <rPh sb="19" eb="21">
      <t>タイサク</t>
    </rPh>
    <rPh sb="22" eb="24">
      <t>トリクミ</t>
    </rPh>
    <rPh sb="24" eb="26">
      <t>ジッセキ</t>
    </rPh>
    <phoneticPr fontId="12"/>
  </si>
  <si>
    <t>①発電所の名称</t>
    <phoneticPr fontId="12"/>
  </si>
  <si>
    <t>01.太陽光</t>
    <phoneticPr fontId="12"/>
  </si>
  <si>
    <t>02.風力</t>
    <phoneticPr fontId="12"/>
  </si>
  <si>
    <t>05.地熱</t>
    <phoneticPr fontId="12"/>
  </si>
  <si>
    <t>1.FIT</t>
    <phoneticPr fontId="12"/>
  </si>
  <si>
    <t>Check Code　(エネルギー種別）</t>
    <rPh sb="17" eb="19">
      <t>シュベツ</t>
    </rPh>
    <phoneticPr fontId="12"/>
  </si>
  <si>
    <r>
      <t>年度計</t>
    </r>
    <r>
      <rPr>
        <b/>
        <sz val="10"/>
        <rFont val="ＭＳ Ｐゴシック"/>
        <family val="3"/>
        <charset val="128"/>
      </rPr>
      <t>（千kWh）</t>
    </r>
    <rPh sb="0" eb="2">
      <t>ネンド</t>
    </rPh>
    <rPh sb="2" eb="3">
      <t>ケイ</t>
    </rPh>
    <rPh sb="4" eb="5">
      <t>セン</t>
    </rPh>
    <phoneticPr fontId="12"/>
  </si>
  <si>
    <t>都内分</t>
    <rPh sb="0" eb="3">
      <t>トナイブン</t>
    </rPh>
    <phoneticPr fontId="12"/>
  </si>
  <si>
    <t>都内按分率</t>
    <rPh sb="0" eb="5">
      <t>トナイアンブンリツ</t>
    </rPh>
    <phoneticPr fontId="12"/>
  </si>
  <si>
    <t>調達残</t>
    <rPh sb="0" eb="2">
      <t>チョウタツ</t>
    </rPh>
    <rPh sb="2" eb="3">
      <t>ザン</t>
    </rPh>
    <phoneticPr fontId="12"/>
  </si>
  <si>
    <t>転売（電源不特定）</t>
    <phoneticPr fontId="12"/>
  </si>
  <si>
    <t>調達残－転売（不特定）</t>
  </si>
  <si>
    <t>転売（電源特定）</t>
  </si>
  <si>
    <t>調達－転売（電源特定）</t>
  </si>
  <si>
    <t>＜I列 ：バイオマス発電燃料種プルダウン＞</t>
    <rPh sb="2" eb="3">
      <t>レツ</t>
    </rPh>
    <rPh sb="10" eb="12">
      <t>ハツデン</t>
    </rPh>
    <rPh sb="12" eb="14">
      <t>ネンリョウ</t>
    </rPh>
    <rPh sb="14" eb="15">
      <t>シュ</t>
    </rPh>
    <phoneticPr fontId="12"/>
  </si>
  <si>
    <t>特別高圧</t>
    <rPh sb="0" eb="4">
      <t>トクベツコウアツ</t>
    </rPh>
    <phoneticPr fontId="12"/>
  </si>
  <si>
    <t>低圧
（電灯）</t>
    <rPh sb="0" eb="2">
      <t>テイアツ</t>
    </rPh>
    <rPh sb="4" eb="6">
      <t>デントウ</t>
    </rPh>
    <phoneticPr fontId="12"/>
  </si>
  <si>
    <t>低圧
（電力）</t>
    <rPh sb="0" eb="2">
      <t>テイアツ</t>
    </rPh>
    <rPh sb="4" eb="6">
      <t>デンリョク</t>
    </rPh>
    <phoneticPr fontId="12"/>
  </si>
  <si>
    <t>＜供給区分プルダウン＞</t>
    <rPh sb="1" eb="5">
      <t>キョウキュウクブン</t>
    </rPh>
    <phoneticPr fontId="12"/>
  </si>
  <si>
    <t>〇</t>
    <phoneticPr fontId="12"/>
  </si>
  <si>
    <t>再生可能エネルギーの供給の量の割合の拡大に係る措置の進捗状況</t>
  </si>
  <si>
    <t>電源種毎集計結果</t>
    <rPh sb="0" eb="3">
      <t>デンゲンシュ</t>
    </rPh>
    <rPh sb="3" eb="4">
      <t>ゴト</t>
    </rPh>
    <rPh sb="4" eb="6">
      <t>シュウケイ</t>
    </rPh>
    <rPh sb="6" eb="8">
      <t>ケッカ</t>
    </rPh>
    <phoneticPr fontId="12"/>
  </si>
  <si>
    <t>1　特定エネルギー供給事業者の概要</t>
  </si>
  <si>
    <t>（３）供給する電気の属性</t>
  </si>
  <si>
    <t>６　多様な再エネ電力メニューから選択できる環境の状況</t>
  </si>
  <si>
    <t>７　その他地球温暖化の対策に関する事項の進捗状況</t>
  </si>
  <si>
    <t>電源種毎集計結果</t>
  </si>
  <si>
    <t>：入力内容に誤りがありますので内容を確認ください</t>
    <rPh sb="1" eb="3">
      <t>ニュウリョク</t>
    </rPh>
    <rPh sb="3" eb="5">
      <t>ナイヨウ</t>
    </rPh>
    <rPh sb="6" eb="7">
      <t>アヤマ</t>
    </rPh>
    <rPh sb="15" eb="17">
      <t>ナイヨウ</t>
    </rPh>
    <rPh sb="18" eb="20">
      <t>カクニン</t>
    </rPh>
    <phoneticPr fontId="12"/>
  </si>
  <si>
    <t>：入力の必要がある場合には入力をしてください</t>
    <rPh sb="4" eb="6">
      <t>ヒツヨウ</t>
    </rPh>
    <rPh sb="9" eb="11">
      <t>バアイ</t>
    </rPh>
    <rPh sb="13" eb="15">
      <t>ニュウリョク</t>
    </rPh>
    <phoneticPr fontId="12"/>
  </si>
  <si>
    <t>：入力済み</t>
    <rPh sb="1" eb="3">
      <t>ニュウリョク</t>
    </rPh>
    <rPh sb="3" eb="4">
      <t>ズ</t>
    </rPh>
    <phoneticPr fontId="12"/>
  </si>
  <si>
    <t>：自動計算項目あるいは入力不要です</t>
    <rPh sb="1" eb="5">
      <t>ジドウケイサン</t>
    </rPh>
    <rPh sb="5" eb="7">
      <t>コウモク</t>
    </rPh>
    <rPh sb="11" eb="13">
      <t>ニュウリョク</t>
    </rPh>
    <rPh sb="13" eb="15">
      <t>フヨウ</t>
    </rPh>
    <phoneticPr fontId="12"/>
  </si>
  <si>
    <t>（再生可能エネルギー発電設備の増加に係る措置の取組実績等）</t>
    <rPh sb="23" eb="25">
      <t>トリクミ</t>
    </rPh>
    <rPh sb="25" eb="27">
      <t>ジッセキ</t>
    </rPh>
    <rPh sb="27" eb="28">
      <t>トウ</t>
    </rPh>
    <phoneticPr fontId="12"/>
  </si>
  <si>
    <t>添付資料</t>
    <rPh sb="0" eb="4">
      <t>テンプシリョウ</t>
    </rPh>
    <phoneticPr fontId="71"/>
  </si>
  <si>
    <t>黄色の着色セルは必須入力項目です。</t>
    <rPh sb="0" eb="2">
      <t>キイロ</t>
    </rPh>
    <rPh sb="3" eb="5">
      <t>チャクショク</t>
    </rPh>
    <rPh sb="8" eb="10">
      <t>ヒッス</t>
    </rPh>
    <rPh sb="10" eb="12">
      <t>ニュウリョク</t>
    </rPh>
    <rPh sb="12" eb="14">
      <t>コウモク</t>
    </rPh>
    <phoneticPr fontId="12"/>
  </si>
  <si>
    <t>５　前年度供給した電気における電源構成、属性、新設再生可能エネルギー
（１）電源構成
（２）再エネ証書かつ再エネ電源の利用率と、新設再生可能エネルギー利用率</t>
    <phoneticPr fontId="12"/>
  </si>
  <si>
    <t>２　特定エネルギーの供給に伴い排出された温室効果ガスの量
３　特定エネルギーの供給に伴い排出された温室効果ガスの量
　　　　（１ｋＷｈ当たり）及びその抑制に係る措置の進捗状況
４　再生可能エネルギーの供給の量の割合及びその拡大に係る措置の進捗状況</t>
    <phoneticPr fontId="12"/>
  </si>
  <si>
    <t>1.対象電源</t>
    <rPh sb="2" eb="4">
      <t>タイショウ</t>
    </rPh>
    <rPh sb="4" eb="6">
      <t>デンゲン</t>
    </rPh>
    <phoneticPr fontId="12"/>
  </si>
  <si>
    <t>運転開始
年月</t>
    <rPh sb="0" eb="2">
      <t>ウンテン</t>
    </rPh>
    <rPh sb="2" eb="4">
      <t>カイシ</t>
    </rPh>
    <rPh sb="5" eb="6">
      <t>ネン</t>
    </rPh>
    <rPh sb="6" eb="7">
      <t>ツキ</t>
    </rPh>
    <phoneticPr fontId="12"/>
  </si>
  <si>
    <t>2024年 4月</t>
    <phoneticPr fontId="12"/>
  </si>
  <si>
    <t>2024年 6月</t>
  </si>
  <si>
    <t>2024年 7月</t>
  </si>
  <si>
    <t>2024年 8月</t>
  </si>
  <si>
    <t>2024年 9月</t>
  </si>
  <si>
    <t>2024年 10月</t>
  </si>
  <si>
    <t>2024年 11月</t>
  </si>
  <si>
    <t>2024年 12月</t>
  </si>
  <si>
    <t>2025年 1月</t>
    <phoneticPr fontId="12"/>
  </si>
  <si>
    <t>2025年 2月</t>
    <phoneticPr fontId="12"/>
  </si>
  <si>
    <t>2025年 3月</t>
    <phoneticPr fontId="12"/>
  </si>
  <si>
    <t>2024年 5月</t>
    <phoneticPr fontId="12"/>
  </si>
  <si>
    <t>都内供給量/全国供給量</t>
    <rPh sb="0" eb="2">
      <t>トナイ</t>
    </rPh>
    <rPh sb="2" eb="5">
      <t>キョウキュウリョウ</t>
    </rPh>
    <rPh sb="6" eb="8">
      <t>ゼンコク</t>
    </rPh>
    <rPh sb="8" eb="11">
      <t>キョウキュウリョウ</t>
    </rPh>
    <phoneticPr fontId="12"/>
  </si>
  <si>
    <t>←再エネ証書等按分用</t>
    <rPh sb="1" eb="2">
      <t>サイ</t>
    </rPh>
    <rPh sb="4" eb="6">
      <t>ショウショ</t>
    </rPh>
    <rPh sb="6" eb="7">
      <t>トウ</t>
    </rPh>
    <rPh sb="7" eb="9">
      <t>アンブン</t>
    </rPh>
    <rPh sb="9" eb="10">
      <t>ヨウ</t>
    </rPh>
    <phoneticPr fontId="12"/>
  </si>
  <si>
    <t>←供給電源構成按分用</t>
    <rPh sb="1" eb="3">
      <t>キョウキュウ</t>
    </rPh>
    <rPh sb="3" eb="5">
      <t>デンゲン</t>
    </rPh>
    <rPh sb="5" eb="7">
      <t>コウセイ</t>
    </rPh>
    <rPh sb="7" eb="9">
      <t>アンブン</t>
    </rPh>
    <rPh sb="9" eb="10">
      <t>ヨウ</t>
    </rPh>
    <phoneticPr fontId="12"/>
  </si>
  <si>
    <t>基礎排出係数</t>
    <rPh sb="0" eb="2">
      <t>キソ</t>
    </rPh>
    <rPh sb="2" eb="4">
      <t>ハイシュツ</t>
    </rPh>
    <rPh sb="4" eb="6">
      <t>ケイスウ</t>
    </rPh>
    <phoneticPr fontId="12"/>
  </si>
  <si>
    <t>調整後排出係数</t>
    <rPh sb="0" eb="3">
      <t>チョウセイゴ</t>
    </rPh>
    <phoneticPr fontId="12"/>
  </si>
  <si>
    <t>未調整排出係数</t>
    <rPh sb="0" eb="3">
      <t>ミチョウセイ</t>
    </rPh>
    <rPh sb="3" eb="7">
      <t>ハイシュツケイスウ</t>
    </rPh>
    <phoneticPr fontId="12"/>
  </si>
  <si>
    <r>
      <t>基礎排出係数（kg-CO</t>
    </r>
    <r>
      <rPr>
        <sz val="6"/>
        <rFont val="ＭＳ Ｐ明朝"/>
        <family val="1"/>
        <charset val="128"/>
      </rPr>
      <t>2</t>
    </r>
    <r>
      <rPr>
        <sz val="8"/>
        <rFont val="ＭＳ Ｐ明朝"/>
        <family val="1"/>
        <charset val="128"/>
      </rPr>
      <t>/kWh）</t>
    </r>
    <rPh sb="0" eb="2">
      <t>キソ</t>
    </rPh>
    <phoneticPr fontId="12"/>
  </si>
  <si>
    <r>
      <t>調整後排出係数（kg-CO</t>
    </r>
    <r>
      <rPr>
        <sz val="6"/>
        <rFont val="ＭＳ Ｐ明朝"/>
        <family val="1"/>
        <charset val="128"/>
      </rPr>
      <t>2</t>
    </r>
    <r>
      <rPr>
        <sz val="8"/>
        <rFont val="ＭＳ Ｐ明朝"/>
        <family val="1"/>
        <charset val="128"/>
      </rPr>
      <t>/kWh）</t>
    </r>
    <phoneticPr fontId="12"/>
  </si>
  <si>
    <r>
      <t>調整後排出係数（kg-CO</t>
    </r>
    <r>
      <rPr>
        <sz val="6"/>
        <rFont val="ＭＳ Ｐ明朝"/>
        <family val="1"/>
        <charset val="128"/>
      </rPr>
      <t>2</t>
    </r>
    <r>
      <rPr>
        <sz val="8"/>
        <rFont val="ＭＳ Ｐ明朝"/>
        <family val="1"/>
        <charset val="128"/>
      </rPr>
      <t>/kWh）</t>
    </r>
    <rPh sb="0" eb="3">
      <t>チョウセイゴ</t>
    </rPh>
    <rPh sb="3" eb="5">
      <t>ハイシュツ</t>
    </rPh>
    <phoneticPr fontId="12"/>
  </si>
  <si>
    <t>代替値</t>
    <rPh sb="0" eb="3">
      <t>ダイタイチ</t>
    </rPh>
    <phoneticPr fontId="12"/>
  </si>
  <si>
    <r>
      <t>「報_はじめに」シートの小売電気事業者登録番号の記載により表示されます</t>
    </r>
    <r>
      <rPr>
        <b/>
        <sz val="10"/>
        <color indexed="10"/>
        <rFont val="ＭＳ Ｐ明朝"/>
        <family val="1"/>
        <charset val="128"/>
      </rPr>
      <t>。
事業者名が表示と異なる場合は</t>
    </r>
    <r>
      <rPr>
        <b/>
        <sz val="10"/>
        <color rgb="FFFF0000"/>
        <rFont val="ＭＳ Ｐ明朝"/>
        <family val="1"/>
        <charset val="128"/>
      </rPr>
      <t>、修正してください。</t>
    </r>
    <rPh sb="1" eb="2">
      <t>ホウ</t>
    </rPh>
    <rPh sb="24" eb="26">
      <t>キサイ</t>
    </rPh>
    <rPh sb="29" eb="31">
      <t>ヒョウジ</t>
    </rPh>
    <rPh sb="37" eb="40">
      <t>ジギョウシャ</t>
    </rPh>
    <rPh sb="40" eb="41">
      <t>メイ</t>
    </rPh>
    <rPh sb="42" eb="44">
      <t>ヒョウジ</t>
    </rPh>
    <rPh sb="45" eb="46">
      <t>コト</t>
    </rPh>
    <rPh sb="48" eb="50">
      <t>バアイ</t>
    </rPh>
    <rPh sb="52" eb="54">
      <t>シュウセイ</t>
    </rPh>
    <phoneticPr fontId="12"/>
  </si>
  <si>
    <t>②発電に用いるエネルギーの種別</t>
    <phoneticPr fontId="12"/>
  </si>
  <si>
    <t>08.他社から</t>
    <phoneticPr fontId="12"/>
  </si>
  <si>
    <t>他社から（FIT）</t>
    <rPh sb="0" eb="2">
      <t>タシャ</t>
    </rPh>
    <phoneticPr fontId="12"/>
  </si>
  <si>
    <t>FIT</t>
    <phoneticPr fontId="12"/>
  </si>
  <si>
    <t>入力項目チェック：</t>
    <rPh sb="0" eb="2">
      <t>ニュウリョク</t>
    </rPh>
    <rPh sb="2" eb="4">
      <t>コウモク</t>
    </rPh>
    <phoneticPr fontId="12"/>
  </si>
  <si>
    <t>供給（販売）電力量</t>
    <rPh sb="0" eb="2">
      <t>キョウキュウ</t>
    </rPh>
    <rPh sb="3" eb="5">
      <t>ハンバイ</t>
    </rPh>
    <phoneticPr fontId="12"/>
  </si>
  <si>
    <t>電源不特定の転売について集約して記載ください。</t>
    <rPh sb="0" eb="2">
      <t>デンゲン</t>
    </rPh>
    <rPh sb="2" eb="5">
      <t>フトクテイ</t>
    </rPh>
    <rPh sb="6" eb="8">
      <t>テンバイ</t>
    </rPh>
    <rPh sb="12" eb="14">
      <t>シュウヤク</t>
    </rPh>
    <rPh sb="16" eb="18">
      <t>キサイ</t>
    </rPh>
    <phoneticPr fontId="12"/>
  </si>
  <si>
    <t>削減量の種別</t>
    <phoneticPr fontId="12"/>
  </si>
  <si>
    <t>非再エネ電源（火力発電所、原子力、他社、卸取引所等）からの調達について、集約して記載ください。</t>
    <rPh sb="17" eb="19">
      <t>タシャ</t>
    </rPh>
    <rPh sb="20" eb="24">
      <t>オロシトリヒキジョ</t>
    </rPh>
    <rPh sb="24" eb="25">
      <t>トウ</t>
    </rPh>
    <rPh sb="36" eb="38">
      <t>シュウヤク</t>
    </rPh>
    <rPh sb="40" eb="42">
      <t>キサイ</t>
    </rPh>
    <phoneticPr fontId="12"/>
  </si>
  <si>
    <t>把握率</t>
    <rPh sb="0" eb="3">
      <t>ハアクリツ</t>
    </rPh>
    <phoneticPr fontId="12"/>
  </si>
  <si>
    <t>C1(公表)</t>
    <rPh sb="3" eb="5">
      <t>コウヒョウ</t>
    </rPh>
    <phoneticPr fontId="71"/>
  </si>
  <si>
    <t>C2(公表)</t>
    <phoneticPr fontId="71"/>
  </si>
  <si>
    <t>C3_1(公表)</t>
    <phoneticPr fontId="71"/>
  </si>
  <si>
    <t>C3_2(公表)</t>
    <phoneticPr fontId="71"/>
  </si>
  <si>
    <t>C4(公表)</t>
    <phoneticPr fontId="71"/>
  </si>
  <si>
    <t>C5(公表)</t>
    <phoneticPr fontId="71"/>
  </si>
  <si>
    <t>D5</t>
    <phoneticPr fontId="71"/>
  </si>
  <si>
    <t>D6</t>
    <phoneticPr fontId="12"/>
  </si>
  <si>
    <t>供給（販売）電力量</t>
    <phoneticPr fontId="12"/>
  </si>
  <si>
    <t>再エネ電源からの調達実績</t>
    <phoneticPr fontId="12"/>
  </si>
  <si>
    <t>非再エネ電源からの調達実績</t>
    <phoneticPr fontId="12"/>
  </si>
  <si>
    <t>電源不特定の転売実績</t>
  </si>
  <si>
    <r>
      <t>③調達電力量</t>
    </r>
    <r>
      <rPr>
        <b/>
        <sz val="10"/>
        <rFont val="ＭＳ Ｐゴシック"/>
        <family val="3"/>
        <charset val="128"/>
      </rPr>
      <t>（全国）</t>
    </r>
    <rPh sb="1" eb="3">
      <t>チョウタツ</t>
    </rPh>
    <rPh sb="3" eb="6">
      <t>デンリョクリョウ</t>
    </rPh>
    <rPh sb="7" eb="9">
      <t>ゼンコク</t>
    </rPh>
    <phoneticPr fontId="12"/>
  </si>
  <si>
    <t>④ロス率（ロス率がマイナスか15%を超える場合には異常ですので「供給電力量」あるいはシートD2～D5の調達および転売の電力量を見直してください）</t>
    <rPh sb="3" eb="4">
      <t>リツ</t>
    </rPh>
    <rPh sb="7" eb="8">
      <t>リツ</t>
    </rPh>
    <rPh sb="18" eb="19">
      <t>コ</t>
    </rPh>
    <rPh sb="21" eb="23">
      <t>バアイ</t>
    </rPh>
    <rPh sb="25" eb="27">
      <t>イジョウ</t>
    </rPh>
    <rPh sb="32" eb="34">
      <t>キョウキュウ</t>
    </rPh>
    <rPh sb="34" eb="36">
      <t>デンリョク</t>
    </rPh>
    <rPh sb="36" eb="37">
      <t>リョウ</t>
    </rPh>
    <rPh sb="51" eb="53">
      <t>チョウタツ</t>
    </rPh>
    <rPh sb="56" eb="58">
      <t>テンバイ</t>
    </rPh>
    <rPh sb="59" eb="62">
      <t>デンリョクリョウ</t>
    </rPh>
    <rPh sb="63" eb="65">
      <t>ミナオ</t>
    </rPh>
    <phoneticPr fontId="12"/>
  </si>
  <si>
    <t>A0885</t>
  </si>
  <si>
    <t>A0886</t>
  </si>
  <si>
    <t>A0887</t>
  </si>
  <si>
    <t>A0888</t>
  </si>
  <si>
    <t>A0889</t>
  </si>
  <si>
    <t>A0890</t>
  </si>
  <si>
    <t>A0891</t>
  </si>
  <si>
    <t>A0892</t>
  </si>
  <si>
    <t>A0893</t>
  </si>
  <si>
    <t>A0894</t>
  </si>
  <si>
    <t>A0895</t>
  </si>
  <si>
    <t>A0896</t>
  </si>
  <si>
    <t>A0897</t>
  </si>
  <si>
    <t>A0898</t>
  </si>
  <si>
    <t>A0899</t>
  </si>
  <si>
    <t>A0900</t>
  </si>
  <si>
    <t>A0901</t>
  </si>
  <si>
    <t>A0902</t>
  </si>
  <si>
    <t>A0903</t>
  </si>
  <si>
    <t>A0904</t>
  </si>
  <si>
    <t>A0905</t>
  </si>
  <si>
    <t>A0906</t>
  </si>
  <si>
    <t>A0907</t>
  </si>
  <si>
    <t>A0908</t>
  </si>
  <si>
    <t>A0909</t>
  </si>
  <si>
    <t>A0910</t>
  </si>
  <si>
    <t>A0911</t>
  </si>
  <si>
    <t>A0912</t>
  </si>
  <si>
    <t>A0913</t>
  </si>
  <si>
    <t>A0914</t>
  </si>
  <si>
    <t>A0915</t>
  </si>
  <si>
    <t>A0916</t>
  </si>
  <si>
    <t>A0917</t>
  </si>
  <si>
    <t>A0918</t>
  </si>
  <si>
    <t>A0919</t>
  </si>
  <si>
    <t>A0920</t>
  </si>
  <si>
    <t>A0921</t>
  </si>
  <si>
    <t>A0922</t>
  </si>
  <si>
    <t>A0923</t>
  </si>
  <si>
    <t>A0924</t>
  </si>
  <si>
    <t>A0925</t>
  </si>
  <si>
    <t>A0926</t>
  </si>
  <si>
    <t>A0927</t>
  </si>
  <si>
    <t>A0928</t>
  </si>
  <si>
    <t>A0929</t>
  </si>
  <si>
    <t>A0930</t>
  </si>
  <si>
    <t>A0931</t>
  </si>
  <si>
    <t>A0932</t>
  </si>
  <si>
    <t>A0933</t>
  </si>
  <si>
    <t>A0934</t>
  </si>
  <si>
    <t>A0935</t>
  </si>
  <si>
    <t>A0936</t>
  </si>
  <si>
    <t>A0937</t>
  </si>
  <si>
    <t>A0938</t>
  </si>
  <si>
    <r>
      <t>再エネ電源からの調達実績（</t>
    </r>
    <r>
      <rPr>
        <b/>
        <sz val="11"/>
        <color rgb="FFFF0000"/>
        <rFont val="ＭＳ Ｐゴシック"/>
        <family val="3"/>
        <charset val="128"/>
      </rPr>
      <t>全国値</t>
    </r>
    <r>
      <rPr>
        <b/>
        <sz val="11"/>
        <rFont val="ＭＳ Ｐゴシック"/>
        <family val="3"/>
        <charset val="128"/>
      </rPr>
      <t>）</t>
    </r>
    <rPh sb="13" eb="16">
      <t>ゼンコクチ</t>
    </rPh>
    <phoneticPr fontId="12"/>
  </si>
  <si>
    <r>
      <t>非再エネ電源からの調達実績（</t>
    </r>
    <r>
      <rPr>
        <b/>
        <sz val="11"/>
        <color rgb="FFFF0000"/>
        <rFont val="ＭＳ Ｐゴシック"/>
        <family val="3"/>
        <charset val="128"/>
      </rPr>
      <t>全国値</t>
    </r>
    <r>
      <rPr>
        <b/>
        <sz val="11"/>
        <rFont val="ＭＳ Ｐゴシック"/>
        <family val="3"/>
        <charset val="128"/>
      </rPr>
      <t>）</t>
    </r>
    <phoneticPr fontId="12"/>
  </si>
  <si>
    <r>
      <t>電源不特定の転売実績（</t>
    </r>
    <r>
      <rPr>
        <b/>
        <sz val="11"/>
        <color rgb="FFFF0000"/>
        <rFont val="ＭＳ Ｐゴシック"/>
        <family val="3"/>
        <charset val="128"/>
      </rPr>
      <t>全国値</t>
    </r>
    <r>
      <rPr>
        <b/>
        <sz val="11"/>
        <rFont val="ＭＳ Ｐゴシック"/>
        <family val="3"/>
        <charset val="128"/>
      </rPr>
      <t>）</t>
    </r>
    <phoneticPr fontId="12"/>
  </si>
  <si>
    <r>
      <t>国内認証排出削減量、非化石証書の調達実績（</t>
    </r>
    <r>
      <rPr>
        <b/>
        <sz val="11"/>
        <color rgb="FFFF0000"/>
        <rFont val="ＭＳ Ｐゴシック"/>
        <family val="3"/>
        <charset val="128"/>
      </rPr>
      <t>全国値</t>
    </r>
    <r>
      <rPr>
        <b/>
        <sz val="11"/>
        <rFont val="ＭＳ Ｐゴシック"/>
        <family val="3"/>
        <charset val="128"/>
      </rPr>
      <t>）</t>
    </r>
    <rPh sb="16" eb="18">
      <t>チョウタツ</t>
    </rPh>
    <rPh sb="18" eb="20">
      <t>ジッセキ</t>
    </rPh>
    <phoneticPr fontId="12"/>
  </si>
  <si>
    <r>
      <rPr>
        <b/>
        <sz val="10"/>
        <color rgb="FFFF0000"/>
        <rFont val="ＭＳ Ｐ明朝"/>
        <family val="1"/>
        <charset val="128"/>
      </rPr>
      <t>都内</t>
    </r>
    <r>
      <rPr>
        <b/>
        <sz val="10"/>
        <color rgb="FF00B050"/>
        <rFont val="ＭＳ Ｐ明朝"/>
        <family val="1"/>
        <charset val="128"/>
      </rPr>
      <t>に供給する電気の発電所について記載ください</t>
    </r>
    <rPh sb="0" eb="2">
      <t>トナイ</t>
    </rPh>
    <rPh sb="3" eb="5">
      <t>キョウキュウ</t>
    </rPh>
    <rPh sb="7" eb="9">
      <t>デンキ</t>
    </rPh>
    <rPh sb="10" eb="13">
      <t>ハツデンショ</t>
    </rPh>
    <rPh sb="17" eb="19">
      <t>キサイ</t>
    </rPh>
    <phoneticPr fontId="12"/>
  </si>
  <si>
    <t>水力（3万kW未満）（FIT）</t>
    <rPh sb="0" eb="2">
      <t>スイリョク</t>
    </rPh>
    <rPh sb="7" eb="9">
      <t>ミマン</t>
    </rPh>
    <phoneticPr fontId="12"/>
  </si>
  <si>
    <t>合計</t>
    <rPh sb="0" eb="2">
      <t>ゴウケイ</t>
    </rPh>
    <phoneticPr fontId="12"/>
  </si>
  <si>
    <r>
      <t>①供給（販売）電力量</t>
    </r>
    <r>
      <rPr>
        <b/>
        <sz val="10"/>
        <rFont val="ＭＳ Ｐゴシック"/>
        <family val="3"/>
        <charset val="128"/>
      </rPr>
      <t>（都内）</t>
    </r>
    <rPh sb="1" eb="3">
      <t>キョウキュウ</t>
    </rPh>
    <rPh sb="4" eb="6">
      <t>ハンバイ</t>
    </rPh>
    <rPh sb="7" eb="9">
      <t>デンリョク</t>
    </rPh>
    <rPh sb="9" eb="10">
      <t>リョウ</t>
    </rPh>
    <rPh sb="11" eb="13">
      <t>トナイ</t>
    </rPh>
    <phoneticPr fontId="12"/>
  </si>
  <si>
    <r>
      <t>②供給（販売）電力量</t>
    </r>
    <r>
      <rPr>
        <b/>
        <sz val="10"/>
        <rFont val="ＭＳ Ｐゴシック"/>
        <family val="3"/>
        <charset val="128"/>
      </rPr>
      <t>（全国）</t>
    </r>
    <rPh sb="1" eb="3">
      <t>キョウキュウ</t>
    </rPh>
    <rPh sb="4" eb="6">
      <t>ハンバイ</t>
    </rPh>
    <rPh sb="7" eb="9">
      <t>デンリョク</t>
    </rPh>
    <rPh sb="9" eb="10">
      <t>リョウ</t>
    </rPh>
    <rPh sb="11" eb="13">
      <t>ゼンコク</t>
    </rPh>
    <phoneticPr fontId="12"/>
  </si>
  <si>
    <t>メニュー別販売量</t>
    <rPh sb="5" eb="7">
      <t>ハンバイ</t>
    </rPh>
    <rPh sb="7" eb="8">
      <t>リョウ</t>
    </rPh>
    <phoneticPr fontId="12"/>
  </si>
  <si>
    <r>
      <t>電力量</t>
    </r>
    <r>
      <rPr>
        <b/>
        <sz val="11"/>
        <rFont val="ＭＳ Ｐゴシック"/>
        <family val="3"/>
        <charset val="128"/>
      </rPr>
      <t>(</t>
    </r>
    <r>
      <rPr>
        <b/>
        <sz val="11"/>
        <color rgb="FFFF0000"/>
        <rFont val="ＭＳ Ｐゴシック"/>
        <family val="3"/>
        <charset val="128"/>
      </rPr>
      <t>千kWh</t>
    </r>
    <r>
      <rPr>
        <b/>
        <sz val="11"/>
        <rFont val="ＭＳ Ｐゴシック"/>
        <family val="3"/>
        <charset val="128"/>
      </rPr>
      <t>)</t>
    </r>
    <rPh sb="0" eb="2">
      <t>デンリョク</t>
    </rPh>
    <rPh sb="2" eb="3">
      <t>リョウ</t>
    </rPh>
    <rPh sb="4" eb="5">
      <t>セン</t>
    </rPh>
    <phoneticPr fontId="12"/>
  </si>
  <si>
    <r>
      <t>電力量</t>
    </r>
    <r>
      <rPr>
        <b/>
        <sz val="11"/>
        <rFont val="ＭＳ Ｐゴシック"/>
        <family val="3"/>
        <charset val="128"/>
      </rPr>
      <t>(</t>
    </r>
    <r>
      <rPr>
        <b/>
        <sz val="11"/>
        <color rgb="FFFF0000"/>
        <rFont val="ＭＳ Ｐゴシック"/>
        <family val="3"/>
        <charset val="128"/>
      </rPr>
      <t>kWh</t>
    </r>
    <r>
      <rPr>
        <b/>
        <sz val="11"/>
        <rFont val="ＭＳ Ｐゴシック"/>
        <family val="3"/>
        <charset val="128"/>
      </rPr>
      <t>)</t>
    </r>
    <rPh sb="0" eb="2">
      <t>デンリョク</t>
    </rPh>
    <rPh sb="2" eb="3">
      <t>リョウ</t>
    </rPh>
    <phoneticPr fontId="12"/>
  </si>
  <si>
    <r>
      <t>排出量調整無効化量</t>
    </r>
    <r>
      <rPr>
        <b/>
        <sz val="11"/>
        <rFont val="ＭＳ Ｐゴシック"/>
        <family val="3"/>
        <charset val="128"/>
      </rPr>
      <t>（</t>
    </r>
    <r>
      <rPr>
        <b/>
        <sz val="11"/>
        <color rgb="FFFF0000"/>
        <rFont val="ＭＳ Ｐゴシック"/>
        <family val="3"/>
        <charset val="128"/>
      </rPr>
      <t>t-CO</t>
    </r>
    <r>
      <rPr>
        <b/>
        <vertAlign val="subscript"/>
        <sz val="11"/>
        <color rgb="FFFF0000"/>
        <rFont val="ＭＳ Ｐゴシック"/>
        <family val="3"/>
        <charset val="128"/>
      </rPr>
      <t>2</t>
    </r>
    <r>
      <rPr>
        <b/>
        <sz val="11"/>
        <rFont val="ＭＳ Ｐゴシック"/>
        <family val="3"/>
        <charset val="128"/>
      </rPr>
      <t>）</t>
    </r>
    <phoneticPr fontId="12"/>
  </si>
  <si>
    <r>
      <t>電力量</t>
    </r>
    <r>
      <rPr>
        <b/>
        <sz val="11"/>
        <rFont val="ＭＳ Ｐゴシック"/>
        <family val="3"/>
        <charset val="128"/>
        <scheme val="minor"/>
      </rPr>
      <t>（</t>
    </r>
    <r>
      <rPr>
        <b/>
        <sz val="11"/>
        <color rgb="FFFF0000"/>
        <rFont val="ＭＳ Ｐゴシック"/>
        <family val="3"/>
        <charset val="128"/>
        <scheme val="minor"/>
      </rPr>
      <t>千kWh</t>
    </r>
    <r>
      <rPr>
        <b/>
        <sz val="11"/>
        <rFont val="ＭＳ Ｐゴシック"/>
        <family val="3"/>
        <charset val="128"/>
        <scheme val="minor"/>
      </rPr>
      <t>）</t>
    </r>
    <rPh sb="0" eb="2">
      <t>デンリョク</t>
    </rPh>
    <rPh sb="2" eb="3">
      <t>リョウ</t>
    </rPh>
    <rPh sb="4" eb="5">
      <t>セン</t>
    </rPh>
    <phoneticPr fontId="12"/>
  </si>
  <si>
    <r>
      <t>排出量調整無効化量及び非化石電源二酸化炭素削減相当量</t>
    </r>
    <r>
      <rPr>
        <b/>
        <sz val="11"/>
        <rFont val="ＭＳ Ｐゴシック"/>
        <family val="3"/>
        <charset val="128"/>
        <scheme val="minor"/>
      </rPr>
      <t>（</t>
    </r>
    <r>
      <rPr>
        <b/>
        <sz val="11"/>
        <color rgb="FFFF0000"/>
        <rFont val="ＭＳ Ｐゴシック"/>
        <family val="3"/>
        <charset val="128"/>
        <scheme val="minor"/>
      </rPr>
      <t>t-CO</t>
    </r>
    <r>
      <rPr>
        <b/>
        <vertAlign val="subscript"/>
        <sz val="11"/>
        <color rgb="FFFF0000"/>
        <rFont val="ＭＳ Ｐゴシック"/>
        <family val="3"/>
        <charset val="128"/>
        <scheme val="minor"/>
      </rPr>
      <t>2</t>
    </r>
    <r>
      <rPr>
        <b/>
        <sz val="11"/>
        <rFont val="ＭＳ Ｐゴシック"/>
        <family val="3"/>
        <charset val="128"/>
        <scheme val="minor"/>
      </rPr>
      <t>）</t>
    </r>
    <rPh sb="0" eb="2">
      <t>ハイシュツ</t>
    </rPh>
    <rPh sb="2" eb="3">
      <t>リョウ</t>
    </rPh>
    <rPh sb="3" eb="5">
      <t>チョウセイ</t>
    </rPh>
    <rPh sb="5" eb="8">
      <t>ムコウカ</t>
    </rPh>
    <rPh sb="8" eb="9">
      <t>リョウ</t>
    </rPh>
    <phoneticPr fontId="12"/>
  </si>
  <si>
    <r>
      <t>電力量</t>
    </r>
    <r>
      <rPr>
        <b/>
        <sz val="10"/>
        <color rgb="FFFF0000"/>
        <rFont val="ＭＳ Ｐゴシック"/>
        <family val="3"/>
        <charset val="128"/>
      </rPr>
      <t>（千kWh）</t>
    </r>
    <rPh sb="0" eb="2">
      <t>デンリョク</t>
    </rPh>
    <rPh sb="2" eb="3">
      <t>リョウ</t>
    </rPh>
    <rPh sb="4" eb="5">
      <t>セン</t>
    </rPh>
    <phoneticPr fontId="12"/>
  </si>
  <si>
    <r>
      <t>年度計</t>
    </r>
    <r>
      <rPr>
        <b/>
        <sz val="10"/>
        <color rgb="FFFF0000"/>
        <rFont val="ＭＳ Ｐゴシック"/>
        <family val="3"/>
        <charset val="128"/>
      </rPr>
      <t>（千kWh）</t>
    </r>
    <rPh sb="0" eb="2">
      <t>ネンド</t>
    </rPh>
    <rPh sb="2" eb="3">
      <t>ケイ</t>
    </rPh>
    <rPh sb="4" eb="5">
      <t>セン</t>
    </rPh>
    <phoneticPr fontId="12"/>
  </si>
  <si>
    <t>都内供給量/全国調達量</t>
    <rPh sb="0" eb="2">
      <t>トナイ</t>
    </rPh>
    <rPh sb="2" eb="5">
      <t>キョウキュウリョウ</t>
    </rPh>
    <rPh sb="6" eb="8">
      <t>ゼンコク</t>
    </rPh>
    <rPh sb="8" eb="11">
      <t>チョウタツリョウ</t>
    </rPh>
    <phoneticPr fontId="12"/>
  </si>
  <si>
    <t>再生可能エネルギーの調達実績</t>
  </si>
  <si>
    <t>電源を特定して転売した分（紐づけ転売）を転売量に記載ください。</t>
    <rPh sb="0" eb="2">
      <t>デンゲン</t>
    </rPh>
    <rPh sb="3" eb="5">
      <t>トクテイ</t>
    </rPh>
    <rPh sb="7" eb="9">
      <t>テンバイ</t>
    </rPh>
    <rPh sb="11" eb="12">
      <t>ブン</t>
    </rPh>
    <rPh sb="13" eb="14">
      <t>ヒモ</t>
    </rPh>
    <rPh sb="16" eb="18">
      <t>テンバイ</t>
    </rPh>
    <rPh sb="20" eb="22">
      <t>テンバイ</t>
    </rPh>
    <rPh sb="22" eb="23">
      <t>リョウ</t>
    </rPh>
    <rPh sb="24" eb="26">
      <t>キサイ</t>
    </rPh>
    <phoneticPr fontId="12"/>
  </si>
  <si>
    <t>事 業 者 の HP ア ド レ ス</t>
    <phoneticPr fontId="12"/>
  </si>
  <si>
    <t>連　絡　先</t>
    <rPh sb="0" eb="1">
      <t>レン</t>
    </rPh>
    <rPh sb="2" eb="3">
      <t>ラク</t>
    </rPh>
    <rPh sb="4" eb="5">
      <t>サキ</t>
    </rPh>
    <phoneticPr fontId="12"/>
  </si>
  <si>
    <t>別紙_供給電力量入力シート</t>
    <rPh sb="0" eb="2">
      <t>ベッシ</t>
    </rPh>
    <phoneticPr fontId="12"/>
  </si>
  <si>
    <t>←貴社名を入力</t>
    <rPh sb="1" eb="3">
      <t>キシャ</t>
    </rPh>
    <rPh sb="3" eb="4">
      <t>メイ</t>
    </rPh>
    <rPh sb="5" eb="7">
      <t>ニュウリョク</t>
    </rPh>
    <phoneticPr fontId="12"/>
  </si>
  <si>
    <t>都内への供給電力量</t>
    <rPh sb="0" eb="2">
      <t>トナイ</t>
    </rPh>
    <rPh sb="4" eb="6">
      <t>キョウキュウ</t>
    </rPh>
    <rPh sb="6" eb="8">
      <t>デンリョク</t>
    </rPh>
    <rPh sb="8" eb="9">
      <t>リョウ</t>
    </rPh>
    <phoneticPr fontId="12"/>
  </si>
  <si>
    <t>（前年度：４月－翌３月の１年間分）</t>
    <rPh sb="1" eb="4">
      <t>ゼンネンド</t>
    </rPh>
    <rPh sb="6" eb="7">
      <t>ガツ</t>
    </rPh>
    <rPh sb="8" eb="9">
      <t>ヨク</t>
    </rPh>
    <rPh sb="10" eb="11">
      <t>ガツ</t>
    </rPh>
    <rPh sb="13" eb="15">
      <t>ネンカン</t>
    </rPh>
    <rPh sb="15" eb="16">
      <t>ブン</t>
    </rPh>
    <phoneticPr fontId="12"/>
  </si>
  <si>
    <t>（単位：kWh）</t>
    <rPh sb="1" eb="3">
      <t>タンイ</t>
    </rPh>
    <phoneticPr fontId="12"/>
  </si>
  <si>
    <t>No</t>
    <phoneticPr fontId="12"/>
  </si>
  <si>
    <t xml:space="preserve">供給分類 </t>
    <rPh sb="0" eb="2">
      <t>キョウキュウ</t>
    </rPh>
    <rPh sb="2" eb="4">
      <t>ブンルイ</t>
    </rPh>
    <phoneticPr fontId="12"/>
  </si>
  <si>
    <t xml:space="preserve">(1)低圧電灯
</t>
    <rPh sb="3" eb="5">
      <t>テイアツ</t>
    </rPh>
    <rPh sb="5" eb="7">
      <t>デントウ</t>
    </rPh>
    <phoneticPr fontId="12"/>
  </si>
  <si>
    <t xml:space="preserve">(2)低圧電力
</t>
    <rPh sb="3" eb="5">
      <t>テイアツ</t>
    </rPh>
    <rPh sb="5" eb="7">
      <t>デンリョク</t>
    </rPh>
    <phoneticPr fontId="12"/>
  </si>
  <si>
    <t xml:space="preserve">(3)高圧・特別高圧電力
</t>
    <rPh sb="3" eb="5">
      <t>コウアツ</t>
    </rPh>
    <rPh sb="6" eb="8">
      <t>トクベツ</t>
    </rPh>
    <rPh sb="8" eb="10">
      <t>コウアツ</t>
    </rPh>
    <rPh sb="10" eb="12">
      <t>デンリョク</t>
    </rPh>
    <phoneticPr fontId="12"/>
  </si>
  <si>
    <t>(ア)家庭用</t>
    <rPh sb="3" eb="6">
      <t>カテイヨウ</t>
    </rPh>
    <phoneticPr fontId="12"/>
  </si>
  <si>
    <t>(イ)業務用</t>
    <rPh sb="3" eb="6">
      <t>ギョウムヨウ</t>
    </rPh>
    <phoneticPr fontId="12"/>
  </si>
  <si>
    <t>(ウ)産業用</t>
    <rPh sb="3" eb="6">
      <t>サンギョウヨウ</t>
    </rPh>
    <phoneticPr fontId="12"/>
  </si>
  <si>
    <t>(ｱ)家庭用</t>
    <rPh sb="3" eb="6">
      <t>カテイヨウ</t>
    </rPh>
    <phoneticPr fontId="12"/>
  </si>
  <si>
    <t>(ｲ)業務用</t>
    <rPh sb="3" eb="5">
      <t>ギョウム</t>
    </rPh>
    <rPh sb="5" eb="6">
      <t>ヨウ</t>
    </rPh>
    <phoneticPr fontId="12"/>
  </si>
  <si>
    <t>(ｳ)産業用</t>
    <rPh sb="3" eb="6">
      <t>サンギョウヨウ</t>
    </rPh>
    <phoneticPr fontId="12"/>
  </si>
  <si>
    <t>(ｳ)産業用（鉄道以外）</t>
    <rPh sb="3" eb="5">
      <t>サンギョウ</t>
    </rPh>
    <rPh sb="5" eb="6">
      <t>ヨウ</t>
    </rPh>
    <rPh sb="7" eb="9">
      <t>テツドウ</t>
    </rPh>
    <rPh sb="9" eb="11">
      <t>イガイ</t>
    </rPh>
    <phoneticPr fontId="12"/>
  </si>
  <si>
    <t>鉄道業</t>
    <rPh sb="0" eb="2">
      <t>テツドウ</t>
    </rPh>
    <rPh sb="2" eb="3">
      <t>ギョウ</t>
    </rPh>
    <phoneticPr fontId="12"/>
  </si>
  <si>
    <t>供給先</t>
    <rPh sb="0" eb="2">
      <t>キョウキュウ</t>
    </rPh>
    <rPh sb="2" eb="3">
      <t>サキ</t>
    </rPh>
    <phoneticPr fontId="12"/>
  </si>
  <si>
    <t>農林水産業</t>
    <rPh sb="0" eb="2">
      <t>ノウリン</t>
    </rPh>
    <rPh sb="2" eb="5">
      <t>スイサンギョウ</t>
    </rPh>
    <phoneticPr fontId="12"/>
  </si>
  <si>
    <t>鉱業</t>
    <rPh sb="0" eb="2">
      <t>コウギョウ</t>
    </rPh>
    <phoneticPr fontId="12"/>
  </si>
  <si>
    <t>建設業</t>
    <rPh sb="0" eb="3">
      <t>ケンセツギョウ</t>
    </rPh>
    <phoneticPr fontId="12"/>
  </si>
  <si>
    <t>製造業</t>
    <rPh sb="0" eb="3">
      <t>セイゾウギョウ</t>
    </rPh>
    <phoneticPr fontId="12"/>
  </si>
  <si>
    <t>千代田区</t>
    <rPh sb="0" eb="4">
      <t>チヨダク</t>
    </rPh>
    <phoneticPr fontId="12"/>
  </si>
  <si>
    <t>←黄色のセルのみ入力（半角数字）</t>
    <rPh sb="1" eb="3">
      <t>キイロ</t>
    </rPh>
    <rPh sb="8" eb="10">
      <t>ニュウリョク</t>
    </rPh>
    <rPh sb="11" eb="13">
      <t>ハンカク</t>
    </rPh>
    <rPh sb="13" eb="15">
      <t>スウジ</t>
    </rPh>
    <phoneticPr fontId="12"/>
  </si>
  <si>
    <t>中央区</t>
    <rPh sb="0" eb="3">
      <t>チュウオウク</t>
    </rPh>
    <phoneticPr fontId="12"/>
  </si>
  <si>
    <t>港区</t>
    <rPh sb="0" eb="2">
      <t>ミナトク</t>
    </rPh>
    <phoneticPr fontId="12"/>
  </si>
  <si>
    <t>新宿区</t>
    <rPh sb="0" eb="3">
      <t>シンジュクク</t>
    </rPh>
    <phoneticPr fontId="12"/>
  </si>
  <si>
    <t>文京区</t>
    <rPh sb="0" eb="3">
      <t>ブンキョウク</t>
    </rPh>
    <phoneticPr fontId="12"/>
  </si>
  <si>
    <t>台東区</t>
    <rPh sb="0" eb="3">
      <t>タイトウク</t>
    </rPh>
    <phoneticPr fontId="12"/>
  </si>
  <si>
    <t>墨田区</t>
    <rPh sb="0" eb="3">
      <t>スミダク</t>
    </rPh>
    <phoneticPr fontId="12"/>
  </si>
  <si>
    <t>江東区</t>
    <rPh sb="0" eb="3">
      <t>コウトウク</t>
    </rPh>
    <phoneticPr fontId="12"/>
  </si>
  <si>
    <t>品川区</t>
    <rPh sb="0" eb="2">
      <t>シナガワ</t>
    </rPh>
    <rPh sb="2" eb="3">
      <t>ク</t>
    </rPh>
    <phoneticPr fontId="12"/>
  </si>
  <si>
    <t>目黒区</t>
    <rPh sb="0" eb="2">
      <t>メグロ</t>
    </rPh>
    <rPh sb="2" eb="3">
      <t>ク</t>
    </rPh>
    <phoneticPr fontId="12"/>
  </si>
  <si>
    <t>大田区</t>
    <rPh sb="0" eb="3">
      <t>オオタク</t>
    </rPh>
    <phoneticPr fontId="12"/>
  </si>
  <si>
    <t>世田谷区</t>
    <rPh sb="0" eb="3">
      <t>セタガヤ</t>
    </rPh>
    <rPh sb="3" eb="4">
      <t>ク</t>
    </rPh>
    <phoneticPr fontId="12"/>
  </si>
  <si>
    <t>渋谷区</t>
    <rPh sb="0" eb="3">
      <t>シブヤク</t>
    </rPh>
    <phoneticPr fontId="12"/>
  </si>
  <si>
    <t>中野区</t>
    <rPh sb="0" eb="3">
      <t>ナカノク</t>
    </rPh>
    <phoneticPr fontId="12"/>
  </si>
  <si>
    <t>杉並区</t>
    <rPh sb="0" eb="3">
      <t>スギナミク</t>
    </rPh>
    <phoneticPr fontId="12"/>
  </si>
  <si>
    <t>豊島区</t>
    <rPh sb="0" eb="3">
      <t>トシマク</t>
    </rPh>
    <phoneticPr fontId="12"/>
  </si>
  <si>
    <t>北区</t>
    <rPh sb="0" eb="2">
      <t>キタク</t>
    </rPh>
    <phoneticPr fontId="12"/>
  </si>
  <si>
    <t>荒川区</t>
    <rPh sb="0" eb="3">
      <t>アラカワク</t>
    </rPh>
    <phoneticPr fontId="12"/>
  </si>
  <si>
    <t>板橋区</t>
    <rPh sb="0" eb="3">
      <t>イタバシク</t>
    </rPh>
    <phoneticPr fontId="12"/>
  </si>
  <si>
    <t>練馬区</t>
    <rPh sb="0" eb="3">
      <t>ネリマク</t>
    </rPh>
    <phoneticPr fontId="12"/>
  </si>
  <si>
    <t>足立区</t>
    <rPh sb="0" eb="3">
      <t>アダチク</t>
    </rPh>
    <phoneticPr fontId="12"/>
  </si>
  <si>
    <t>葛飾区</t>
    <rPh sb="0" eb="3">
      <t>カツシカク</t>
    </rPh>
    <phoneticPr fontId="12"/>
  </si>
  <si>
    <t>江戸川区</t>
    <rPh sb="0" eb="3">
      <t>エドガワ</t>
    </rPh>
    <rPh sb="3" eb="4">
      <t>ク</t>
    </rPh>
    <phoneticPr fontId="12"/>
  </si>
  <si>
    <t>小計（23区）</t>
    <rPh sb="0" eb="1">
      <t>ショウ</t>
    </rPh>
    <rPh sb="1" eb="2">
      <t>ケイ</t>
    </rPh>
    <rPh sb="5" eb="6">
      <t>ク</t>
    </rPh>
    <phoneticPr fontId="12"/>
  </si>
  <si>
    <t>(イ)業務用</t>
    <rPh sb="3" eb="5">
      <t>ギョウム</t>
    </rPh>
    <rPh sb="5" eb="6">
      <t>ヨウ</t>
    </rPh>
    <phoneticPr fontId="12"/>
  </si>
  <si>
    <t>(ウ)産業用（鉄道以外）</t>
    <rPh sb="3" eb="5">
      <t>サンギョウ</t>
    </rPh>
    <rPh sb="5" eb="6">
      <t>ヨウ</t>
    </rPh>
    <rPh sb="7" eb="9">
      <t>テツドウ</t>
    </rPh>
    <rPh sb="9" eb="11">
      <t>イガイ</t>
    </rPh>
    <phoneticPr fontId="12"/>
  </si>
  <si>
    <t>八王子市</t>
    <rPh sb="0" eb="3">
      <t>ハチオウジ</t>
    </rPh>
    <rPh sb="3" eb="4">
      <t>シ</t>
    </rPh>
    <phoneticPr fontId="12"/>
  </si>
  <si>
    <t>立川市</t>
    <rPh sb="0" eb="2">
      <t>タチカワ</t>
    </rPh>
    <rPh sb="2" eb="3">
      <t>シ</t>
    </rPh>
    <phoneticPr fontId="12"/>
  </si>
  <si>
    <t>武蔵野市</t>
    <rPh sb="0" eb="4">
      <t>ムサシノシ</t>
    </rPh>
    <phoneticPr fontId="12"/>
  </si>
  <si>
    <t>三鷹市</t>
    <rPh sb="0" eb="3">
      <t>ミタカシ</t>
    </rPh>
    <phoneticPr fontId="12"/>
  </si>
  <si>
    <t>青梅市</t>
    <rPh sb="0" eb="3">
      <t>オウメシ</t>
    </rPh>
    <phoneticPr fontId="12"/>
  </si>
  <si>
    <t>府中市</t>
    <rPh sb="0" eb="3">
      <t>フチュウシ</t>
    </rPh>
    <phoneticPr fontId="12"/>
  </si>
  <si>
    <t>昭島市</t>
    <rPh sb="0" eb="3">
      <t>アキシマシ</t>
    </rPh>
    <phoneticPr fontId="12"/>
  </si>
  <si>
    <t>調布市</t>
    <rPh sb="0" eb="3">
      <t>チョウフシ</t>
    </rPh>
    <phoneticPr fontId="12"/>
  </si>
  <si>
    <t>町田市</t>
    <rPh sb="0" eb="3">
      <t>マチダシ</t>
    </rPh>
    <phoneticPr fontId="12"/>
  </si>
  <si>
    <t>小金井市</t>
    <rPh sb="0" eb="3">
      <t>コガネイ</t>
    </rPh>
    <rPh sb="3" eb="4">
      <t>シ</t>
    </rPh>
    <phoneticPr fontId="12"/>
  </si>
  <si>
    <t>小平市</t>
    <rPh sb="0" eb="2">
      <t>コダイラ</t>
    </rPh>
    <rPh sb="2" eb="3">
      <t>シ</t>
    </rPh>
    <phoneticPr fontId="12"/>
  </si>
  <si>
    <t>日野市</t>
    <rPh sb="0" eb="2">
      <t>ヒノ</t>
    </rPh>
    <rPh sb="2" eb="3">
      <t>シ</t>
    </rPh>
    <phoneticPr fontId="12"/>
  </si>
  <si>
    <t>東村山市</t>
    <rPh sb="0" eb="1">
      <t>ヒガシ</t>
    </rPh>
    <rPh sb="1" eb="4">
      <t>ムラヤマシ</t>
    </rPh>
    <phoneticPr fontId="12"/>
  </si>
  <si>
    <t>国分寺市</t>
    <rPh sb="0" eb="4">
      <t>コクブンジシ</t>
    </rPh>
    <phoneticPr fontId="12"/>
  </si>
  <si>
    <t>国立市</t>
    <rPh sb="0" eb="3">
      <t>クニタチシ</t>
    </rPh>
    <phoneticPr fontId="12"/>
  </si>
  <si>
    <t>福生市</t>
    <rPh sb="0" eb="3">
      <t>フッサシ</t>
    </rPh>
    <phoneticPr fontId="12"/>
  </si>
  <si>
    <t>狛江市</t>
    <rPh sb="0" eb="2">
      <t>コマエ</t>
    </rPh>
    <rPh sb="2" eb="3">
      <t>シ</t>
    </rPh>
    <phoneticPr fontId="12"/>
  </si>
  <si>
    <t>東大和市</t>
    <rPh sb="0" eb="1">
      <t>ヒガシ</t>
    </rPh>
    <rPh sb="1" eb="3">
      <t>ヤマト</t>
    </rPh>
    <rPh sb="3" eb="4">
      <t>シ</t>
    </rPh>
    <phoneticPr fontId="12"/>
  </si>
  <si>
    <t>清瀬市</t>
    <rPh sb="0" eb="2">
      <t>キヨセ</t>
    </rPh>
    <rPh sb="2" eb="3">
      <t>シ</t>
    </rPh>
    <phoneticPr fontId="12"/>
  </si>
  <si>
    <t>東久留米市</t>
    <rPh sb="0" eb="1">
      <t>ヒガシ</t>
    </rPh>
    <rPh sb="1" eb="5">
      <t>クルメシ</t>
    </rPh>
    <phoneticPr fontId="12"/>
  </si>
  <si>
    <t>武蔵村山市</t>
    <rPh sb="0" eb="2">
      <t>ムサシ</t>
    </rPh>
    <rPh sb="2" eb="5">
      <t>ムラヤマシ</t>
    </rPh>
    <phoneticPr fontId="12"/>
  </si>
  <si>
    <t>多摩市</t>
    <rPh sb="0" eb="3">
      <t>タマシ</t>
    </rPh>
    <phoneticPr fontId="12"/>
  </si>
  <si>
    <t>稲城市</t>
    <rPh sb="0" eb="3">
      <t>イナギシ</t>
    </rPh>
    <phoneticPr fontId="12"/>
  </si>
  <si>
    <t>羽村市</t>
    <rPh sb="0" eb="3">
      <t>ハムラシ</t>
    </rPh>
    <phoneticPr fontId="12"/>
  </si>
  <si>
    <t>あきる野市</t>
    <rPh sb="3" eb="5">
      <t>ノシ</t>
    </rPh>
    <phoneticPr fontId="12"/>
  </si>
  <si>
    <t>西東京市</t>
    <rPh sb="0" eb="3">
      <t>ニシトウキョウ</t>
    </rPh>
    <rPh sb="3" eb="4">
      <t>シ</t>
    </rPh>
    <phoneticPr fontId="12"/>
  </si>
  <si>
    <t>瑞穂町</t>
    <rPh sb="0" eb="2">
      <t>ミズホ</t>
    </rPh>
    <rPh sb="2" eb="3">
      <t>マチ</t>
    </rPh>
    <phoneticPr fontId="12"/>
  </si>
  <si>
    <t>日の出町</t>
    <rPh sb="0" eb="1">
      <t>ヒ</t>
    </rPh>
    <rPh sb="2" eb="4">
      <t>デチョウ</t>
    </rPh>
    <phoneticPr fontId="12"/>
  </si>
  <si>
    <t>檜原村</t>
    <rPh sb="0" eb="3">
      <t>ヒノハラムラ</t>
    </rPh>
    <phoneticPr fontId="12"/>
  </si>
  <si>
    <t>奥多摩町</t>
    <rPh sb="0" eb="3">
      <t>オクタマ</t>
    </rPh>
    <rPh sb="3" eb="4">
      <t>チョウ</t>
    </rPh>
    <phoneticPr fontId="12"/>
  </si>
  <si>
    <t>大島町</t>
    <rPh sb="0" eb="2">
      <t>オオシマ</t>
    </rPh>
    <rPh sb="2" eb="3">
      <t>チョウ</t>
    </rPh>
    <phoneticPr fontId="12"/>
  </si>
  <si>
    <t>利島村</t>
    <rPh sb="0" eb="3">
      <t>トシマムラ</t>
    </rPh>
    <phoneticPr fontId="12"/>
  </si>
  <si>
    <t>新島村</t>
    <rPh sb="0" eb="3">
      <t>ニイジマムラ</t>
    </rPh>
    <phoneticPr fontId="12"/>
  </si>
  <si>
    <t>神津島村</t>
    <rPh sb="0" eb="3">
      <t>コウヅシマ</t>
    </rPh>
    <rPh sb="3" eb="4">
      <t>ムラ</t>
    </rPh>
    <phoneticPr fontId="12"/>
  </si>
  <si>
    <t>三宅村</t>
    <rPh sb="0" eb="3">
      <t>ミヤケムラ</t>
    </rPh>
    <phoneticPr fontId="12"/>
  </si>
  <si>
    <t>御蔵島村</t>
    <rPh sb="0" eb="2">
      <t>ミクラ</t>
    </rPh>
    <rPh sb="2" eb="4">
      <t>シマムラ</t>
    </rPh>
    <phoneticPr fontId="12"/>
  </si>
  <si>
    <t>八丈町</t>
    <rPh sb="0" eb="3">
      <t>ハチジョウチョウ</t>
    </rPh>
    <phoneticPr fontId="12"/>
  </si>
  <si>
    <t>青ヶ島村</t>
    <rPh sb="0" eb="1">
      <t>アオ</t>
    </rPh>
    <rPh sb="2" eb="4">
      <t>シマムラ</t>
    </rPh>
    <phoneticPr fontId="12"/>
  </si>
  <si>
    <t>小笠原村</t>
    <rPh sb="0" eb="4">
      <t>オガサワラムラ</t>
    </rPh>
    <phoneticPr fontId="12"/>
  </si>
  <si>
    <t>小計（市町村）</t>
    <rPh sb="0" eb="1">
      <t>ショウ</t>
    </rPh>
    <rPh sb="1" eb="2">
      <t>ケイ</t>
    </rPh>
    <rPh sb="3" eb="6">
      <t>シチョウソン</t>
    </rPh>
    <phoneticPr fontId="12"/>
  </si>
  <si>
    <t>合計（都内）</t>
    <rPh sb="0" eb="2">
      <t>ゴウケイ</t>
    </rPh>
    <rPh sb="3" eb="5">
      <t>トナイ</t>
    </rPh>
    <phoneticPr fontId="12"/>
  </si>
  <si>
    <t>都内への供給電力量（年度計）と一致することを確認してください。</t>
    <rPh sb="0" eb="2">
      <t>トナイ</t>
    </rPh>
    <rPh sb="4" eb="6">
      <t>キョウキュウ</t>
    </rPh>
    <rPh sb="6" eb="8">
      <t>デンリョク</t>
    </rPh>
    <rPh sb="8" eb="9">
      <t>リョウ</t>
    </rPh>
    <rPh sb="10" eb="12">
      <t>ネンド</t>
    </rPh>
    <rPh sb="12" eb="13">
      <t>ケイ</t>
    </rPh>
    <rPh sb="15" eb="17">
      <t>イッチ</t>
    </rPh>
    <rPh sb="22" eb="24">
      <t>カクニン</t>
    </rPh>
    <phoneticPr fontId="12"/>
  </si>
  <si>
    <t>部門別の業種分類（例）</t>
    <rPh sb="0" eb="2">
      <t>ブモン</t>
    </rPh>
    <rPh sb="2" eb="3">
      <t>ベツ</t>
    </rPh>
    <rPh sb="4" eb="6">
      <t>ギョウシュ</t>
    </rPh>
    <rPh sb="6" eb="8">
      <t>ブンルイ</t>
    </rPh>
    <rPh sb="9" eb="10">
      <t>レイ</t>
    </rPh>
    <phoneticPr fontId="12"/>
  </si>
  <si>
    <t>部門</t>
    <rPh sb="0" eb="2">
      <t>ブモン</t>
    </rPh>
    <phoneticPr fontId="12"/>
  </si>
  <si>
    <t>業種</t>
    <rPh sb="0" eb="2">
      <t>ギョウシュ</t>
    </rPh>
    <phoneticPr fontId="12"/>
  </si>
  <si>
    <t>業種（細分類）</t>
    <rPh sb="0" eb="2">
      <t>ギョウシュ</t>
    </rPh>
    <rPh sb="3" eb="4">
      <t>サイ</t>
    </rPh>
    <rPh sb="4" eb="6">
      <t>ブンルイ</t>
    </rPh>
    <phoneticPr fontId="12"/>
  </si>
  <si>
    <t>産業部門</t>
    <rPh sb="0" eb="2">
      <t>サンギョウ</t>
    </rPh>
    <rPh sb="2" eb="4">
      <t>ブモン</t>
    </rPh>
    <phoneticPr fontId="100"/>
  </si>
  <si>
    <t>農林水産業</t>
    <rPh sb="2" eb="5">
      <t>スイサンギョウ</t>
    </rPh>
    <phoneticPr fontId="98"/>
  </si>
  <si>
    <t>農業</t>
    <rPh sb="0" eb="1">
      <t>ノウ</t>
    </rPh>
    <phoneticPr fontId="98"/>
  </si>
  <si>
    <t>林業</t>
    <phoneticPr fontId="98"/>
  </si>
  <si>
    <t>漁業</t>
    <phoneticPr fontId="98"/>
  </si>
  <si>
    <t>水産養殖業</t>
    <rPh sb="1" eb="3">
      <t>スイサンヨウショクギョウ</t>
    </rPh>
    <phoneticPr fontId="98"/>
  </si>
  <si>
    <t>鉱業他</t>
    <rPh sb="0" eb="2">
      <t>コウギョウ</t>
    </rPh>
    <rPh sb="2" eb="3">
      <t>ホカ</t>
    </rPh>
    <phoneticPr fontId="98"/>
  </si>
  <si>
    <t>鉱業･採石業･砂利採取業</t>
    <rPh sb="1" eb="3">
      <t>コウギョウ</t>
    </rPh>
    <rPh sb="4" eb="6">
      <t>サイセキ</t>
    </rPh>
    <rPh sb="6" eb="7">
      <t>ギョウ</t>
    </rPh>
    <rPh sb="8" eb="10">
      <t>ジャリサイシュギョウ</t>
    </rPh>
    <phoneticPr fontId="98"/>
  </si>
  <si>
    <t>建設業</t>
    <rPh sb="0" eb="3">
      <t>ケンセツギョウ</t>
    </rPh>
    <phoneticPr fontId="98"/>
  </si>
  <si>
    <t>総合工事業</t>
    <rPh sb="1" eb="3">
      <t>ソウゴウコウジギョウ</t>
    </rPh>
    <phoneticPr fontId="98"/>
  </si>
  <si>
    <t>職別工事業</t>
    <rPh sb="1" eb="2">
      <t>ショク</t>
    </rPh>
    <rPh sb="2" eb="3">
      <t>ベツコウジギョウ</t>
    </rPh>
    <phoneticPr fontId="98"/>
  </si>
  <si>
    <t>設備工事業</t>
    <rPh sb="1" eb="3">
      <t>セツビコウジギョウ</t>
    </rPh>
    <phoneticPr fontId="98"/>
  </si>
  <si>
    <t>食品飲料製造業</t>
    <rPh sb="0" eb="2">
      <t>ショクヒン</t>
    </rPh>
    <rPh sb="2" eb="4">
      <t>インリョウ</t>
    </rPh>
    <phoneticPr fontId="98"/>
  </si>
  <si>
    <t>食料品製造業</t>
    <rPh sb="0" eb="3">
      <t>ショクリョウヒン</t>
    </rPh>
    <rPh sb="3" eb="6">
      <t>セイゾウギョウスイサンスイサンヨウショクギョウ</t>
    </rPh>
    <phoneticPr fontId="98"/>
  </si>
  <si>
    <t>飲料たばこ飼料製造業</t>
    <rPh sb="0" eb="2">
      <t>インリョウ</t>
    </rPh>
    <rPh sb="5" eb="7">
      <t>シリョウ</t>
    </rPh>
    <rPh sb="7" eb="9">
      <t>セイゾウ</t>
    </rPh>
    <rPh sb="9" eb="10">
      <t>ギョウ</t>
    </rPh>
    <phoneticPr fontId="98"/>
  </si>
  <si>
    <t>繊維工業</t>
    <rPh sb="0" eb="2">
      <t>センイ</t>
    </rPh>
    <rPh sb="2" eb="4">
      <t>コウギョウ</t>
    </rPh>
    <phoneticPr fontId="98"/>
  </si>
  <si>
    <t>木製品･家具他工業</t>
    <rPh sb="0" eb="3">
      <t>モクセイヒン</t>
    </rPh>
    <rPh sb="4" eb="6">
      <t>カグ</t>
    </rPh>
    <rPh sb="6" eb="7">
      <t>ホカ</t>
    </rPh>
    <rPh sb="7" eb="9">
      <t>コウギョウ</t>
    </rPh>
    <phoneticPr fontId="98"/>
  </si>
  <si>
    <t>木材･木製品製造業</t>
    <rPh sb="0" eb="2">
      <t>モクザイ</t>
    </rPh>
    <rPh sb="3" eb="6">
      <t>モクセイヒン</t>
    </rPh>
    <rPh sb="6" eb="9">
      <t>セイゾウギョウ</t>
    </rPh>
    <phoneticPr fontId="98"/>
  </si>
  <si>
    <t>家具･装備品製造業</t>
    <rPh sb="0" eb="2">
      <t>カグ</t>
    </rPh>
    <rPh sb="3" eb="6">
      <t>ソウビヒン</t>
    </rPh>
    <rPh sb="6" eb="9">
      <t>セイゾウギョウ</t>
    </rPh>
    <phoneticPr fontId="98"/>
  </si>
  <si>
    <t>パルプ･紙･紙加工品製造業</t>
    <rPh sb="4" eb="5">
      <t>カミ</t>
    </rPh>
    <rPh sb="6" eb="7">
      <t>カミ</t>
    </rPh>
    <rPh sb="7" eb="10">
      <t>カコウヒン</t>
    </rPh>
    <rPh sb="10" eb="13">
      <t>セイゾウギョウ</t>
    </rPh>
    <phoneticPr fontId="98"/>
  </si>
  <si>
    <t>印刷･同関連業</t>
    <rPh sb="0" eb="2">
      <t>インサツ</t>
    </rPh>
    <rPh sb="3" eb="4">
      <t>ドウ</t>
    </rPh>
    <rPh sb="4" eb="6">
      <t>カンレン</t>
    </rPh>
    <rPh sb="6" eb="7">
      <t>ギョウ</t>
    </rPh>
    <phoneticPr fontId="98"/>
  </si>
  <si>
    <t>化学工業</t>
    <rPh sb="0" eb="2">
      <t>カガク</t>
    </rPh>
    <rPh sb="2" eb="4">
      <t>コウギョウ</t>
    </rPh>
    <phoneticPr fontId="98"/>
  </si>
  <si>
    <t>石油化学･アンモニア･ソーダ工業</t>
    <rPh sb="0" eb="2">
      <t>セキユ</t>
    </rPh>
    <rPh sb="2" eb="4">
      <t>カガク</t>
    </rPh>
    <rPh sb="14" eb="16">
      <t>コウギョウ</t>
    </rPh>
    <phoneticPr fontId="98"/>
  </si>
  <si>
    <t>(含石油石炭製品)</t>
    <phoneticPr fontId="12"/>
  </si>
  <si>
    <t>他化学工業</t>
    <rPh sb="0" eb="1">
      <t>ホカ</t>
    </rPh>
    <rPh sb="1" eb="3">
      <t>カガク</t>
    </rPh>
    <rPh sb="3" eb="5">
      <t>コウギョウ</t>
    </rPh>
    <phoneticPr fontId="98"/>
  </si>
  <si>
    <t>石油製品･石炭製品製造業</t>
    <rPh sb="0" eb="2">
      <t>セキユ</t>
    </rPh>
    <rPh sb="2" eb="4">
      <t>セイヒン</t>
    </rPh>
    <rPh sb="5" eb="7">
      <t>セキタン</t>
    </rPh>
    <rPh sb="7" eb="9">
      <t>セイヒン</t>
    </rPh>
    <rPh sb="9" eb="12">
      <t>セイゾウギョウ</t>
    </rPh>
    <phoneticPr fontId="98"/>
  </si>
  <si>
    <t>プラスチック･ゴム･</t>
    <phoneticPr fontId="98"/>
  </si>
  <si>
    <t>プラスチック製品製造業</t>
    <rPh sb="6" eb="8">
      <t>セイヒン</t>
    </rPh>
    <rPh sb="8" eb="11">
      <t>セイゾウギョウスイサンスイサンヨウショクギョウ</t>
    </rPh>
    <phoneticPr fontId="98"/>
  </si>
  <si>
    <t>皮革製品製造業</t>
    <phoneticPr fontId="12"/>
  </si>
  <si>
    <t>ゴム製品製造業</t>
    <rPh sb="2" eb="4">
      <t>セイヒン</t>
    </rPh>
    <rPh sb="4" eb="7">
      <t>セイゾウギョウスイサンスイサンヨウショクギョウ</t>
    </rPh>
    <phoneticPr fontId="98"/>
  </si>
  <si>
    <t>なめし革･同製品･毛皮製造業</t>
    <rPh sb="3" eb="4">
      <t>カワ</t>
    </rPh>
    <rPh sb="5" eb="8">
      <t>ドウセイヒン</t>
    </rPh>
    <rPh sb="9" eb="11">
      <t>ケガワ</t>
    </rPh>
    <rPh sb="11" eb="14">
      <t>セイゾウギョウ</t>
    </rPh>
    <phoneticPr fontId="98"/>
  </si>
  <si>
    <t>窯業･土石製品製造業</t>
    <rPh sb="0" eb="2">
      <t>ヨウギョウ</t>
    </rPh>
    <rPh sb="3" eb="5">
      <t>ドセキ</t>
    </rPh>
    <rPh sb="5" eb="7">
      <t>セイヒン</t>
    </rPh>
    <rPh sb="7" eb="9">
      <t>セイゾウ</t>
    </rPh>
    <rPh sb="9" eb="10">
      <t>ギョウ</t>
    </rPh>
    <phoneticPr fontId="98"/>
  </si>
  <si>
    <t>セメント･板ガラス･石灰製造業</t>
    <rPh sb="5" eb="6">
      <t>イタ</t>
    </rPh>
    <rPh sb="10" eb="12">
      <t>セッカイ</t>
    </rPh>
    <rPh sb="12" eb="14">
      <t>セイゾウ</t>
    </rPh>
    <rPh sb="14" eb="15">
      <t>ギョウ</t>
    </rPh>
    <phoneticPr fontId="98"/>
  </si>
  <si>
    <t>他ガラス製品製造業</t>
    <rPh sb="0" eb="1">
      <t>ホカ</t>
    </rPh>
    <rPh sb="4" eb="6">
      <t>セイヒン</t>
    </rPh>
    <rPh sb="6" eb="9">
      <t>セイゾウギョウ</t>
    </rPh>
    <phoneticPr fontId="98"/>
  </si>
  <si>
    <t>他窯業･土石製品製造業</t>
    <rPh sb="0" eb="1">
      <t>ホカ</t>
    </rPh>
    <rPh sb="1" eb="3">
      <t>ヨウギョウ</t>
    </rPh>
    <rPh sb="4" eb="6">
      <t>ドセキ</t>
    </rPh>
    <rPh sb="6" eb="8">
      <t>セイヒン</t>
    </rPh>
    <rPh sb="8" eb="11">
      <t>セイゾウギョウ</t>
    </rPh>
    <phoneticPr fontId="98"/>
  </si>
  <si>
    <t>鉄鋼･非鉄･金属製品製造業</t>
    <rPh sb="0" eb="2">
      <t>テッコウ</t>
    </rPh>
    <rPh sb="3" eb="5">
      <t>ヒテツ</t>
    </rPh>
    <rPh sb="6" eb="8">
      <t>キンゾク</t>
    </rPh>
    <rPh sb="8" eb="10">
      <t>セイヒン</t>
    </rPh>
    <rPh sb="10" eb="13">
      <t>セイゾウギョウ</t>
    </rPh>
    <phoneticPr fontId="98"/>
  </si>
  <si>
    <t>鉄鋼業</t>
    <rPh sb="0" eb="3">
      <t>テッコウギョウ</t>
    </rPh>
    <phoneticPr fontId="98"/>
  </si>
  <si>
    <t>製鉄･製鋼･鋼製品製造業</t>
    <rPh sb="0" eb="2">
      <t>セイテツ</t>
    </rPh>
    <rPh sb="3" eb="5">
      <t>セイコウ</t>
    </rPh>
    <rPh sb="6" eb="7">
      <t>コウ</t>
    </rPh>
    <rPh sb="7" eb="9">
      <t>セイヒン</t>
    </rPh>
    <rPh sb="9" eb="12">
      <t>セイゾウギョウ</t>
    </rPh>
    <phoneticPr fontId="98"/>
  </si>
  <si>
    <t>他鉄鋼業･鉄素形材製造業</t>
    <rPh sb="0" eb="1">
      <t>ホカ</t>
    </rPh>
    <rPh sb="1" eb="4">
      <t>テッコウギョウ</t>
    </rPh>
    <rPh sb="5" eb="6">
      <t>テツ</t>
    </rPh>
    <rPh sb="6" eb="8">
      <t>ソケイ</t>
    </rPh>
    <rPh sb="8" eb="9">
      <t>ザイ</t>
    </rPh>
    <rPh sb="9" eb="12">
      <t>セイゾウギョウ</t>
    </rPh>
    <phoneticPr fontId="98"/>
  </si>
  <si>
    <t>非鉄金属製造業</t>
    <rPh sb="0" eb="2">
      <t>ヒテツ</t>
    </rPh>
    <rPh sb="2" eb="4">
      <t>キンゾク</t>
    </rPh>
    <rPh sb="4" eb="7">
      <t>セイゾウギョウ</t>
    </rPh>
    <phoneticPr fontId="98"/>
  </si>
  <si>
    <t>銅･鉛･亜鉛･アルミ地金製造業</t>
    <rPh sb="0" eb="1">
      <t>ドウ</t>
    </rPh>
    <rPh sb="2" eb="3">
      <t>ナマリ</t>
    </rPh>
    <rPh sb="4" eb="6">
      <t>アエン</t>
    </rPh>
    <rPh sb="10" eb="12">
      <t>チキン</t>
    </rPh>
    <rPh sb="12" eb="15">
      <t>セイゾウギョウ</t>
    </rPh>
    <phoneticPr fontId="98"/>
  </si>
  <si>
    <t>他非鉄金属製品製造業</t>
    <rPh sb="0" eb="1">
      <t>ホカ</t>
    </rPh>
    <rPh sb="1" eb="3">
      <t>ヒテツ</t>
    </rPh>
    <rPh sb="3" eb="5">
      <t>キンゾク</t>
    </rPh>
    <rPh sb="5" eb="7">
      <t>セイヒン</t>
    </rPh>
    <rPh sb="7" eb="10">
      <t>セイゾウギョウ</t>
    </rPh>
    <phoneticPr fontId="98"/>
  </si>
  <si>
    <t>金属製品製造業</t>
    <rPh sb="0" eb="2">
      <t>キンゾク</t>
    </rPh>
    <rPh sb="2" eb="4">
      <t>セイヒン</t>
    </rPh>
    <rPh sb="4" eb="7">
      <t>セイゾウギョウ</t>
    </rPh>
    <phoneticPr fontId="98"/>
  </si>
  <si>
    <t>機械製造業</t>
    <rPh sb="0" eb="2">
      <t>キカイ</t>
    </rPh>
    <phoneticPr fontId="98"/>
  </si>
  <si>
    <t>汎用機械器具製造業</t>
    <rPh sb="0" eb="2">
      <t>ハンヨウ</t>
    </rPh>
    <rPh sb="2" eb="4">
      <t>キカイ</t>
    </rPh>
    <rPh sb="4" eb="6">
      <t>キグ</t>
    </rPh>
    <rPh sb="6" eb="9">
      <t>セイゾウギョウ</t>
    </rPh>
    <phoneticPr fontId="98"/>
  </si>
  <si>
    <t>土木建設機械(大規模)</t>
    <rPh sb="1" eb="3">
      <t>ケンセツ</t>
    </rPh>
    <rPh sb="3" eb="5">
      <t>キカイ</t>
    </rPh>
    <rPh sb="7" eb="10">
      <t>ダイキボ</t>
    </rPh>
    <phoneticPr fontId="98"/>
  </si>
  <si>
    <t>生産機械器具製造業</t>
    <rPh sb="1" eb="3">
      <t>キカイ</t>
    </rPh>
    <rPh sb="3" eb="5">
      <t>キグ</t>
    </rPh>
    <rPh sb="5" eb="8">
      <t>セイゾウギョウ</t>
    </rPh>
    <phoneticPr fontId="98"/>
  </si>
  <si>
    <t>金属工作･加工機械(大規模)</t>
    <rPh sb="1" eb="3">
      <t>コウサク</t>
    </rPh>
    <rPh sb="4" eb="6">
      <t>カコウ</t>
    </rPh>
    <rPh sb="6" eb="8">
      <t>キカイ</t>
    </rPh>
    <rPh sb="10" eb="13">
      <t>ダイキボ</t>
    </rPh>
    <phoneticPr fontId="98"/>
  </si>
  <si>
    <t>他中小規模生産機械器具製造業</t>
    <rPh sb="0" eb="1">
      <t>ホカ</t>
    </rPh>
    <rPh sb="1" eb="3">
      <t>チュウショウ</t>
    </rPh>
    <rPh sb="3" eb="5">
      <t>キボ</t>
    </rPh>
    <rPh sb="5" eb="7">
      <t>セイサン</t>
    </rPh>
    <rPh sb="7" eb="9">
      <t>キカイ</t>
    </rPh>
    <rPh sb="9" eb="11">
      <t>キグ</t>
    </rPh>
    <rPh sb="11" eb="14">
      <t>セイゾウギョウ</t>
    </rPh>
    <phoneticPr fontId="98"/>
  </si>
  <si>
    <t>業務用機械器具製造業</t>
    <rPh sb="0" eb="3">
      <t>ギョウムヨウ</t>
    </rPh>
    <rPh sb="3" eb="5">
      <t>キカイ</t>
    </rPh>
    <rPh sb="5" eb="7">
      <t>キグ</t>
    </rPh>
    <rPh sb="7" eb="10">
      <t>セイゾウギョウ</t>
    </rPh>
    <phoneticPr fontId="98"/>
  </si>
  <si>
    <t>電子部品デバイス電子回路製造業</t>
    <rPh sb="0" eb="2">
      <t>デンシ</t>
    </rPh>
    <rPh sb="2" eb="4">
      <t>ブヒン</t>
    </rPh>
    <rPh sb="8" eb="10">
      <t>デンシ</t>
    </rPh>
    <rPh sb="10" eb="12">
      <t>カイロ</t>
    </rPh>
    <rPh sb="12" eb="15">
      <t>セイゾウギョウ</t>
    </rPh>
    <phoneticPr fontId="98"/>
  </si>
  <si>
    <t>半導体集積回路･素子･電子管製造業(大規模)</t>
    <rPh sb="0" eb="3">
      <t>ハンドウタイ</t>
    </rPh>
    <rPh sb="3" eb="5">
      <t>シュウセキ</t>
    </rPh>
    <rPh sb="5" eb="7">
      <t>カイロ</t>
    </rPh>
    <rPh sb="8" eb="10">
      <t>ソシ</t>
    </rPh>
    <rPh sb="11" eb="14">
      <t>デンシカン</t>
    </rPh>
    <rPh sb="14" eb="17">
      <t>セイゾウギョウ</t>
    </rPh>
    <rPh sb="18" eb="21">
      <t>ダイキボ</t>
    </rPh>
    <phoneticPr fontId="98"/>
  </si>
  <si>
    <t>他中小規模電子部品デバイス電子回路製造業</t>
    <rPh sb="0" eb="1">
      <t>ホカ</t>
    </rPh>
    <rPh sb="1" eb="3">
      <t>チュウショウ</t>
    </rPh>
    <rPh sb="3" eb="5">
      <t>キボ</t>
    </rPh>
    <rPh sb="5" eb="7">
      <t>デンシ</t>
    </rPh>
    <rPh sb="7" eb="9">
      <t>ブヒン</t>
    </rPh>
    <rPh sb="13" eb="15">
      <t>デンシ</t>
    </rPh>
    <rPh sb="15" eb="17">
      <t>カイロ</t>
    </rPh>
    <rPh sb="17" eb="20">
      <t>セイゾウギョウ</t>
    </rPh>
    <phoneticPr fontId="98"/>
  </si>
  <si>
    <t>電気機械器具製造業</t>
    <rPh sb="1" eb="3">
      <t>キカイ</t>
    </rPh>
    <rPh sb="3" eb="5">
      <t>キグ</t>
    </rPh>
    <rPh sb="5" eb="8">
      <t>セイゾウギョウ</t>
    </rPh>
    <phoneticPr fontId="98"/>
  </si>
  <si>
    <t>電子応用装置製造業(大規模)</t>
    <rPh sb="0" eb="2">
      <t>デンシ</t>
    </rPh>
    <rPh sb="2" eb="4">
      <t>オウヨウ</t>
    </rPh>
    <rPh sb="4" eb="6">
      <t>ソウチ</t>
    </rPh>
    <rPh sb="6" eb="9">
      <t>セイゾウギョウ</t>
    </rPh>
    <rPh sb="10" eb="13">
      <t>ダイキボ</t>
    </rPh>
    <phoneticPr fontId="98"/>
  </si>
  <si>
    <t>他中小規模電気機械器具製造業</t>
    <rPh sb="0" eb="1">
      <t>ホカ</t>
    </rPh>
    <rPh sb="1" eb="3">
      <t>チュウショウ</t>
    </rPh>
    <rPh sb="3" eb="5">
      <t>キボ</t>
    </rPh>
    <rPh sb="5" eb="7">
      <t>デンキ</t>
    </rPh>
    <rPh sb="7" eb="9">
      <t>キカイ</t>
    </rPh>
    <rPh sb="9" eb="11">
      <t>キグ</t>
    </rPh>
    <rPh sb="11" eb="14">
      <t>セイゾウギョウ</t>
    </rPh>
    <phoneticPr fontId="98"/>
  </si>
  <si>
    <t>情報通信機械器具製造業</t>
    <rPh sb="3" eb="5">
      <t>キカイ</t>
    </rPh>
    <rPh sb="5" eb="7">
      <t>キグ</t>
    </rPh>
    <rPh sb="7" eb="10">
      <t>セイゾウギョウ</t>
    </rPh>
    <phoneticPr fontId="98"/>
  </si>
  <si>
    <t>通信･電子装置部品製造業(大規模)</t>
    <rPh sb="0" eb="2">
      <t>ツウシン</t>
    </rPh>
    <rPh sb="3" eb="5">
      <t>デンシ</t>
    </rPh>
    <rPh sb="5" eb="7">
      <t>ソウチ</t>
    </rPh>
    <rPh sb="7" eb="9">
      <t>ブヒン</t>
    </rPh>
    <rPh sb="9" eb="12">
      <t>セイゾウギョウ</t>
    </rPh>
    <rPh sb="13" eb="16">
      <t>ダイキボ</t>
    </rPh>
    <phoneticPr fontId="98"/>
  </si>
  <si>
    <t>他中小規模情報通信機械器具製造業</t>
    <rPh sb="0" eb="1">
      <t>ホカ</t>
    </rPh>
    <rPh sb="1" eb="3">
      <t>チュウショウ</t>
    </rPh>
    <rPh sb="3" eb="5">
      <t>キボ</t>
    </rPh>
    <rPh sb="5" eb="9">
      <t>ジョウホウツウシン</t>
    </rPh>
    <rPh sb="9" eb="11">
      <t>キカイ</t>
    </rPh>
    <rPh sb="11" eb="13">
      <t>キグ</t>
    </rPh>
    <rPh sb="13" eb="16">
      <t>セイゾウギョウ</t>
    </rPh>
    <phoneticPr fontId="98"/>
  </si>
  <si>
    <t>輸送用機械器具製造業</t>
    <rPh sb="2" eb="4">
      <t>キカイ</t>
    </rPh>
    <rPh sb="4" eb="6">
      <t>キグ</t>
    </rPh>
    <rPh sb="6" eb="9">
      <t>セイゾウギョウ</t>
    </rPh>
    <phoneticPr fontId="98"/>
  </si>
  <si>
    <t>自動車･自動車部品製造業(大規模)</t>
    <rPh sb="0" eb="3">
      <t>ジドウシャ</t>
    </rPh>
    <rPh sb="4" eb="7">
      <t>ジドウシャ</t>
    </rPh>
    <rPh sb="7" eb="9">
      <t>ブヒン</t>
    </rPh>
    <rPh sb="9" eb="12">
      <t>セイゾウギョウ</t>
    </rPh>
    <rPh sb="13" eb="16">
      <t>ダイキボ</t>
    </rPh>
    <phoneticPr fontId="98"/>
  </si>
  <si>
    <t>他中小規模輸送用機械器具製造業</t>
    <rPh sb="0" eb="1">
      <t>ホカ</t>
    </rPh>
    <rPh sb="1" eb="3">
      <t>チュウショウ</t>
    </rPh>
    <rPh sb="3" eb="5">
      <t>キボ</t>
    </rPh>
    <rPh sb="5" eb="7">
      <t>ユソウ</t>
    </rPh>
    <rPh sb="7" eb="8">
      <t>ヨウ</t>
    </rPh>
    <rPh sb="8" eb="10">
      <t>キカイ</t>
    </rPh>
    <rPh sb="10" eb="12">
      <t>キグ</t>
    </rPh>
    <rPh sb="12" eb="15">
      <t>セイゾウギョウ</t>
    </rPh>
    <phoneticPr fontId="98"/>
  </si>
  <si>
    <t>機械製造業他製品</t>
    <rPh sb="0" eb="2">
      <t>キカイ</t>
    </rPh>
    <rPh sb="2" eb="5">
      <t>セイゾウギョウ</t>
    </rPh>
    <rPh sb="5" eb="6">
      <t>ホカ</t>
    </rPh>
    <rPh sb="6" eb="8">
      <t>セイヒン</t>
    </rPh>
    <phoneticPr fontId="98"/>
  </si>
  <si>
    <t>その他製造業</t>
    <rPh sb="2" eb="3">
      <t>ホカ</t>
    </rPh>
    <rPh sb="3" eb="6">
      <t>セイゾウギョウ</t>
    </rPh>
    <phoneticPr fontId="98"/>
  </si>
  <si>
    <t>業務部門</t>
    <rPh sb="0" eb="2">
      <t>ギョウム</t>
    </rPh>
    <rPh sb="2" eb="4">
      <t>ブモン</t>
    </rPh>
    <phoneticPr fontId="100"/>
  </si>
  <si>
    <t>電気ガス熱供給水道業</t>
    <rPh sb="0" eb="1">
      <t>デンキ</t>
    </rPh>
    <rPh sb="4" eb="5">
      <t>ネツ</t>
    </rPh>
    <rPh sb="5" eb="7">
      <t>キョウキュウ</t>
    </rPh>
    <rPh sb="7" eb="10">
      <t>スイドウギョウ</t>
    </rPh>
    <rPh sb="8" eb="9">
      <t>ギョウ</t>
    </rPh>
    <phoneticPr fontId="98"/>
  </si>
  <si>
    <t>電気業(除電力供給用)</t>
    <rPh sb="0" eb="3">
      <t>デンキギョウ</t>
    </rPh>
    <rPh sb="4" eb="5">
      <t>ノゾ</t>
    </rPh>
    <rPh sb="5" eb="7">
      <t>デンリョク</t>
    </rPh>
    <rPh sb="7" eb="9">
      <t>キョウキュウ</t>
    </rPh>
    <rPh sb="9" eb="10">
      <t>ヨウ</t>
    </rPh>
    <phoneticPr fontId="98"/>
  </si>
  <si>
    <t>ガス業(除ガス供給用)</t>
    <rPh sb="2" eb="3">
      <t>ギョウ</t>
    </rPh>
    <rPh sb="4" eb="5">
      <t>ノゾ</t>
    </rPh>
    <rPh sb="7" eb="9">
      <t>キョウキュウ</t>
    </rPh>
    <rPh sb="9" eb="10">
      <t>ヨウ</t>
    </rPh>
    <phoneticPr fontId="98"/>
  </si>
  <si>
    <t>熱供給業(除熱供給用)</t>
    <rPh sb="0" eb="3">
      <t>ネツキョウキュウ</t>
    </rPh>
    <rPh sb="3" eb="4">
      <t>ギョウ</t>
    </rPh>
    <rPh sb="5" eb="6">
      <t>ノゾ</t>
    </rPh>
    <rPh sb="6" eb="7">
      <t>ネツ</t>
    </rPh>
    <rPh sb="7" eb="9">
      <t>キョウキュウ</t>
    </rPh>
    <rPh sb="9" eb="10">
      <t>ヨウ</t>
    </rPh>
    <phoneticPr fontId="98"/>
  </si>
  <si>
    <t>水道業</t>
    <rPh sb="0" eb="3">
      <t>スイドウギョウ</t>
    </rPh>
    <phoneticPr fontId="98"/>
  </si>
  <si>
    <t>情報通信業</t>
    <rPh sb="0" eb="2">
      <t>ジョウホウ</t>
    </rPh>
    <rPh sb="2" eb="5">
      <t>ツウシンギョウ</t>
    </rPh>
    <phoneticPr fontId="98"/>
  </si>
  <si>
    <t>通信業</t>
    <rPh sb="0" eb="2">
      <t>ツウシン</t>
    </rPh>
    <phoneticPr fontId="98"/>
  </si>
  <si>
    <t>放送業</t>
    <rPh sb="0" eb="2">
      <t>ホウソウ</t>
    </rPh>
    <rPh sb="2" eb="3">
      <t>ギョウ</t>
    </rPh>
    <phoneticPr fontId="98"/>
  </si>
  <si>
    <t>情報サービス業</t>
    <rPh sb="0" eb="2">
      <t>ジョウホウ</t>
    </rPh>
    <rPh sb="6" eb="7">
      <t>ギョウ</t>
    </rPh>
    <phoneticPr fontId="98"/>
  </si>
  <si>
    <t>インターネット付随サービス業</t>
    <rPh sb="7" eb="9">
      <t>フズイ</t>
    </rPh>
    <rPh sb="13" eb="14">
      <t>ギョウ</t>
    </rPh>
    <phoneticPr fontId="98"/>
  </si>
  <si>
    <t>映像･音声･文字情報制作業</t>
    <rPh sb="0" eb="2">
      <t>エイゾウ</t>
    </rPh>
    <rPh sb="3" eb="5">
      <t>オンセイ</t>
    </rPh>
    <rPh sb="6" eb="8">
      <t>モジ</t>
    </rPh>
    <rPh sb="8" eb="10">
      <t>ジョウホウ</t>
    </rPh>
    <rPh sb="10" eb="12">
      <t>セイサク</t>
    </rPh>
    <rPh sb="12" eb="13">
      <t>ギョウ</t>
    </rPh>
    <phoneticPr fontId="98"/>
  </si>
  <si>
    <t>運輸業･郵便業</t>
    <rPh sb="0" eb="3">
      <t>ウンユギョウ</t>
    </rPh>
    <rPh sb="4" eb="6">
      <t>ユウビン</t>
    </rPh>
    <rPh sb="6" eb="7">
      <t>ギョウ</t>
    </rPh>
    <phoneticPr fontId="98"/>
  </si>
  <si>
    <t>鉄道業(除輸送用)</t>
    <rPh sb="0" eb="2">
      <t>テツドウ</t>
    </rPh>
    <rPh sb="2" eb="3">
      <t>ギョウ</t>
    </rPh>
    <rPh sb="4" eb="5">
      <t>ノゾ</t>
    </rPh>
    <rPh sb="5" eb="8">
      <t>ユソウヨウ</t>
    </rPh>
    <phoneticPr fontId="98"/>
  </si>
  <si>
    <t>道路旅客運送業(除輸送用)</t>
    <rPh sb="0" eb="2">
      <t>ドウロ</t>
    </rPh>
    <rPh sb="2" eb="4">
      <t>リョキャク</t>
    </rPh>
    <rPh sb="4" eb="6">
      <t>ウンソウ</t>
    </rPh>
    <rPh sb="6" eb="7">
      <t>ギョウ</t>
    </rPh>
    <rPh sb="8" eb="9">
      <t>ノゾ</t>
    </rPh>
    <rPh sb="9" eb="12">
      <t>ユソウヨウ</t>
    </rPh>
    <phoneticPr fontId="98"/>
  </si>
  <si>
    <t>道路貨物運送業(除輸送用)</t>
    <rPh sb="0" eb="2">
      <t>ドウロ</t>
    </rPh>
    <rPh sb="2" eb="4">
      <t>カモツ</t>
    </rPh>
    <rPh sb="4" eb="6">
      <t>ウンソウ</t>
    </rPh>
    <rPh sb="6" eb="7">
      <t>ギョウ</t>
    </rPh>
    <rPh sb="8" eb="9">
      <t>ノゾ</t>
    </rPh>
    <rPh sb="9" eb="12">
      <t>ユソウヨウ</t>
    </rPh>
    <phoneticPr fontId="98"/>
  </si>
  <si>
    <t>水運業(除輸送用)</t>
    <rPh sb="0" eb="2">
      <t>スイウン</t>
    </rPh>
    <rPh sb="2" eb="3">
      <t>ギョウ</t>
    </rPh>
    <rPh sb="4" eb="5">
      <t>ノゾ</t>
    </rPh>
    <rPh sb="5" eb="8">
      <t>ユソウヨウ</t>
    </rPh>
    <phoneticPr fontId="98"/>
  </si>
  <si>
    <t>航空運輸業(除輸送用)</t>
    <rPh sb="0" eb="2">
      <t>コウクウ</t>
    </rPh>
    <rPh sb="2" eb="4">
      <t>ウンユ</t>
    </rPh>
    <rPh sb="4" eb="5">
      <t>ギョウ</t>
    </rPh>
    <rPh sb="6" eb="7">
      <t>ノゾ</t>
    </rPh>
    <rPh sb="7" eb="10">
      <t>ユソウヨウ</t>
    </rPh>
    <phoneticPr fontId="98"/>
  </si>
  <si>
    <t>倉庫業</t>
    <rPh sb="0" eb="2">
      <t>ソウコ</t>
    </rPh>
    <rPh sb="2" eb="3">
      <t>ギョウ</t>
    </rPh>
    <phoneticPr fontId="98"/>
  </si>
  <si>
    <t>運輸附帯サービス業</t>
    <rPh sb="0" eb="2">
      <t>ウンユ</t>
    </rPh>
    <rPh sb="2" eb="4">
      <t>フタイ</t>
    </rPh>
    <rPh sb="8" eb="9">
      <t>ギョウ</t>
    </rPh>
    <phoneticPr fontId="98"/>
  </si>
  <si>
    <t>郵便業(含信書便事業)</t>
    <rPh sb="0" eb="2">
      <t>ユウビン</t>
    </rPh>
    <rPh sb="2" eb="3">
      <t>ギョウ</t>
    </rPh>
    <rPh sb="4" eb="5">
      <t>フク</t>
    </rPh>
    <rPh sb="5" eb="7">
      <t>シンショ</t>
    </rPh>
    <rPh sb="7" eb="8">
      <t>ビン</t>
    </rPh>
    <rPh sb="8" eb="10">
      <t>ジギョウ</t>
    </rPh>
    <phoneticPr fontId="98"/>
  </si>
  <si>
    <t>卸売業</t>
    <rPh sb="0" eb="3">
      <t>オロシウリギョウ</t>
    </rPh>
    <phoneticPr fontId="98"/>
  </si>
  <si>
    <t>各種商品卸売業</t>
    <rPh sb="0" eb="2">
      <t>カクシュ</t>
    </rPh>
    <rPh sb="2" eb="4">
      <t>ショウヒン</t>
    </rPh>
    <rPh sb="4" eb="7">
      <t>オロシウリギョウ</t>
    </rPh>
    <phoneticPr fontId="98"/>
  </si>
  <si>
    <t>繊維･衣服等卸売業</t>
    <rPh sb="0" eb="2">
      <t>センイ</t>
    </rPh>
    <rPh sb="3" eb="5">
      <t>イフク</t>
    </rPh>
    <rPh sb="5" eb="6">
      <t>トウ</t>
    </rPh>
    <rPh sb="6" eb="9">
      <t>オロシウリギョウ</t>
    </rPh>
    <phoneticPr fontId="98"/>
  </si>
  <si>
    <t>飲食料品卸売業</t>
    <rPh sb="0" eb="4">
      <t>インショクリョウヒン</t>
    </rPh>
    <rPh sb="4" eb="7">
      <t>オロシウリギョウ</t>
    </rPh>
    <phoneticPr fontId="98"/>
  </si>
  <si>
    <t>建築材料･鉱物･金属材料等卸売業</t>
    <rPh sb="0" eb="2">
      <t>ケンチク</t>
    </rPh>
    <rPh sb="2" eb="4">
      <t>ザイリョウ</t>
    </rPh>
    <rPh sb="5" eb="7">
      <t>コウブツ</t>
    </rPh>
    <rPh sb="8" eb="10">
      <t>キンゾク</t>
    </rPh>
    <rPh sb="10" eb="12">
      <t>ザイリョウ</t>
    </rPh>
    <rPh sb="12" eb="13">
      <t>トウ</t>
    </rPh>
    <rPh sb="13" eb="16">
      <t>オロシウリギョウ</t>
    </rPh>
    <phoneticPr fontId="98"/>
  </si>
  <si>
    <t>機械器具卸売業</t>
    <rPh sb="0" eb="2">
      <t>キカイ</t>
    </rPh>
    <rPh sb="2" eb="4">
      <t>キグ</t>
    </rPh>
    <rPh sb="4" eb="7">
      <t>オロシウリギョウ</t>
    </rPh>
    <phoneticPr fontId="98"/>
  </si>
  <si>
    <t>他卸売業</t>
    <rPh sb="0" eb="1">
      <t>ホカ</t>
    </rPh>
    <rPh sb="1" eb="4">
      <t>オロシウリギョウ</t>
    </rPh>
    <phoneticPr fontId="98"/>
  </si>
  <si>
    <t>小売業</t>
    <rPh sb="0" eb="3">
      <t>コウリギョウ</t>
    </rPh>
    <phoneticPr fontId="98"/>
  </si>
  <si>
    <t>各種商品小売業</t>
    <rPh sb="0" eb="2">
      <t>カクシュ</t>
    </rPh>
    <rPh sb="2" eb="4">
      <t>ショウヒン</t>
    </rPh>
    <rPh sb="4" eb="6">
      <t>コウ</t>
    </rPh>
    <phoneticPr fontId="98"/>
  </si>
  <si>
    <t>織物･衣服･身回品小売業</t>
    <rPh sb="0" eb="2">
      <t>オリモノ</t>
    </rPh>
    <rPh sb="3" eb="5">
      <t>イフク</t>
    </rPh>
    <rPh sb="6" eb="9">
      <t>ミノマワリヒン</t>
    </rPh>
    <rPh sb="9" eb="11">
      <t>コウ</t>
    </rPh>
    <phoneticPr fontId="98"/>
  </si>
  <si>
    <t>飲食料品小売業</t>
    <rPh sb="0" eb="4">
      <t>インショクリョウヒン</t>
    </rPh>
    <rPh sb="4" eb="6">
      <t>コウ</t>
    </rPh>
    <phoneticPr fontId="98"/>
  </si>
  <si>
    <t>機械器具小売業</t>
    <rPh sb="0" eb="2">
      <t>キカイ</t>
    </rPh>
    <rPh sb="2" eb="4">
      <t>キグ</t>
    </rPh>
    <rPh sb="4" eb="5">
      <t>ショウ</t>
    </rPh>
    <phoneticPr fontId="98"/>
  </si>
  <si>
    <t>他小売業</t>
    <rPh sb="0" eb="1">
      <t>ホカ</t>
    </rPh>
    <rPh sb="1" eb="2">
      <t>ショウ</t>
    </rPh>
    <phoneticPr fontId="98"/>
  </si>
  <si>
    <t>無店舗小売業</t>
    <rPh sb="0" eb="3">
      <t>ムテンポ</t>
    </rPh>
    <rPh sb="3" eb="4">
      <t>ショウ</t>
    </rPh>
    <phoneticPr fontId="98"/>
  </si>
  <si>
    <t>金融業･保険業</t>
    <rPh sb="0" eb="3">
      <t>キンユウギョウ</t>
    </rPh>
    <rPh sb="4" eb="7">
      <t>ホケンギョウ</t>
    </rPh>
    <phoneticPr fontId="98"/>
  </si>
  <si>
    <t>銀行業</t>
    <rPh sb="0" eb="2">
      <t>ギンコウ</t>
    </rPh>
    <phoneticPr fontId="98"/>
  </si>
  <si>
    <t>協同組合金融業</t>
    <rPh sb="0" eb="2">
      <t>キョウドウ</t>
    </rPh>
    <rPh sb="2" eb="4">
      <t>クミアイ</t>
    </rPh>
    <rPh sb="4" eb="6">
      <t>キンユウ</t>
    </rPh>
    <rPh sb="6" eb="7">
      <t>ギョウ</t>
    </rPh>
    <phoneticPr fontId="98"/>
  </si>
  <si>
    <t>貸金業･クレジットカード等非預金信用機関</t>
    <rPh sb="0" eb="3">
      <t>カシキンギョウ</t>
    </rPh>
    <rPh sb="12" eb="13">
      <t>トウ</t>
    </rPh>
    <rPh sb="13" eb="14">
      <t>ヒ</t>
    </rPh>
    <rPh sb="14" eb="16">
      <t>ヨキン</t>
    </rPh>
    <rPh sb="16" eb="18">
      <t>シンヨウ</t>
    </rPh>
    <rPh sb="18" eb="20">
      <t>キカン</t>
    </rPh>
    <phoneticPr fontId="98"/>
  </si>
  <si>
    <t>金融商品取引業･商品先物取引業</t>
    <rPh sb="0" eb="2">
      <t>キンユウ</t>
    </rPh>
    <rPh sb="2" eb="4">
      <t>ショウヒン</t>
    </rPh>
    <rPh sb="4" eb="7">
      <t>トリヒキギョウ</t>
    </rPh>
    <rPh sb="8" eb="10">
      <t>ショウヒン</t>
    </rPh>
    <rPh sb="10" eb="12">
      <t>サキモノ</t>
    </rPh>
    <rPh sb="12" eb="15">
      <t>トリヒキギョウ</t>
    </rPh>
    <phoneticPr fontId="98"/>
  </si>
  <si>
    <t>補助的金融業</t>
    <rPh sb="0" eb="3">
      <t>ホジョテキ</t>
    </rPh>
    <rPh sb="3" eb="5">
      <t>キンユウ</t>
    </rPh>
    <rPh sb="5" eb="6">
      <t>ギョウ</t>
    </rPh>
    <phoneticPr fontId="98"/>
  </si>
  <si>
    <t>保険業(含保険媒介代理業･保険サービス業)</t>
    <rPh sb="0" eb="3">
      <t>ホケンギョウ</t>
    </rPh>
    <rPh sb="4" eb="5">
      <t>フク</t>
    </rPh>
    <rPh sb="5" eb="7">
      <t>ホケン</t>
    </rPh>
    <rPh sb="7" eb="9">
      <t>バイカイ</t>
    </rPh>
    <rPh sb="9" eb="12">
      <t>ダイリギョウ</t>
    </rPh>
    <rPh sb="13" eb="15">
      <t>ホケン</t>
    </rPh>
    <rPh sb="19" eb="20">
      <t>ギョウ</t>
    </rPh>
    <phoneticPr fontId="98"/>
  </si>
  <si>
    <t>不動産業･物品賃貸業</t>
    <rPh sb="0" eb="3">
      <t>フドウサン</t>
    </rPh>
    <rPh sb="3" eb="4">
      <t>ギョウ</t>
    </rPh>
    <rPh sb="5" eb="7">
      <t>ブッピン</t>
    </rPh>
    <rPh sb="7" eb="9">
      <t>チンタイ</t>
    </rPh>
    <phoneticPr fontId="98"/>
  </si>
  <si>
    <t>不動産取引業</t>
    <rPh sb="0" eb="3">
      <t>フドウサン</t>
    </rPh>
    <rPh sb="3" eb="5">
      <t>トリヒキ</t>
    </rPh>
    <rPh sb="5" eb="6">
      <t>ギョウ</t>
    </rPh>
    <phoneticPr fontId="98"/>
  </si>
  <si>
    <t>不動産賃貸業･管理業</t>
    <rPh sb="0" eb="3">
      <t>フドウサン</t>
    </rPh>
    <rPh sb="3" eb="6">
      <t>チンタイギョウ</t>
    </rPh>
    <rPh sb="7" eb="10">
      <t>カンリギョウ</t>
    </rPh>
    <phoneticPr fontId="98"/>
  </si>
  <si>
    <t>物品賃貸業</t>
    <rPh sb="0" eb="2">
      <t>ブッピン</t>
    </rPh>
    <rPh sb="2" eb="4">
      <t>チンタイ</t>
    </rPh>
    <rPh sb="4" eb="5">
      <t>ギョウ</t>
    </rPh>
    <phoneticPr fontId="98"/>
  </si>
  <si>
    <t>学術研究･専門･</t>
    <rPh sb="0" eb="2">
      <t>ガクジュツ</t>
    </rPh>
    <rPh sb="2" eb="4">
      <t>ケンキュウ</t>
    </rPh>
    <rPh sb="5" eb="7">
      <t>センモン</t>
    </rPh>
    <phoneticPr fontId="98"/>
  </si>
  <si>
    <t>学術研究開発機関</t>
    <rPh sb="0" eb="2">
      <t>ガクジュツ</t>
    </rPh>
    <rPh sb="2" eb="4">
      <t>ケンキュウ</t>
    </rPh>
    <rPh sb="4" eb="6">
      <t>カイハツ</t>
    </rPh>
    <rPh sb="6" eb="8">
      <t>キカン</t>
    </rPh>
    <phoneticPr fontId="98"/>
  </si>
  <si>
    <t>技術サービス業</t>
    <phoneticPr fontId="12"/>
  </si>
  <si>
    <t>専門サービス業</t>
    <rPh sb="0" eb="2">
      <t>センモン</t>
    </rPh>
    <rPh sb="6" eb="7">
      <t>ギョウ</t>
    </rPh>
    <phoneticPr fontId="98"/>
  </si>
  <si>
    <t>広告業</t>
    <rPh sb="0" eb="2">
      <t>コウコク</t>
    </rPh>
    <rPh sb="2" eb="3">
      <t>ギョウ</t>
    </rPh>
    <phoneticPr fontId="98"/>
  </si>
  <si>
    <t>技術サービス業</t>
    <rPh sb="0" eb="2">
      <t>ギジュツ</t>
    </rPh>
    <rPh sb="6" eb="7">
      <t>ギョウ</t>
    </rPh>
    <phoneticPr fontId="98"/>
  </si>
  <si>
    <t>宿泊業･飲食サービス業</t>
    <rPh sb="0" eb="2">
      <t>シュクハク</t>
    </rPh>
    <rPh sb="2" eb="3">
      <t>ギョウ</t>
    </rPh>
    <rPh sb="3" eb="4">
      <t>サンギョウ</t>
    </rPh>
    <rPh sb="4" eb="6">
      <t>インショク</t>
    </rPh>
    <rPh sb="10" eb="11">
      <t>ギョウ</t>
    </rPh>
    <phoneticPr fontId="98"/>
  </si>
  <si>
    <t>宿泊業</t>
    <rPh sb="0" eb="2">
      <t>シュクハク</t>
    </rPh>
    <rPh sb="2" eb="3">
      <t>ギョウ</t>
    </rPh>
    <phoneticPr fontId="98"/>
  </si>
  <si>
    <t>飲食店</t>
    <rPh sb="0" eb="3">
      <t>インショクテン</t>
    </rPh>
    <phoneticPr fontId="98"/>
  </si>
  <si>
    <t>持帰･配達飲食サービス業</t>
    <rPh sb="0" eb="1">
      <t>モ</t>
    </rPh>
    <rPh sb="1" eb="2">
      <t>カエ</t>
    </rPh>
    <rPh sb="3" eb="5">
      <t>ハイタツ</t>
    </rPh>
    <rPh sb="5" eb="7">
      <t>インショク</t>
    </rPh>
    <rPh sb="11" eb="12">
      <t>ギョウ</t>
    </rPh>
    <phoneticPr fontId="98"/>
  </si>
  <si>
    <t>生活関連サービス業･</t>
    <rPh sb="0" eb="2">
      <t>セイカツ</t>
    </rPh>
    <rPh sb="2" eb="4">
      <t>カンレン</t>
    </rPh>
    <rPh sb="8" eb="9">
      <t>ギョウ</t>
    </rPh>
    <phoneticPr fontId="98"/>
  </si>
  <si>
    <t>洗濯･理容･美容･浴場業</t>
    <rPh sb="0" eb="2">
      <t>センタク</t>
    </rPh>
    <rPh sb="3" eb="5">
      <t>リヨウ</t>
    </rPh>
    <rPh sb="6" eb="8">
      <t>ビヨウ</t>
    </rPh>
    <rPh sb="9" eb="11">
      <t>ヨクジョウ</t>
    </rPh>
    <rPh sb="11" eb="12">
      <t>ギョウ</t>
    </rPh>
    <phoneticPr fontId="98"/>
  </si>
  <si>
    <t>娯楽業</t>
    <phoneticPr fontId="12"/>
  </si>
  <si>
    <t>他生活関連サービス業</t>
    <rPh sb="0" eb="1">
      <t>ホカ</t>
    </rPh>
    <rPh sb="1" eb="3">
      <t>セイカツ</t>
    </rPh>
    <rPh sb="3" eb="5">
      <t>カンレン</t>
    </rPh>
    <rPh sb="9" eb="10">
      <t>ギョウ</t>
    </rPh>
    <phoneticPr fontId="98"/>
  </si>
  <si>
    <t>娯楽業</t>
    <rPh sb="0" eb="3">
      <t>ゴラクギョウ</t>
    </rPh>
    <phoneticPr fontId="98"/>
  </si>
  <si>
    <t>教育･学習支援業</t>
    <rPh sb="0" eb="2">
      <t>キョウイク</t>
    </rPh>
    <rPh sb="2" eb="3">
      <t>サンギョウ</t>
    </rPh>
    <rPh sb="3" eb="5">
      <t>ガクシュウ</t>
    </rPh>
    <rPh sb="5" eb="7">
      <t>シエン</t>
    </rPh>
    <rPh sb="7" eb="8">
      <t>ギョウ</t>
    </rPh>
    <phoneticPr fontId="98"/>
  </si>
  <si>
    <t>学校教育</t>
    <rPh sb="0" eb="2">
      <t>ガッコウ</t>
    </rPh>
    <rPh sb="2" eb="4">
      <t>キョウイク</t>
    </rPh>
    <phoneticPr fontId="98"/>
  </si>
  <si>
    <t>他教育･学習支援業</t>
    <rPh sb="0" eb="1">
      <t>ホカ</t>
    </rPh>
    <rPh sb="1" eb="3">
      <t>キョウイク</t>
    </rPh>
    <rPh sb="4" eb="6">
      <t>ガクシュウ</t>
    </rPh>
    <rPh sb="6" eb="8">
      <t>シエン</t>
    </rPh>
    <rPh sb="8" eb="9">
      <t>ギョウ</t>
    </rPh>
    <phoneticPr fontId="98"/>
  </si>
  <si>
    <t>医療･福祉</t>
    <rPh sb="0" eb="2">
      <t>イリョウ</t>
    </rPh>
    <rPh sb="3" eb="5">
      <t>フクシ</t>
    </rPh>
    <phoneticPr fontId="98"/>
  </si>
  <si>
    <t>医療業</t>
    <rPh sb="0" eb="2">
      <t>イリョウ</t>
    </rPh>
    <rPh sb="2" eb="3">
      <t>ギョウ</t>
    </rPh>
    <phoneticPr fontId="98"/>
  </si>
  <si>
    <t>保険衛生</t>
    <rPh sb="0" eb="2">
      <t>ホケン</t>
    </rPh>
    <rPh sb="2" eb="4">
      <t>エイセイ</t>
    </rPh>
    <phoneticPr fontId="98"/>
  </si>
  <si>
    <t>社会保険･社会福祉･介護事業</t>
    <rPh sb="0" eb="2">
      <t>シャカイ</t>
    </rPh>
    <rPh sb="2" eb="4">
      <t>ホケン</t>
    </rPh>
    <rPh sb="5" eb="7">
      <t>シャカイ</t>
    </rPh>
    <rPh sb="7" eb="9">
      <t>フクシ</t>
    </rPh>
    <rPh sb="10" eb="12">
      <t>カイゴ</t>
    </rPh>
    <rPh sb="12" eb="14">
      <t>ジギョウ</t>
    </rPh>
    <phoneticPr fontId="98"/>
  </si>
  <si>
    <t>複合サービス事業</t>
    <rPh sb="0" eb="2">
      <t>フクゴウ</t>
    </rPh>
    <rPh sb="6" eb="8">
      <t>ジギョウ</t>
    </rPh>
    <phoneticPr fontId="98"/>
  </si>
  <si>
    <t>郵便局</t>
    <rPh sb="0" eb="2">
      <t>ユウビン</t>
    </rPh>
    <rPh sb="2" eb="3">
      <t>キョク</t>
    </rPh>
    <phoneticPr fontId="98"/>
  </si>
  <si>
    <t>協同組合</t>
    <rPh sb="0" eb="2">
      <t>キョウドウ</t>
    </rPh>
    <rPh sb="2" eb="4">
      <t>クミアイ</t>
    </rPh>
    <phoneticPr fontId="98"/>
  </si>
  <si>
    <t>他サービス業</t>
    <rPh sb="0" eb="1">
      <t>ホカ</t>
    </rPh>
    <phoneticPr fontId="98"/>
  </si>
  <si>
    <t>廃棄物処理業</t>
    <rPh sb="0" eb="3">
      <t>ハイキブツ</t>
    </rPh>
    <rPh sb="3" eb="6">
      <t>ショリギョウ</t>
    </rPh>
    <phoneticPr fontId="98"/>
  </si>
  <si>
    <t>自動車整備業</t>
    <rPh sb="0" eb="3">
      <t>ジドウシャ</t>
    </rPh>
    <rPh sb="3" eb="5">
      <t>セイビ</t>
    </rPh>
    <rPh sb="5" eb="6">
      <t>ギョウ</t>
    </rPh>
    <phoneticPr fontId="98"/>
  </si>
  <si>
    <t>機械等修理業</t>
    <rPh sb="0" eb="3">
      <t>キカイトウ</t>
    </rPh>
    <rPh sb="3" eb="5">
      <t>シュウリ</t>
    </rPh>
    <rPh sb="5" eb="6">
      <t>ギョウ</t>
    </rPh>
    <phoneticPr fontId="98"/>
  </si>
  <si>
    <t>職業紹介･労働者派遣業</t>
    <rPh sb="0" eb="2">
      <t>ショクギョウ</t>
    </rPh>
    <rPh sb="2" eb="4">
      <t>ショウカイ</t>
    </rPh>
    <rPh sb="5" eb="8">
      <t>ロウドウシャ</t>
    </rPh>
    <rPh sb="8" eb="10">
      <t>ハケン</t>
    </rPh>
    <rPh sb="10" eb="11">
      <t>ギョウ</t>
    </rPh>
    <phoneticPr fontId="98"/>
  </si>
  <si>
    <t>他事業サービス業</t>
    <rPh sb="0" eb="1">
      <t>ホカ</t>
    </rPh>
    <rPh sb="1" eb="3">
      <t>ジギョウ</t>
    </rPh>
    <phoneticPr fontId="98"/>
  </si>
  <si>
    <t>政治･経済･文化団体</t>
    <rPh sb="0" eb="2">
      <t>セイジ</t>
    </rPh>
    <rPh sb="3" eb="5">
      <t>ケイザイ</t>
    </rPh>
    <rPh sb="6" eb="8">
      <t>ブンカ</t>
    </rPh>
    <rPh sb="8" eb="10">
      <t>ダンタイ</t>
    </rPh>
    <phoneticPr fontId="98"/>
  </si>
  <si>
    <t>宗教</t>
    <rPh sb="0" eb="1">
      <t>シュウ</t>
    </rPh>
    <rPh sb="1" eb="2">
      <t>キョウ</t>
    </rPh>
    <phoneticPr fontId="98"/>
  </si>
  <si>
    <t>他サービス業</t>
    <rPh sb="0" eb="1">
      <t>ホカ</t>
    </rPh>
    <rPh sb="5" eb="6">
      <t>ギョウ</t>
    </rPh>
    <phoneticPr fontId="98"/>
  </si>
  <si>
    <t>公務</t>
    <rPh sb="0" eb="1">
      <t>コウ</t>
    </rPh>
    <rPh sb="1" eb="2">
      <t>ツトム</t>
    </rPh>
    <phoneticPr fontId="98"/>
  </si>
  <si>
    <t>国家公務</t>
    <rPh sb="0" eb="2">
      <t>コッカ</t>
    </rPh>
    <rPh sb="2" eb="4">
      <t>コウム</t>
    </rPh>
    <phoneticPr fontId="98"/>
  </si>
  <si>
    <t>地方公務</t>
    <rPh sb="0" eb="2">
      <t>チホウ</t>
    </rPh>
    <rPh sb="2" eb="4">
      <t>コウム</t>
    </rPh>
    <phoneticPr fontId="98"/>
  </si>
  <si>
    <t>※代替値</t>
    <rPh sb="1" eb="4">
      <t>ダイタイチ</t>
    </rPh>
    <phoneticPr fontId="12"/>
  </si>
  <si>
    <t>水力（3万kW未満）</t>
    <phoneticPr fontId="12"/>
  </si>
  <si>
    <t>水力（3万kW以上）</t>
    <phoneticPr fontId="12"/>
  </si>
  <si>
    <t>03.水力（3万kW未満）</t>
    <phoneticPr fontId="12"/>
  </si>
  <si>
    <t>04.水力（3万kW以上）</t>
    <phoneticPr fontId="12"/>
  </si>
  <si>
    <t>利用量（千kWh）</t>
    <rPh sb="0" eb="2">
      <t>リヨウ</t>
    </rPh>
    <rPh sb="2" eb="3">
      <t>リョウ</t>
    </rPh>
    <phoneticPr fontId="12"/>
  </si>
  <si>
    <t>再生可能エネルギー</t>
    <rPh sb="0" eb="4">
      <t>サイセイカノウ</t>
    </rPh>
    <phoneticPr fontId="12"/>
  </si>
  <si>
    <t>利用率（％）</t>
    <rPh sb="0" eb="2">
      <t>リヨウ</t>
    </rPh>
    <rPh sb="2" eb="3">
      <t>リツ</t>
    </rPh>
    <phoneticPr fontId="12"/>
  </si>
  <si>
    <t>　　FIT証書付与電気量</t>
    <phoneticPr fontId="12"/>
  </si>
  <si>
    <t>　都民の健康と安全を確保する環境に関する条例第９条の５の規定によりエネルギー状況報告書を提出します。</t>
    <rPh sb="38" eb="42">
      <t>ジョウキョウホウコク</t>
    </rPh>
    <phoneticPr fontId="12"/>
  </si>
  <si>
    <t>新設</t>
    <rPh sb="0" eb="2">
      <t>シンセツ</t>
    </rPh>
    <phoneticPr fontId="12"/>
  </si>
  <si>
    <r>
      <t>　未調整CO</t>
    </r>
    <r>
      <rPr>
        <vertAlign val="subscript"/>
        <sz val="10"/>
        <rFont val="ＭＳ Ｐ明朝"/>
        <family val="1"/>
        <charset val="128"/>
      </rPr>
      <t>2</t>
    </r>
    <r>
      <rPr>
        <sz val="10"/>
        <rFont val="ＭＳ Ｐ明朝"/>
        <family val="1"/>
        <charset val="128"/>
      </rPr>
      <t>排出量</t>
    </r>
    <rPh sb="7" eb="9">
      <t>ハイシュツ</t>
    </rPh>
    <rPh sb="9" eb="10">
      <t>リョウ</t>
    </rPh>
    <phoneticPr fontId="12"/>
  </si>
  <si>
    <r>
      <t>　基礎CO</t>
    </r>
    <r>
      <rPr>
        <vertAlign val="subscript"/>
        <sz val="10"/>
        <rFont val="ＭＳ Ｐ明朝"/>
        <family val="1"/>
        <charset val="128"/>
      </rPr>
      <t>2</t>
    </r>
    <r>
      <rPr>
        <sz val="10"/>
        <rFont val="ＭＳ Ｐ明朝"/>
        <family val="1"/>
        <charset val="128"/>
      </rPr>
      <t>排出量</t>
    </r>
    <rPh sb="6" eb="8">
      <t>ハイシュツ</t>
    </rPh>
    <rPh sb="8" eb="9">
      <t>リョウ</t>
    </rPh>
    <phoneticPr fontId="12"/>
  </si>
  <si>
    <r>
      <t>調整後CO</t>
    </r>
    <r>
      <rPr>
        <vertAlign val="subscript"/>
        <sz val="10"/>
        <rFont val="ＭＳ Ｐ明朝"/>
        <family val="1"/>
        <charset val="128"/>
      </rPr>
      <t>2</t>
    </r>
    <r>
      <rPr>
        <sz val="10"/>
        <rFont val="ＭＳ Ｐ明朝"/>
        <family val="1"/>
        <charset val="128"/>
      </rPr>
      <t>排出量</t>
    </r>
    <phoneticPr fontId="12"/>
  </si>
  <si>
    <t>再生可能エネルギー利用量</t>
  </si>
  <si>
    <t>再エネ電源</t>
    <rPh sb="0" eb="1">
      <t>サイ</t>
    </rPh>
    <rPh sb="3" eb="5">
      <t>デンゲン</t>
    </rPh>
    <phoneticPr fontId="12"/>
  </si>
  <si>
    <t>新設再生可能エネルギー発電設備</t>
    <rPh sb="11" eb="13">
      <t>ハツデン</t>
    </rPh>
    <rPh sb="13" eb="15">
      <t>セツビ</t>
    </rPh>
    <phoneticPr fontId="12"/>
  </si>
  <si>
    <t>１　調査内容</t>
    <rPh sb="2" eb="4">
      <t>チョウサ</t>
    </rPh>
    <rPh sb="4" eb="6">
      <t>ナイヨウ</t>
    </rPh>
    <phoneticPr fontId="12"/>
  </si>
  <si>
    <t>２　調査により収集したデータの使用目的</t>
    <rPh sb="2" eb="4">
      <t>チョウサ</t>
    </rPh>
    <rPh sb="7" eb="9">
      <t>シュウシュウ</t>
    </rPh>
    <rPh sb="15" eb="17">
      <t>シヨウ</t>
    </rPh>
    <rPh sb="17" eb="19">
      <t>モクテキ</t>
    </rPh>
    <phoneticPr fontId="12"/>
  </si>
  <si>
    <t>　都及び区市町村における温室効果ガス排出量を算定するための基礎資料として使用いたします。</t>
    <phoneticPr fontId="12"/>
  </si>
  <si>
    <t>３　調査により収集したデータの取扱い</t>
    <rPh sb="2" eb="4">
      <t>チョウサ</t>
    </rPh>
    <rPh sb="7" eb="9">
      <t>シュウシュウ</t>
    </rPh>
    <rPh sb="15" eb="17">
      <t>トリアツカ</t>
    </rPh>
    <phoneticPr fontId="12"/>
  </si>
  <si>
    <t>４　根拠規定（東京都環境確保条例より）</t>
    <rPh sb="2" eb="4">
      <t>コンキョ</t>
    </rPh>
    <rPh sb="4" eb="6">
      <t>キテイ</t>
    </rPh>
    <rPh sb="7" eb="10">
      <t>トウキョウト</t>
    </rPh>
    <rPh sb="10" eb="12">
      <t>カンキョウ</t>
    </rPh>
    <rPh sb="12" eb="14">
      <t>カクホ</t>
    </rPh>
    <rPh sb="14" eb="16">
      <t>ジョウレイ</t>
    </rPh>
    <phoneticPr fontId="12"/>
  </si>
  <si>
    <t>５　お問い合わせ先</t>
    <rPh sb="3" eb="4">
      <t>ト</t>
    </rPh>
    <rPh sb="5" eb="6">
      <t>ア</t>
    </rPh>
    <rPh sb="8" eb="9">
      <t>サキ</t>
    </rPh>
    <phoneticPr fontId="12"/>
  </si>
  <si>
    <t>←本シートに入力した供給電力量(千kWh丸め）</t>
    <rPh sb="1" eb="2">
      <t>ホン</t>
    </rPh>
    <rPh sb="6" eb="8">
      <t>ニュウリョク</t>
    </rPh>
    <rPh sb="10" eb="12">
      <t>キョウキュウ</t>
    </rPh>
    <rPh sb="12" eb="14">
      <t>デンリョク</t>
    </rPh>
    <rPh sb="14" eb="15">
      <t>リョウ</t>
    </rPh>
    <rPh sb="16" eb="17">
      <t>セン</t>
    </rPh>
    <rPh sb="20" eb="21">
      <t>マル</t>
    </rPh>
    <phoneticPr fontId="12"/>
  </si>
  <si>
    <t>利用率(%)</t>
    <rPh sb="0" eb="2">
      <t>リヨウ</t>
    </rPh>
    <rPh sb="2" eb="3">
      <t>リツ</t>
    </rPh>
    <phoneticPr fontId="12"/>
  </si>
  <si>
    <r>
      <t xml:space="preserve">利用量
</t>
    </r>
    <r>
      <rPr>
        <b/>
        <sz val="9"/>
        <color rgb="FFFF0000"/>
        <rFont val="ＭＳ Ｐ明朝"/>
        <family val="1"/>
        <charset val="128"/>
      </rPr>
      <t>（千kWh）</t>
    </r>
    <rPh sb="0" eb="2">
      <t>リヨウ</t>
    </rPh>
    <rPh sb="2" eb="3">
      <t>リョウ</t>
    </rPh>
    <phoneticPr fontId="12"/>
  </si>
  <si>
    <t>　　再エネ証書かつ再エネ電源</t>
    <phoneticPr fontId="12"/>
  </si>
  <si>
    <t>新設再生可能エネルギー
発電設備</t>
    <rPh sb="12" eb="16">
      <t>ハツデンセツビ</t>
    </rPh>
    <phoneticPr fontId="12"/>
  </si>
  <si>
    <t>C3_2シートの発電所
番号</t>
    <rPh sb="8" eb="11">
      <t>ハツデンショ</t>
    </rPh>
    <rPh sb="12" eb="14">
      <t>バンゴウ</t>
    </rPh>
    <phoneticPr fontId="12"/>
  </si>
  <si>
    <t>国内認証排出削減量、非化石証書の調達実績値を温対法資料より転記してください。
また、証書未発行の再エネ電源からの電気量の調達ある場合には記載してください。</t>
    <rPh sb="20" eb="21">
      <t>チ</t>
    </rPh>
    <rPh sb="22" eb="25">
      <t>オンタイホウ</t>
    </rPh>
    <rPh sb="25" eb="27">
      <t>シリョウ</t>
    </rPh>
    <rPh sb="29" eb="31">
      <t>テンキ</t>
    </rPh>
    <rPh sb="60" eb="62">
      <t>チョウタツ</t>
    </rPh>
    <rPh sb="64" eb="66">
      <t>バアイ</t>
    </rPh>
    <rPh sb="68" eb="70">
      <t>キサイ</t>
    </rPh>
    <phoneticPr fontId="12"/>
  </si>
  <si>
    <t>第２号様式 その３（１）</t>
    <rPh sb="0" eb="1">
      <t>ダイ</t>
    </rPh>
    <rPh sb="2" eb="5">
      <t>ゴウヨウシキ</t>
    </rPh>
    <phoneticPr fontId="71"/>
  </si>
  <si>
    <t>第２号様式 その３（２）</t>
    <rPh sb="0" eb="1">
      <t>ダイ</t>
    </rPh>
    <rPh sb="2" eb="5">
      <t>ゴウヨウシキ</t>
    </rPh>
    <phoneticPr fontId="71"/>
  </si>
  <si>
    <r>
      <t xml:space="preserve">①調達量
</t>
    </r>
    <r>
      <rPr>
        <b/>
        <sz val="9"/>
        <color rgb="FFFF0000"/>
        <rFont val="ＭＳ Ｐゴシック"/>
        <family val="3"/>
        <charset val="128"/>
      </rPr>
      <t>（千kWh）</t>
    </r>
    <rPh sb="1" eb="3">
      <t>チョウタツ</t>
    </rPh>
    <rPh sb="3" eb="4">
      <t>リョウ</t>
    </rPh>
    <phoneticPr fontId="12"/>
  </si>
  <si>
    <r>
      <t xml:space="preserve">②転売量（紐づけ）
</t>
    </r>
    <r>
      <rPr>
        <b/>
        <sz val="9"/>
        <color rgb="FFFF0000"/>
        <rFont val="ＭＳ Ｐゴシック"/>
        <family val="3"/>
        <charset val="128"/>
      </rPr>
      <t>（千kWh）</t>
    </r>
    <rPh sb="1" eb="4">
      <t>テンバイリョウ</t>
    </rPh>
    <rPh sb="5" eb="6">
      <t>ヒモ</t>
    </rPh>
    <phoneticPr fontId="12"/>
  </si>
  <si>
    <r>
      <t xml:space="preserve">①転売量
</t>
    </r>
    <r>
      <rPr>
        <b/>
        <sz val="9"/>
        <color rgb="FFFF0000"/>
        <rFont val="ＭＳ Ｐゴシック"/>
        <family val="3"/>
        <charset val="128"/>
      </rPr>
      <t>（千kWh）</t>
    </r>
    <rPh sb="1" eb="3">
      <t>テンバイ</t>
    </rPh>
    <rPh sb="3" eb="4">
      <t>リョウ</t>
    </rPh>
    <phoneticPr fontId="12"/>
  </si>
  <si>
    <t>①自ら排出量調整無効化等した国内認証排出削減量のうち再生可能エネルギー電気にかかるもの</t>
    <phoneticPr fontId="12"/>
  </si>
  <si>
    <t>②自らの代わりに他者が排出量調整無効化等した国内認証排出削減量のうち再生可能エネルギー電気にかかるもの</t>
    <phoneticPr fontId="12"/>
  </si>
  <si>
    <t>③FIT非化石証書</t>
    <phoneticPr fontId="12"/>
  </si>
  <si>
    <t>④非FIT非化石証書（再エネ指定あり）</t>
    <rPh sb="1" eb="10">
      <t>ヒ</t>
    </rPh>
    <rPh sb="11" eb="12">
      <t>サイ</t>
    </rPh>
    <rPh sb="14" eb="16">
      <t>シテイ</t>
    </rPh>
    <phoneticPr fontId="12"/>
  </si>
  <si>
    <t>⑤非FIT非化石証書（再エネ指定なし）</t>
    <rPh sb="1" eb="10">
      <t>ヒ</t>
    </rPh>
    <rPh sb="11" eb="12">
      <t>サイ</t>
    </rPh>
    <rPh sb="14" eb="16">
      <t>シテイ</t>
    </rPh>
    <phoneticPr fontId="12"/>
  </si>
  <si>
    <r>
      <t>⑥証書未発行の再エネ電源からの電気量</t>
    </r>
    <r>
      <rPr>
        <vertAlign val="superscript"/>
        <sz val="11"/>
        <rFont val="ＭＳ Ｐゴシック"/>
        <family val="3"/>
        <charset val="128"/>
        <scheme val="minor"/>
      </rPr>
      <t>※1</t>
    </r>
    <phoneticPr fontId="12"/>
  </si>
  <si>
    <t>転売率</t>
    <rPh sb="0" eb="3">
      <t>テンバイリツ</t>
    </rPh>
    <phoneticPr fontId="12"/>
  </si>
  <si>
    <r>
      <t>全国平均係数（t-CO</t>
    </r>
    <r>
      <rPr>
        <vertAlign val="subscript"/>
        <sz val="11"/>
        <rFont val="ＭＳ Ｐゴシック"/>
        <family val="3"/>
        <charset val="128"/>
      </rPr>
      <t>2</t>
    </r>
    <r>
      <rPr>
        <sz val="11"/>
        <rFont val="ＭＳ Ｐゴシック"/>
        <family val="3"/>
        <charset val="128"/>
      </rPr>
      <t>/ｋWh)</t>
    </r>
    <phoneticPr fontId="12"/>
  </si>
  <si>
    <t>第４条（事業者の責務）
　事業者は、その事業活動に伴って生ずる環境への負荷の低減及び公害の防止のために必要な措置を講ずるとともに、知事が行う環境への負荷の低減及び公害の防止に関する施策に協力しなければならない。
第５条の２（都内温室効果ガス排出状況の公表）
　知事は、毎年、都内における温室効果ガスの総排出量の状況を公表するものとする。
第５条の３（事業者等との連携及び情報提供）
　知事は、事業者、事業者で構成する団体等と連携して、温室効果ガスの排出の抑制のための施策を推進するとともに、温室効果ガスの排出の抑制のための知見及び技術の普及を図るため、情報の提供その他の措置を講じるものとする。</t>
    <phoneticPr fontId="12"/>
  </si>
  <si>
    <r>
      <t>　収集したデータは、上記２以外の目的では使用いたしません。</t>
    </r>
    <r>
      <rPr>
        <sz val="10"/>
        <color theme="1"/>
        <rFont val="Meiryo UI"/>
        <family val="3"/>
        <charset val="128"/>
      </rPr>
      <t>都及び区市町村が</t>
    </r>
    <r>
      <rPr>
        <sz val="10"/>
        <rFont val="Meiryo UI"/>
        <family val="3"/>
        <charset val="128"/>
      </rPr>
      <t>温室効果ガス排出量を公表する際は、集計後のデータのみ掲載し、各社様の個別のデータは公表されません。東京都に対して情報開示請求があった場合も、集計後データまでの開示とし、各社様の個別のデータは秘匿情報として非開示といたします。</t>
    </r>
    <rPh sb="29" eb="30">
      <t>ト</t>
    </rPh>
    <rPh sb="30" eb="31">
      <t>オヨ</t>
    </rPh>
    <rPh sb="32" eb="36">
      <t>クシチョウソン</t>
    </rPh>
    <phoneticPr fontId="12"/>
  </si>
  <si>
    <t>（４）　エネルギー状況報告書の公表方法</t>
    <rPh sb="9" eb="11">
      <t>ジョウキョウ</t>
    </rPh>
    <rPh sb="11" eb="14">
      <t>ホウコクショ</t>
    </rPh>
    <rPh sb="15" eb="17">
      <t>コウヒョウ</t>
    </rPh>
    <rPh sb="17" eb="19">
      <t>ホウホウ</t>
    </rPh>
    <phoneticPr fontId="12"/>
  </si>
  <si>
    <t>４　再生可能エネルギーの利用による電気の供給の量の割合及びその拡大に係る措置の進捗状況</t>
    <rPh sb="2" eb="4">
      <t>サイセイ</t>
    </rPh>
    <rPh sb="4" eb="6">
      <t>カノウ</t>
    </rPh>
    <rPh sb="12" eb="14">
      <t>リヨウ</t>
    </rPh>
    <rPh sb="17" eb="19">
      <t>デンキ</t>
    </rPh>
    <rPh sb="20" eb="22">
      <t>キョウキュウ</t>
    </rPh>
    <rPh sb="23" eb="24">
      <t>リョウ</t>
    </rPh>
    <rPh sb="25" eb="27">
      <t>ワリアイ</t>
    </rPh>
    <rPh sb="27" eb="28">
      <t>オヨ</t>
    </rPh>
    <rPh sb="31" eb="33">
      <t>カクダイ</t>
    </rPh>
    <rPh sb="34" eb="35">
      <t>カカワ</t>
    </rPh>
    <rPh sb="36" eb="38">
      <t>ソチ</t>
    </rPh>
    <rPh sb="39" eb="43">
      <t>シンチョクジョウキョウ</t>
    </rPh>
    <phoneticPr fontId="12"/>
  </si>
  <si>
    <t>　再生可能エネルギー利用量及び利用率</t>
    <phoneticPr fontId="12"/>
  </si>
  <si>
    <t>５　前年度供給した電気における電源構成、新設再生可能エネルギー利用率等及び属性等</t>
    <rPh sb="1" eb="4">
      <t>ゼンネンド</t>
    </rPh>
    <rPh sb="4" eb="6">
      <t>キョウキュウ</t>
    </rPh>
    <rPh sb="8" eb="10">
      <t>デンキ</t>
    </rPh>
    <rPh sb="14" eb="16">
      <t>デンゲン</t>
    </rPh>
    <rPh sb="16" eb="18">
      <t>コウセイ</t>
    </rPh>
    <rPh sb="19" eb="21">
      <t>シンセツ</t>
    </rPh>
    <rPh sb="21" eb="23">
      <t>サイセイ</t>
    </rPh>
    <rPh sb="23" eb="25">
      <t>カノウ</t>
    </rPh>
    <rPh sb="30" eb="33">
      <t>リヨウリツ</t>
    </rPh>
    <rPh sb="33" eb="34">
      <t>トウ</t>
    </rPh>
    <rPh sb="34" eb="35">
      <t>オヨ</t>
    </rPh>
    <rPh sb="36" eb="38">
      <t>ゾクセイ</t>
    </rPh>
    <rPh sb="38" eb="39">
      <t>トウ</t>
    </rPh>
    <phoneticPr fontId="12"/>
  </si>
  <si>
    <t>（２）再エネ証書かつ再エネ電源利用率及び新設再生可能エネルギー利用率</t>
    <rPh sb="3" eb="4">
      <t>サイ</t>
    </rPh>
    <rPh sb="6" eb="8">
      <t>ショウショ</t>
    </rPh>
    <rPh sb="10" eb="11">
      <t>サイ</t>
    </rPh>
    <rPh sb="13" eb="15">
      <t>デンゲン</t>
    </rPh>
    <rPh sb="15" eb="18">
      <t>リヨウリツ</t>
    </rPh>
    <rPh sb="18" eb="19">
      <t>オヨ</t>
    </rPh>
    <rPh sb="20" eb="22">
      <t>シンセツ</t>
    </rPh>
    <rPh sb="22" eb="24">
      <t>サイセイ</t>
    </rPh>
    <rPh sb="24" eb="26">
      <t>カノウ</t>
    </rPh>
    <rPh sb="31" eb="34">
      <t>リヨウリツ</t>
    </rPh>
    <phoneticPr fontId="12"/>
  </si>
  <si>
    <t>（３）供給した電気の属性</t>
    <phoneticPr fontId="12"/>
  </si>
  <si>
    <t>６　メニューごとの電源構成、新設再生可能エネルギー利用率等及び属性等</t>
    <phoneticPr fontId="40"/>
  </si>
  <si>
    <t>供給した電気の属性</t>
    <phoneticPr fontId="12"/>
  </si>
  <si>
    <t>その3（報告書）発電所番号</t>
    <rPh sb="4" eb="7">
      <t>ホウコクショ</t>
    </rPh>
    <rPh sb="8" eb="10">
      <t>ハツデン</t>
    </rPh>
    <rPh sb="10" eb="11">
      <t>ショ</t>
    </rPh>
    <rPh sb="11" eb="13">
      <t>バンゴウ</t>
    </rPh>
    <phoneticPr fontId="12"/>
  </si>
  <si>
    <t>ホームページのメニュー紹介URL</t>
    <phoneticPr fontId="12"/>
  </si>
  <si>
    <t>水力３万ｋW以上FITチェック</t>
    <rPh sb="0" eb="2">
      <t>スイリョク</t>
    </rPh>
    <rPh sb="3" eb="4">
      <t>マン</t>
    </rPh>
    <rPh sb="6" eb="8">
      <t>イジョウ</t>
    </rPh>
    <phoneticPr fontId="12"/>
  </si>
  <si>
    <t>原子力</t>
    <rPh sb="0" eb="3">
      <t>ゲンシリョク</t>
    </rPh>
    <phoneticPr fontId="15"/>
  </si>
  <si>
    <t>水力（3万kWh未満）</t>
    <rPh sb="0" eb="2">
      <t>スイリョク</t>
    </rPh>
    <rPh sb="4" eb="5">
      <t>マン</t>
    </rPh>
    <rPh sb="8" eb="10">
      <t>ミマン</t>
    </rPh>
    <phoneticPr fontId="15"/>
  </si>
  <si>
    <t>水力（3万kWh以上）</t>
    <rPh sb="0" eb="2">
      <t>スイリョク</t>
    </rPh>
    <rPh sb="4" eb="5">
      <t>マン</t>
    </rPh>
    <rPh sb="8" eb="10">
      <t>イジョウ</t>
    </rPh>
    <phoneticPr fontId="15"/>
  </si>
  <si>
    <t>風力</t>
    <rPh sb="0" eb="2">
      <t>フウリョク</t>
    </rPh>
    <phoneticPr fontId="15"/>
  </si>
  <si>
    <t>地熱</t>
    <rPh sb="0" eb="2">
      <t>チネツ</t>
    </rPh>
    <phoneticPr fontId="15"/>
  </si>
  <si>
    <t>太陽光</t>
    <rPh sb="0" eb="3">
      <t>タイヨウコウ</t>
    </rPh>
    <phoneticPr fontId="15"/>
  </si>
  <si>
    <t>その他再生可能</t>
    <rPh sb="2" eb="3">
      <t>タ</t>
    </rPh>
    <rPh sb="3" eb="5">
      <t>サイセイ</t>
    </rPh>
    <rPh sb="5" eb="7">
      <t>カノウ</t>
    </rPh>
    <phoneticPr fontId="15"/>
  </si>
  <si>
    <t>R6貼付データ変換テーブル</t>
    <rPh sb="2" eb="4">
      <t>チョウフ</t>
    </rPh>
    <rPh sb="7" eb="9">
      <t>ヘンカン</t>
    </rPh>
    <phoneticPr fontId="12"/>
  </si>
  <si>
    <t>01</t>
    <phoneticPr fontId="12"/>
  </si>
  <si>
    <t>02</t>
    <phoneticPr fontId="12"/>
  </si>
  <si>
    <t>03</t>
    <phoneticPr fontId="12"/>
  </si>
  <si>
    <t>04</t>
    <phoneticPr fontId="12"/>
  </si>
  <si>
    <t>05</t>
    <phoneticPr fontId="12"/>
  </si>
  <si>
    <t>--</t>
    <phoneticPr fontId="12"/>
  </si>
  <si>
    <t>2.FIT非対象電源</t>
    <phoneticPr fontId="12"/>
  </si>
  <si>
    <t>1.FIT対象電源</t>
    <phoneticPr fontId="12"/>
  </si>
  <si>
    <t>1</t>
    <phoneticPr fontId="12"/>
  </si>
  <si>
    <t>07</t>
    <phoneticPr fontId="12"/>
  </si>
  <si>
    <t>3</t>
    <phoneticPr fontId="12"/>
  </si>
  <si>
    <t>1.オンサイト</t>
  </si>
  <si>
    <t>2.オフサイト</t>
  </si>
  <si>
    <t>　東京都では、気候変動対策を効果的に推進するため、都民の健康と安全を確保する環境に関する条例（東京都環境確保条例）に基づき、都内の温室効果ガス排出量を毎年算定しております。また、都内区市町村での気候変動対策の推進に寄与するため、区市町村が実施する温室効果ガス排出量の算定にも協力しております。
　これらの算定にあたり、東京都では毎年、小売電気事業者の皆様を対象に、前年度の都内への電力販売量に関する調査を実施しております。つきましては、下記のとおり調査にご回答いただけますよう、ご依頼申し上げます。昨年度から都内で新たに販売を開始した事業者の皆様も、同様にご回答をお願い申し上げます。
　皆様のご回答は、都内の温室効果ガス排出量の算定に必須となる非常に重要なデータとなります。東京都では、算定結果を部門別に分析し、対策の進捗状況や今後強化が必要な分野を明らかにすることで、対策の効果的な推進のためのデータとして活用しております。
　お忙しいなか大変恐縮ではございますが、皆様のご理解とご協力をどうぞ宜しくお願い申し上げます。</t>
    <phoneticPr fontId="12"/>
  </si>
  <si>
    <r>
      <t>ホームページの</t>
    </r>
    <r>
      <rPr>
        <b/>
        <sz val="8"/>
        <color rgb="FFFF0000"/>
        <rFont val="ＭＳ Ｐ明朝"/>
        <family val="1"/>
        <charset val="128"/>
      </rPr>
      <t>メニュー紹介URL</t>
    </r>
    <phoneticPr fontId="12"/>
  </si>
  <si>
    <t>kWh</t>
    <phoneticPr fontId="12"/>
  </si>
  <si>
    <t>←D1シートに入力した都内供給電力量</t>
    <rPh sb="7" eb="9">
      <t>ニュウリョク</t>
    </rPh>
    <rPh sb="11" eb="13">
      <t>トナイ</t>
    </rPh>
    <rPh sb="13" eb="15">
      <t>キョウキュウ</t>
    </rPh>
    <rPh sb="15" eb="18">
      <t>デンリョクリョウ</t>
    </rPh>
    <phoneticPr fontId="12"/>
  </si>
  <si>
    <t>千kWh丸め</t>
    <phoneticPr fontId="12"/>
  </si>
  <si>
    <t>東京都エネルギー環境計画書制度における「エネルギー状況報告書」で報告された</t>
    <rPh sb="0" eb="3">
      <t>トウキョウト</t>
    </rPh>
    <rPh sb="8" eb="10">
      <t>カンキョウ</t>
    </rPh>
    <rPh sb="10" eb="13">
      <t>ケイカクショ</t>
    </rPh>
    <rPh sb="13" eb="15">
      <t>セイド</t>
    </rPh>
    <rPh sb="25" eb="27">
      <t>ジョウキョウ</t>
    </rPh>
    <rPh sb="27" eb="30">
      <t>ホウコクショ</t>
    </rPh>
    <rPh sb="32" eb="34">
      <t>ホウコク</t>
    </rPh>
    <phoneticPr fontId="12"/>
  </si>
  <si>
    <t>FIT電気</t>
    <rPh sb="3" eb="5">
      <t>デンキ</t>
    </rPh>
    <phoneticPr fontId="12"/>
  </si>
  <si>
    <t>水力（3万kW以上）</t>
    <rPh sb="7" eb="9">
      <t>イジョウ</t>
    </rPh>
    <phoneticPr fontId="12"/>
  </si>
  <si>
    <t>火力（石油・その他）</t>
    <rPh sb="0" eb="2">
      <t>カリョク</t>
    </rPh>
    <rPh sb="3" eb="5">
      <t>セキユ</t>
    </rPh>
    <rPh sb="8" eb="9">
      <t>タ</t>
    </rPh>
    <phoneticPr fontId="12"/>
  </si>
  <si>
    <t>火力（石油・その他）</t>
    <rPh sb="0" eb="2">
      <t>カリョク</t>
    </rPh>
    <rPh sb="8" eb="9">
      <t>タ</t>
    </rPh>
    <phoneticPr fontId="12"/>
  </si>
  <si>
    <t>水力（3万kW未満）（FIT）</t>
    <phoneticPr fontId="12"/>
  </si>
  <si>
    <t>地熱（FIT）</t>
    <phoneticPr fontId="12"/>
  </si>
  <si>
    <t>FIT集約</t>
    <rPh sb="3" eb="5">
      <t>シュウヤク</t>
    </rPh>
    <phoneticPr fontId="12"/>
  </si>
  <si>
    <t>排出量あり電気</t>
    <phoneticPr fontId="12"/>
  </si>
  <si>
    <t>③FIT/非FIT</t>
    <rPh sb="5" eb="6">
      <t>ヒ</t>
    </rPh>
    <phoneticPr fontId="12"/>
  </si>
  <si>
    <t>2.非FIT</t>
    <phoneticPr fontId="12"/>
  </si>
  <si>
    <t>太陽光（非FIT）</t>
    <rPh sb="0" eb="3">
      <t>タイヨウコウ</t>
    </rPh>
    <rPh sb="4" eb="5">
      <t>ヒ</t>
    </rPh>
    <phoneticPr fontId="12"/>
  </si>
  <si>
    <t>風力（非FIT）</t>
    <rPh sb="0" eb="2">
      <t>フウリョク</t>
    </rPh>
    <phoneticPr fontId="12"/>
  </si>
  <si>
    <t>水力（3万kW未満）（非FIT）</t>
    <rPh sb="11" eb="12">
      <t>ヒ</t>
    </rPh>
    <phoneticPr fontId="12"/>
  </si>
  <si>
    <t>地熱（非FIT）</t>
    <rPh sb="3" eb="4">
      <t>ヒ</t>
    </rPh>
    <phoneticPr fontId="12"/>
  </si>
  <si>
    <t>水力（3万kW未満）（非FIT）</t>
    <phoneticPr fontId="12"/>
  </si>
  <si>
    <t>地熱（非FIT）</t>
    <phoneticPr fontId="12"/>
  </si>
  <si>
    <t>太陽光</t>
    <rPh sb="0" eb="3">
      <t>タイヨウコウ</t>
    </rPh>
    <phoneticPr fontId="12"/>
  </si>
  <si>
    <t>風力</t>
    <rPh sb="0" eb="2">
      <t>フウリョク</t>
    </rPh>
    <phoneticPr fontId="12"/>
  </si>
  <si>
    <t>地熱</t>
    <phoneticPr fontId="12"/>
  </si>
  <si>
    <t>排出量なし電気
（非FIT・非再エネ）</t>
    <rPh sb="0" eb="3">
      <t>ハイシュツリョウ</t>
    </rPh>
    <rPh sb="5" eb="7">
      <t>デンキ</t>
    </rPh>
    <rPh sb="9" eb="10">
      <t>ヒ</t>
    </rPh>
    <rPh sb="14" eb="15">
      <t>ヒ</t>
    </rPh>
    <rPh sb="15" eb="16">
      <t>サイ</t>
    </rPh>
    <phoneticPr fontId="12"/>
  </si>
  <si>
    <t>非再エネ</t>
    <rPh sb="0" eb="1">
      <t>ヒ</t>
    </rPh>
    <rPh sb="1" eb="2">
      <t>サイ</t>
    </rPh>
    <phoneticPr fontId="12"/>
  </si>
  <si>
    <t>風力（非FIT）</t>
    <rPh sb="3" eb="4">
      <t>ヒ</t>
    </rPh>
    <phoneticPr fontId="12"/>
  </si>
  <si>
    <t>水力（3万kW以上）（非FIT）</t>
    <phoneticPr fontId="12"/>
  </si>
  <si>
    <t>FIT/非FIT/非再エネの３区分で電源構成を指定</t>
    <rPh sb="4" eb="5">
      <t>ヒ</t>
    </rPh>
    <rPh sb="9" eb="10">
      <t>ヒ</t>
    </rPh>
    <rPh sb="10" eb="11">
      <t>サイ</t>
    </rPh>
    <rPh sb="15" eb="17">
      <t>クブン</t>
    </rPh>
    <rPh sb="18" eb="22">
      <t>デンゲンコウセイ</t>
    </rPh>
    <rPh sb="23" eb="25">
      <t>シテイ</t>
    </rPh>
    <phoneticPr fontId="12"/>
  </si>
  <si>
    <t>非FIT再エネの電源種を細かく指定</t>
    <rPh sb="0" eb="1">
      <t>ヒ</t>
    </rPh>
    <rPh sb="4" eb="5">
      <t>サイ</t>
    </rPh>
    <rPh sb="8" eb="11">
      <t>デンゲンシュ</t>
    </rPh>
    <rPh sb="12" eb="13">
      <t>コマ</t>
    </rPh>
    <rPh sb="15" eb="17">
      <t>シテイ</t>
    </rPh>
    <phoneticPr fontId="12"/>
  </si>
  <si>
    <t>電源構成を指定しない</t>
    <rPh sb="0" eb="4">
      <t>デンゲンコウセイ</t>
    </rPh>
    <rPh sb="5" eb="7">
      <t>シテイ</t>
    </rPh>
    <phoneticPr fontId="12"/>
  </si>
  <si>
    <t>電源種を細かく指定</t>
    <rPh sb="0" eb="3">
      <t>デンゲンシュ</t>
    </rPh>
    <rPh sb="4" eb="5">
      <t>コマ</t>
    </rPh>
    <rPh sb="7" eb="9">
      <t>シテイ</t>
    </rPh>
    <phoneticPr fontId="12"/>
  </si>
  <si>
    <t>水力（3万kW未満）（FIT）</t>
  </si>
  <si>
    <t>地熱（FIT）</t>
  </si>
  <si>
    <t>区分</t>
    <rPh sb="0" eb="2">
      <t>クブン</t>
    </rPh>
    <phoneticPr fontId="12"/>
  </si>
  <si>
    <t>非再エネ</t>
    <rPh sb="0" eb="2">
      <t>ヒサイ</t>
    </rPh>
    <phoneticPr fontId="12"/>
  </si>
  <si>
    <t>風力（非FIT）</t>
    <rPh sb="0" eb="2">
      <t>フウリョク</t>
    </rPh>
    <rPh sb="3" eb="4">
      <t>ヒ</t>
    </rPh>
    <phoneticPr fontId="12"/>
  </si>
  <si>
    <t>水力（3万kW未満）（非FIT）</t>
    <rPh sb="0" eb="2">
      <t>スイリョク</t>
    </rPh>
    <rPh sb="7" eb="9">
      <t>ミマン</t>
    </rPh>
    <rPh sb="11" eb="12">
      <t>ヒ</t>
    </rPh>
    <phoneticPr fontId="12"/>
  </si>
  <si>
    <t>水力（3万kW以上）（非FIT）</t>
    <rPh sb="0" eb="2">
      <t>スイリョク</t>
    </rPh>
    <rPh sb="7" eb="9">
      <t>イジョウ</t>
    </rPh>
    <phoneticPr fontId="12"/>
  </si>
  <si>
    <t>地熱（非FIT）</t>
    <rPh sb="0" eb="2">
      <t>チネツ</t>
    </rPh>
    <rPh sb="3" eb="4">
      <t>ヒ</t>
    </rPh>
    <phoneticPr fontId="12"/>
  </si>
  <si>
    <t>メニューA</t>
  </si>
  <si>
    <t>メニューB</t>
  </si>
  <si>
    <t>メニューC</t>
  </si>
  <si>
    <t>メニューD</t>
  </si>
  <si>
    <t>メニューE</t>
  </si>
  <si>
    <t>メニューF</t>
  </si>
  <si>
    <t>メニューG</t>
  </si>
  <si>
    <t>メニューH</t>
  </si>
  <si>
    <t>メニューI</t>
  </si>
  <si>
    <t>メニューJ</t>
  </si>
  <si>
    <t>メニューK</t>
  </si>
  <si>
    <t>メニューL</t>
  </si>
  <si>
    <t>メニューM</t>
  </si>
  <si>
    <t>メニューN</t>
  </si>
  <si>
    <t>メニューO</t>
  </si>
  <si>
    <t>メニューP</t>
  </si>
  <si>
    <t>メニューQ</t>
  </si>
  <si>
    <t>メニューR</t>
  </si>
  <si>
    <t>メニューS</t>
  </si>
  <si>
    <t>↑按分</t>
    <rPh sb="1" eb="3">
      <t>アンブン</t>
    </rPh>
    <phoneticPr fontId="12"/>
  </si>
  <si>
    <t>区分指定按分合計</t>
    <rPh sb="0" eb="4">
      <t>クブンシテイ</t>
    </rPh>
    <rPh sb="4" eb="6">
      <t>アンブン</t>
    </rPh>
    <rPh sb="6" eb="8">
      <t>ゴウケイ</t>
    </rPh>
    <phoneticPr fontId="12"/>
  </si>
  <si>
    <t>電源種の指定なし</t>
    <rPh sb="0" eb="3">
      <t>デンゲンシュ</t>
    </rPh>
    <rPh sb="4" eb="6">
      <t>シテイ</t>
    </rPh>
    <phoneticPr fontId="12"/>
  </si>
  <si>
    <t>他社から（非FIT）</t>
    <rPh sb="0" eb="2">
      <t>タシャ</t>
    </rPh>
    <rPh sb="5" eb="6">
      <t>ヒ</t>
    </rPh>
    <phoneticPr fontId="12"/>
  </si>
  <si>
    <t>再エネリスト</t>
    <rPh sb="0" eb="1">
      <t>サイ</t>
    </rPh>
    <phoneticPr fontId="12"/>
  </si>
  <si>
    <t>各メニューの「電源種の指定なし」の電源構成</t>
    <rPh sb="0" eb="1">
      <t>カク</t>
    </rPh>
    <rPh sb="7" eb="10">
      <t>デンゲンシュ</t>
    </rPh>
    <rPh sb="11" eb="13">
      <t>シテイ</t>
    </rPh>
    <rPh sb="17" eb="21">
      <t>デンゲンコウセイ</t>
    </rPh>
    <phoneticPr fontId="12"/>
  </si>
  <si>
    <t>割当合計</t>
    <rPh sb="0" eb="2">
      <t>ワリアテ</t>
    </rPh>
    <rPh sb="2" eb="4">
      <t>ゴウケイ</t>
    </rPh>
    <phoneticPr fontId="12"/>
  </si>
  <si>
    <t>全国調達量</t>
    <rPh sb="0" eb="2">
      <t>ゼンコク</t>
    </rPh>
    <rPh sb="2" eb="5">
      <t>チョウタツリョウ</t>
    </rPh>
    <phoneticPr fontId="12"/>
  </si>
  <si>
    <t>②電源種指定利用量</t>
    <rPh sb="1" eb="3">
      <t>デンゲン</t>
    </rPh>
    <rPh sb="3" eb="4">
      <t>シュ</t>
    </rPh>
    <rPh sb="4" eb="6">
      <t>シテイ</t>
    </rPh>
    <rPh sb="6" eb="9">
      <t>リヨウリョウ</t>
    </rPh>
    <phoneticPr fontId="12"/>
  </si>
  <si>
    <t>①調達量</t>
    <rPh sb="1" eb="4">
      <t>チョウタツリョウ</t>
    </rPh>
    <phoneticPr fontId="12"/>
  </si>
  <si>
    <t>↓区分ごと合計</t>
    <rPh sb="1" eb="3">
      <t>クブン</t>
    </rPh>
    <rPh sb="5" eb="7">
      <t>ゴウケイ</t>
    </rPh>
    <phoneticPr fontId="12"/>
  </si>
  <si>
    <t>①ー②残量</t>
    <rPh sb="3" eb="5">
      <t>ザンリョウ</t>
    </rPh>
    <phoneticPr fontId="12"/>
  </si>
  <si>
    <t>③電源種指定控除</t>
    <rPh sb="1" eb="4">
      <t>デンゲンシュ</t>
    </rPh>
    <rPh sb="4" eb="6">
      <t>シテイ</t>
    </rPh>
    <rPh sb="6" eb="8">
      <t>コウジョ</t>
    </rPh>
    <phoneticPr fontId="12"/>
  </si>
  <si>
    <t>④FIT/非FIT/非再エネ区分指定利用量の内訳となる電源種への按分量</t>
    <rPh sb="5" eb="6">
      <t>ヒ</t>
    </rPh>
    <rPh sb="10" eb="12">
      <t>ヒサイ</t>
    </rPh>
    <rPh sb="14" eb="16">
      <t>クブン</t>
    </rPh>
    <rPh sb="16" eb="18">
      <t>シテイ</t>
    </rPh>
    <rPh sb="18" eb="21">
      <t>リヨウリョウ</t>
    </rPh>
    <rPh sb="22" eb="24">
      <t>ウチワケ</t>
    </rPh>
    <rPh sb="27" eb="30">
      <t>デンゲンシュ</t>
    </rPh>
    <rPh sb="32" eb="34">
      <t>アンブン</t>
    </rPh>
    <rPh sb="34" eb="35">
      <t>リョウ</t>
    </rPh>
    <phoneticPr fontId="12"/>
  </si>
  <si>
    <t>電源種指定合計</t>
    <rPh sb="0" eb="3">
      <t>デンゲンシュ</t>
    </rPh>
    <rPh sb="3" eb="5">
      <t>シテイ</t>
    </rPh>
    <rPh sb="5" eb="7">
      <t>ゴウケイ</t>
    </rPh>
    <phoneticPr fontId="12"/>
  </si>
  <si>
    <t>⑤区分指定控除</t>
    <rPh sb="1" eb="3">
      <t>クブン</t>
    </rPh>
    <rPh sb="3" eb="5">
      <t>シテイ</t>
    </rPh>
    <rPh sb="5" eb="7">
      <t>コウジョ</t>
    </rPh>
    <phoneticPr fontId="12"/>
  </si>
  <si>
    <t>③ー④残量</t>
    <rPh sb="3" eb="5">
      <t>ザンリョウ</t>
    </rPh>
    <phoneticPr fontId="12"/>
  </si>
  <si>
    <t>⑥各メニューの「電源種の指定なし」の電源利用量への割り当て</t>
    <rPh sb="1" eb="2">
      <t>カク</t>
    </rPh>
    <rPh sb="8" eb="11">
      <t>デンゲンシュ</t>
    </rPh>
    <rPh sb="12" eb="14">
      <t>シテイ</t>
    </rPh>
    <rPh sb="18" eb="20">
      <t>デンゲン</t>
    </rPh>
    <rPh sb="20" eb="22">
      <t>リヨウ</t>
    </rPh>
    <rPh sb="22" eb="23">
      <t>リョウ</t>
    </rPh>
    <rPh sb="25" eb="26">
      <t>ワ</t>
    </rPh>
    <rPh sb="27" eb="28">
      <t>ア</t>
    </rPh>
    <phoneticPr fontId="12"/>
  </si>
  <si>
    <t>⑦指定なし割当控除</t>
    <rPh sb="1" eb="3">
      <t>シテイ</t>
    </rPh>
    <rPh sb="5" eb="6">
      <t>ワ</t>
    </rPh>
    <rPh sb="6" eb="7">
      <t>ア</t>
    </rPh>
    <rPh sb="7" eb="9">
      <t>コウジョ</t>
    </rPh>
    <phoneticPr fontId="12"/>
  </si>
  <si>
    <t>⑤ー⑥残量</t>
    <rPh sb="3" eb="5">
      <t>ザンリョウ</t>
    </rPh>
    <phoneticPr fontId="12"/>
  </si>
  <si>
    <t>⑧各メニューの電源種利用量</t>
    <rPh sb="1" eb="2">
      <t>カク</t>
    </rPh>
    <rPh sb="7" eb="9">
      <t>デンゲン</t>
    </rPh>
    <rPh sb="9" eb="10">
      <t>シュ</t>
    </rPh>
    <rPh sb="10" eb="13">
      <t>リヨウリョウ</t>
    </rPh>
    <phoneticPr fontId="12"/>
  </si>
  <si>
    <t>⑨都内積上げ電源構成</t>
    <rPh sb="1" eb="3">
      <t>トナイ</t>
    </rPh>
    <rPh sb="3" eb="5">
      <t>ツミア</t>
    </rPh>
    <rPh sb="6" eb="8">
      <t>デンゲン</t>
    </rPh>
    <rPh sb="8" eb="10">
      <t>コウセイ</t>
    </rPh>
    <phoneticPr fontId="12"/>
  </si>
  <si>
    <t>利用量</t>
    <rPh sb="0" eb="3">
      <t>リヨウリョウ</t>
    </rPh>
    <phoneticPr fontId="12"/>
  </si>
  <si>
    <t>「報_はじめに」シートで小売電気事業者登録番号を入力すると自動で表示されます。</t>
    <rPh sb="1" eb="2">
      <t>ホウ</t>
    </rPh>
    <rPh sb="24" eb="26">
      <t>ニュウリョク</t>
    </rPh>
    <rPh sb="29" eb="31">
      <t>ジドウ</t>
    </rPh>
    <rPh sb="32" eb="34">
      <t>ヒョウジ</t>
    </rPh>
    <phoneticPr fontId="12"/>
  </si>
  <si>
    <t>Check Code　(FIT/非FIT）</t>
    <phoneticPr fontId="12"/>
  </si>
  <si>
    <t>メニューラベル</t>
    <phoneticPr fontId="12"/>
  </si>
  <si>
    <t>全国供給あり</t>
    <rPh sb="0" eb="4">
      <t>ゼンコクキョウキュウ</t>
    </rPh>
    <phoneticPr fontId="12"/>
  </si>
  <si>
    <t>都内供給あり</t>
    <rPh sb="0" eb="2">
      <t>トナイ</t>
    </rPh>
    <rPh sb="2" eb="4">
      <t>キョウキュウ</t>
    </rPh>
    <phoneticPr fontId="12"/>
  </si>
  <si>
    <t>調達（FIT/非FIT）</t>
    <rPh sb="0" eb="2">
      <t>チョウタツ</t>
    </rPh>
    <phoneticPr fontId="12"/>
  </si>
  <si>
    <t>調達（FIT/非FIT）－転売（FIT/非FIT）</t>
    <rPh sb="20" eb="21">
      <t>ヒ</t>
    </rPh>
    <phoneticPr fontId="12"/>
  </si>
  <si>
    <t>転売（FIT/非FIT）</t>
    <rPh sb="0" eb="2">
      <t>テンバイ</t>
    </rPh>
    <phoneticPr fontId="12"/>
  </si>
  <si>
    <t>構成比（FIT/非FIT）</t>
    <rPh sb="0" eb="3">
      <t>コウセイヒ</t>
    </rPh>
    <phoneticPr fontId="12"/>
  </si>
  <si>
    <t>太陽光（非FIT）</t>
    <rPh sb="0" eb="3">
      <t>タイヨウコウ</t>
    </rPh>
    <phoneticPr fontId="12"/>
  </si>
  <si>
    <t>水力（3万kW未満）（非FIT）</t>
    <rPh sb="0" eb="2">
      <t>スイリョク</t>
    </rPh>
    <rPh sb="7" eb="9">
      <t>ミマン</t>
    </rPh>
    <phoneticPr fontId="12"/>
  </si>
  <si>
    <t>地熱（非FIT）</t>
    <rPh sb="0" eb="2">
      <t>チネツ</t>
    </rPh>
    <phoneticPr fontId="12"/>
  </si>
  <si>
    <t>他社から（非FIT）</t>
    <rPh sb="0" eb="2">
      <t>タシャ</t>
    </rPh>
    <phoneticPr fontId="12"/>
  </si>
  <si>
    <t>水力（3万kW以上）（非FIT）</t>
    <rPh sb="7" eb="9">
      <t>イジョウ</t>
    </rPh>
    <phoneticPr fontId="12"/>
  </si>
  <si>
    <t>E2　本ページは公表されません。</t>
    <rPh sb="3" eb="4">
      <t>ホン</t>
    </rPh>
    <rPh sb="8" eb="10">
      <t>コウヒョウ</t>
    </rPh>
    <phoneticPr fontId="12"/>
  </si>
  <si>
    <t>その他（非再エネ）</t>
    <rPh sb="2" eb="3">
      <t>タ</t>
    </rPh>
    <rPh sb="4" eb="5">
      <t>ヒ</t>
    </rPh>
    <rPh sb="5" eb="6">
      <t>サイ</t>
    </rPh>
    <phoneticPr fontId="12"/>
  </si>
  <si>
    <t>新設分</t>
    <rPh sb="0" eb="3">
      <t>シンセツブン</t>
    </rPh>
    <phoneticPr fontId="12"/>
  </si>
  <si>
    <t>利用量</t>
    <rPh sb="0" eb="2">
      <t>リヨウ</t>
    </rPh>
    <rPh sb="2" eb="3">
      <t>リョウ</t>
    </rPh>
    <phoneticPr fontId="12"/>
  </si>
  <si>
    <t>列番号</t>
    <rPh sb="0" eb="3">
      <t>レツバンゴウ</t>
    </rPh>
    <phoneticPr fontId="40"/>
  </si>
  <si>
    <t>桁数</t>
    <rPh sb="0" eb="2">
      <t>ケタスウ</t>
    </rPh>
    <phoneticPr fontId="40"/>
  </si>
  <si>
    <t>2024年度実績値（2025年度提出データ）</t>
    <rPh sb="4" eb="6">
      <t>ネンド</t>
    </rPh>
    <rPh sb="6" eb="8">
      <t>ジッセキ</t>
    </rPh>
    <rPh sb="8" eb="9">
      <t>チ</t>
    </rPh>
    <rPh sb="14" eb="16">
      <t>ネンド</t>
    </rPh>
    <rPh sb="16" eb="18">
      <t>テイシュツ</t>
    </rPh>
    <phoneticPr fontId="12"/>
  </si>
  <si>
    <t>2026更新済み</t>
    <rPh sb="4" eb="7">
      <t>コウシンズ</t>
    </rPh>
    <phoneticPr fontId="12"/>
  </si>
  <si>
    <t>A0939</t>
  </si>
  <si>
    <t>A0940</t>
  </si>
  <si>
    <t>A0941</t>
  </si>
  <si>
    <t>A0942</t>
  </si>
  <si>
    <t>A0943</t>
  </si>
  <si>
    <t>A0944</t>
  </si>
  <si>
    <t>A0945</t>
  </si>
  <si>
    <t>A0946</t>
  </si>
  <si>
    <t>A0947</t>
  </si>
  <si>
    <t>A0948</t>
  </si>
  <si>
    <t>A0949</t>
  </si>
  <si>
    <t>A0950</t>
  </si>
  <si>
    <t>A0951</t>
  </si>
  <si>
    <t>A0952</t>
  </si>
  <si>
    <t>A0953</t>
  </si>
  <si>
    <t>A0954</t>
  </si>
  <si>
    <t>A0955</t>
  </si>
  <si>
    <t>A0956</t>
  </si>
  <si>
    <t>A0957</t>
  </si>
  <si>
    <t>A0958</t>
  </si>
  <si>
    <t>A0959</t>
  </si>
  <si>
    <t>A0960</t>
  </si>
  <si>
    <t>A0961</t>
  </si>
  <si>
    <t>A0962</t>
  </si>
  <si>
    <t>A0963</t>
  </si>
  <si>
    <t>A0964</t>
  </si>
  <si>
    <t>A0965</t>
  </si>
  <si>
    <t>A0966</t>
  </si>
  <si>
    <t>A0967</t>
  </si>
  <si>
    <t>A0968</t>
  </si>
  <si>
    <t>A0969</t>
  </si>
  <si>
    <t>A0970</t>
  </si>
  <si>
    <t>A0971</t>
  </si>
  <si>
    <t>A0972</t>
  </si>
  <si>
    <t>A0973</t>
  </si>
  <si>
    <t>A0974</t>
  </si>
  <si>
    <t>A0975</t>
  </si>
  <si>
    <t>A0976</t>
  </si>
  <si>
    <t>A0977</t>
  </si>
  <si>
    <t>A0978</t>
  </si>
  <si>
    <t>A0979</t>
  </si>
  <si>
    <t>A0980</t>
  </si>
  <si>
    <t>A0981</t>
  </si>
  <si>
    <t>A0982</t>
  </si>
  <si>
    <t>A0983</t>
  </si>
  <si>
    <t>A0984</t>
  </si>
  <si>
    <t>A0985</t>
  </si>
  <si>
    <t>A0986</t>
  </si>
  <si>
    <t>A0987</t>
  </si>
  <si>
    <t>A0988</t>
  </si>
  <si>
    <t>A0989</t>
  </si>
  <si>
    <t>A0990</t>
  </si>
  <si>
    <t>未調整排出係数</t>
  </si>
  <si>
    <t>調整後排出係数</t>
  </si>
  <si>
    <t>未調整CO2排出量（都内）</t>
    <rPh sb="10" eb="12">
      <t>トナイ</t>
    </rPh>
    <phoneticPr fontId="12"/>
  </si>
  <si>
    <t>基礎CO2排出量(都内)</t>
    <rPh sb="9" eb="11">
      <t>トナイ</t>
    </rPh>
    <phoneticPr fontId="12"/>
  </si>
  <si>
    <t>調整後CO2排出量（都内）</t>
    <rPh sb="10" eb="12">
      <t>トナイ</t>
    </rPh>
    <phoneticPr fontId="12"/>
  </si>
  <si>
    <t>基礎排出係数</t>
  </si>
  <si>
    <t>再エネ利用量（都内）</t>
    <rPh sb="0" eb="1">
      <t>サイ</t>
    </rPh>
    <rPh sb="3" eb="5">
      <t>リヨウ</t>
    </rPh>
    <rPh sb="5" eb="6">
      <t>リョウ</t>
    </rPh>
    <rPh sb="7" eb="9">
      <t>トナイ</t>
    </rPh>
    <phoneticPr fontId="12"/>
  </si>
  <si>
    <t>再エネ
利用率</t>
    <rPh sb="0" eb="1">
      <t>サイ</t>
    </rPh>
    <rPh sb="4" eb="7">
      <t>リヨウリツ</t>
    </rPh>
    <phoneticPr fontId="12"/>
  </si>
  <si>
    <t>FIT電気量
（都内）</t>
    <rPh sb="3" eb="5">
      <t>デンキ</t>
    </rPh>
    <rPh sb="5" eb="6">
      <t>リョウ</t>
    </rPh>
    <rPh sb="8" eb="10">
      <t>トナイ</t>
    </rPh>
    <phoneticPr fontId="12"/>
  </si>
  <si>
    <t>ＦＩＴ電気量
利用率</t>
    <rPh sb="3" eb="5">
      <t>デンキ</t>
    </rPh>
    <rPh sb="5" eb="6">
      <t>リョウ</t>
    </rPh>
    <rPh sb="7" eb="10">
      <t>リヨウリツ</t>
    </rPh>
    <phoneticPr fontId="12"/>
  </si>
  <si>
    <t>未エネ利用量（都内）</t>
    <rPh sb="0" eb="1">
      <t>ミ</t>
    </rPh>
    <rPh sb="3" eb="5">
      <t>リヨウ</t>
    </rPh>
    <rPh sb="5" eb="6">
      <t>リョウ</t>
    </rPh>
    <rPh sb="7" eb="9">
      <t>トナイ</t>
    </rPh>
    <phoneticPr fontId="12"/>
  </si>
  <si>
    <t>未エネ利用量
利用率</t>
    <rPh sb="0" eb="1">
      <t>ミ</t>
    </rPh>
    <rPh sb="3" eb="5">
      <t>リヨウ</t>
    </rPh>
    <rPh sb="5" eb="6">
      <t>リョウ</t>
    </rPh>
    <rPh sb="7" eb="10">
      <t>リヨウリツ</t>
    </rPh>
    <phoneticPr fontId="12"/>
  </si>
  <si>
    <t>他社から（再エネ)</t>
    <phoneticPr fontId="12"/>
  </si>
  <si>
    <t>都内電力供給量（千kWh）</t>
    <rPh sb="0" eb="2">
      <t>トナイ</t>
    </rPh>
    <rPh sb="2" eb="4">
      <t>デンリョク</t>
    </rPh>
    <rPh sb="4" eb="6">
      <t>キョウキュウ</t>
    </rPh>
    <rPh sb="6" eb="7">
      <t>リョウ</t>
    </rPh>
    <phoneticPr fontId="12"/>
  </si>
  <si>
    <t>全国値からの按分都内値</t>
  </si>
  <si>
    <t>全国値からの按分都内値</t>
    <rPh sb="0" eb="3">
      <t>ゼンコクチ</t>
    </rPh>
    <rPh sb="6" eb="8">
      <t>アンブン</t>
    </rPh>
    <rPh sb="8" eb="10">
      <t>トナイ</t>
    </rPh>
    <rPh sb="10" eb="11">
      <t>チ</t>
    </rPh>
    <phoneticPr fontId="12"/>
  </si>
  <si>
    <t>全国値からの按分都内値</t>
    <rPh sb="0" eb="3">
      <t>ゼンコクチ</t>
    </rPh>
    <rPh sb="6" eb="8">
      <t>アンブン</t>
    </rPh>
    <rPh sb="7" eb="8">
      <t>チ</t>
    </rPh>
    <phoneticPr fontId="12"/>
  </si>
  <si>
    <t>集約（全国値）→E2シートへ</t>
    <rPh sb="0" eb="2">
      <t>シュウヤク</t>
    </rPh>
    <rPh sb="3" eb="6">
      <t>ゼンコクチ</t>
    </rPh>
    <phoneticPr fontId="12"/>
  </si>
  <si>
    <t>都内販売割合(%) (全国販売量/都内販売量)</t>
    <rPh sb="0" eb="2">
      <t>トナイ</t>
    </rPh>
    <rPh sb="2" eb="4">
      <t>ハンバイ</t>
    </rPh>
    <rPh sb="4" eb="6">
      <t>ワリアイ</t>
    </rPh>
    <rPh sb="11" eb="13">
      <t>ゼンコク</t>
    </rPh>
    <rPh sb="13" eb="16">
      <t>ハンバイリョウ</t>
    </rPh>
    <rPh sb="17" eb="22">
      <t>トナイハンバイリョウ</t>
    </rPh>
    <phoneticPr fontId="12"/>
  </si>
  <si>
    <t>　　再エネ電源</t>
    <rPh sb="2" eb="3">
      <t>サイ</t>
    </rPh>
    <rPh sb="5" eb="7">
      <t>デンゲン</t>
    </rPh>
    <phoneticPr fontId="12"/>
  </si>
  <si>
    <t>再エネ証書かつ
再エネ電源利用率</t>
  </si>
  <si>
    <t>C2シート参照元</t>
    <rPh sb="5" eb="8">
      <t>サンショウモト</t>
    </rPh>
    <phoneticPr fontId="12"/>
  </si>
  <si>
    <t>C3_1シート参照元</t>
    <rPh sb="7" eb="10">
      <t>サンショウモト</t>
    </rPh>
    <phoneticPr fontId="12"/>
  </si>
  <si>
    <t>C5シート参照元</t>
    <rPh sb="5" eb="8">
      <t>サンショウモト</t>
    </rPh>
    <phoneticPr fontId="12"/>
  </si>
  <si>
    <t>未利用エネルギー</t>
    <rPh sb="0" eb="3">
      <t>ミリヨウ</t>
    </rPh>
    <phoneticPr fontId="12"/>
  </si>
  <si>
    <t>メニュー積み上げ都内値</t>
    <phoneticPr fontId="12"/>
  </si>
  <si>
    <t>公表値集計方法</t>
    <rPh sb="0" eb="2">
      <t>コウヒョウ</t>
    </rPh>
    <rPh sb="2" eb="3">
      <t>チ</t>
    </rPh>
    <rPh sb="3" eb="5">
      <t>シュウケイ</t>
    </rPh>
    <rPh sb="5" eb="7">
      <t>ホウホウ</t>
    </rPh>
    <phoneticPr fontId="12"/>
  </si>
  <si>
    <t>集約（メニュー積み上げ都内値）→E1シートへ</t>
    <rPh sb="0" eb="2">
      <t>シュウヤク</t>
    </rPh>
    <phoneticPr fontId="12"/>
  </si>
  <si>
    <t>新設残割合</t>
    <rPh sb="0" eb="2">
      <t>シンセツ</t>
    </rPh>
    <rPh sb="2" eb="3">
      <t>ザン</t>
    </rPh>
    <rPh sb="3" eb="5">
      <t>ワリアイ</t>
    </rPh>
    <phoneticPr fontId="12"/>
  </si>
  <si>
    <t>↓合計</t>
    <rPh sb="1" eb="3">
      <t>ゴウケイ</t>
    </rPh>
    <phoneticPr fontId="12"/>
  </si>
  <si>
    <t>メニュー都内割合</t>
    <rPh sb="4" eb="6">
      <t>トナイ</t>
    </rPh>
    <rPh sb="6" eb="8">
      <t>ワリアイ</t>
    </rPh>
    <phoneticPr fontId="12"/>
  </si>
  <si>
    <t>新設利用率</t>
    <rPh sb="0" eb="2">
      <t>シンセツ</t>
    </rPh>
    <rPh sb="2" eb="5">
      <t>リヨウリツ</t>
    </rPh>
    <phoneticPr fontId="12"/>
  </si>
  <si>
    <t>都内新設利用量</t>
    <rPh sb="0" eb="2">
      <t>トナイ</t>
    </rPh>
    <rPh sb="2" eb="4">
      <t>シンセツ</t>
    </rPh>
    <rPh sb="4" eb="6">
      <t>リヨウ</t>
    </rPh>
    <rPh sb="6" eb="7">
      <t>リョウ</t>
    </rPh>
    <phoneticPr fontId="12"/>
  </si>
  <si>
    <t>電源種入力要否</t>
    <rPh sb="0" eb="3">
      <t>デンゲンシュ</t>
    </rPh>
    <rPh sb="3" eb="5">
      <t>ニュウリョク</t>
    </rPh>
    <rPh sb="5" eb="7">
      <t>ヨウヒ</t>
    </rPh>
    <phoneticPr fontId="12"/>
  </si>
  <si>
    <t>残差構成比</t>
    <rPh sb="0" eb="2">
      <t>ザンサ</t>
    </rPh>
    <rPh sb="2" eb="5">
      <t>コウセイヒ</t>
    </rPh>
    <phoneticPr fontId="12"/>
  </si>
  <si>
    <r>
      <rPr>
        <b/>
        <sz val="10"/>
        <rFont val="ＭＳ Ｐ明朝"/>
        <family val="1"/>
        <charset val="128"/>
      </rPr>
      <t>前年度</t>
    </r>
    <r>
      <rPr>
        <sz val="10"/>
        <rFont val="ＭＳ Ｐ明朝"/>
        <family val="1"/>
        <charset val="128"/>
      </rPr>
      <t>実績における</t>
    </r>
    <r>
      <rPr>
        <b/>
        <sz val="10"/>
        <color rgb="FFFF0000"/>
        <rFont val="ＭＳ Ｐ明朝"/>
        <family val="1"/>
        <charset val="128"/>
      </rPr>
      <t>全国</t>
    </r>
    <r>
      <rPr>
        <sz val="10"/>
        <rFont val="ＭＳ Ｐ明朝"/>
        <family val="1"/>
        <charset val="128"/>
      </rPr>
      <t>供給</t>
    </r>
    <rPh sb="0" eb="1">
      <t>ゼン</t>
    </rPh>
    <rPh sb="3" eb="5">
      <t>ジッセキ</t>
    </rPh>
    <rPh sb="9" eb="11">
      <t>ゼンコク</t>
    </rPh>
    <phoneticPr fontId="12"/>
  </si>
  <si>
    <t>メニューL</t>
    <phoneticPr fontId="12"/>
  </si>
  <si>
    <t>メニューM</t>
    <phoneticPr fontId="12"/>
  </si>
  <si>
    <t>メニューN</t>
    <phoneticPr fontId="12"/>
  </si>
  <si>
    <t>メニューO</t>
    <phoneticPr fontId="12"/>
  </si>
  <si>
    <t>メニューP</t>
    <phoneticPr fontId="12"/>
  </si>
  <si>
    <t>メニューQ</t>
    <phoneticPr fontId="12"/>
  </si>
  <si>
    <t>メニューR</t>
    <phoneticPr fontId="12"/>
  </si>
  <si>
    <t>メニューS</t>
    <phoneticPr fontId="12"/>
  </si>
  <si>
    <t>残差計算用</t>
    <rPh sb="0" eb="4">
      <t>ザンサケイサン</t>
    </rPh>
    <rPh sb="4" eb="5">
      <t>ヨウ</t>
    </rPh>
    <phoneticPr fontId="12"/>
  </si>
  <si>
    <t>残差計算用</t>
    <rPh sb="0" eb="5">
      <t>ザンサケイサンヨウ</t>
    </rPh>
    <phoneticPr fontId="12"/>
  </si>
  <si>
    <t>メニューT</t>
  </si>
  <si>
    <t>メニューT</t>
    <phoneticPr fontId="12"/>
  </si>
  <si>
    <t>メニューU</t>
  </si>
  <si>
    <t>メニューU</t>
    <phoneticPr fontId="12"/>
  </si>
  <si>
    <t>メニューV</t>
  </si>
  <si>
    <t>メニューV</t>
    <phoneticPr fontId="12"/>
  </si>
  <si>
    <t>メニューW</t>
  </si>
  <si>
    <t>メニューW</t>
    <phoneticPr fontId="12"/>
  </si>
  <si>
    <t>メニューX</t>
  </si>
  <si>
    <t>メニューX</t>
    <phoneticPr fontId="12"/>
  </si>
  <si>
    <t>メニューY</t>
  </si>
  <si>
    <t>メニューY</t>
    <phoneticPr fontId="12"/>
  </si>
  <si>
    <t>メニューZ</t>
  </si>
  <si>
    <t>メニューZ</t>
    <phoneticPr fontId="12"/>
  </si>
  <si>
    <t>再生可能エネルギー
利用率</t>
  </si>
  <si>
    <t>残差メニューの列変更（自動計算）</t>
    <rPh sb="0" eb="2">
      <t>ザンサ</t>
    </rPh>
    <rPh sb="7" eb="8">
      <t>レツ</t>
    </rPh>
    <rPh sb="8" eb="10">
      <t>ヘンコウ</t>
    </rPh>
    <rPh sb="11" eb="15">
      <t>ジドウケイサン</t>
    </rPh>
    <phoneticPr fontId="12"/>
  </si>
  <si>
    <r>
      <rPr>
        <b/>
        <sz val="11"/>
        <color rgb="FFFF0000"/>
        <rFont val="ＭＳ Ｐゴシック"/>
        <family val="3"/>
        <charset val="128"/>
      </rPr>
      <t>全国でメニュー別販売がある場合、都内に供給のないメニューも含め</t>
    </r>
    <r>
      <rPr>
        <b/>
        <sz val="11"/>
        <color rgb="FF00B050"/>
        <rFont val="ＭＳ Ｐゴシック"/>
        <family val="3"/>
        <charset val="128"/>
      </rPr>
      <t>以下を記載してください。</t>
    </r>
    <rPh sb="0" eb="2">
      <t>ゼンコク</t>
    </rPh>
    <rPh sb="16" eb="18">
      <t>トナイ</t>
    </rPh>
    <rPh sb="19" eb="21">
      <t>キョウキュウ</t>
    </rPh>
    <rPh sb="29" eb="30">
      <t>フク</t>
    </rPh>
    <rPh sb="31" eb="33">
      <t>イカ</t>
    </rPh>
    <rPh sb="34" eb="36">
      <t>キサイ</t>
    </rPh>
    <phoneticPr fontId="12"/>
  </si>
  <si>
    <t>未利用エネルギー</t>
    <phoneticPr fontId="12"/>
  </si>
  <si>
    <r>
      <t>⑨自ら排出量調整無効化等した国内認証排出削減量のうち再生可能エネルギー電気にかかるもの</t>
    </r>
    <r>
      <rPr>
        <b/>
        <sz val="11"/>
        <rFont val="ＭＳ Ｐゴシック"/>
        <family val="3"/>
        <charset val="128"/>
        <scheme val="minor"/>
      </rPr>
      <t>　（t-CO</t>
    </r>
    <r>
      <rPr>
        <b/>
        <vertAlign val="subscript"/>
        <sz val="11"/>
        <rFont val="ＭＳ Ｐゴシック"/>
        <family val="3"/>
        <charset val="128"/>
        <scheme val="minor"/>
      </rPr>
      <t>2</t>
    </r>
    <r>
      <rPr>
        <b/>
        <sz val="11"/>
        <rFont val="ＭＳ Ｐゴシック"/>
        <family val="3"/>
        <charset val="128"/>
        <scheme val="minor"/>
      </rPr>
      <t>）</t>
    </r>
    <phoneticPr fontId="12"/>
  </si>
  <si>
    <r>
      <t>⑦供給（販売）電力量</t>
    </r>
    <r>
      <rPr>
        <b/>
        <sz val="11"/>
        <rFont val="ＭＳ Ｐゴシック"/>
        <family val="3"/>
        <charset val="128"/>
        <scheme val="minor"/>
      </rPr>
      <t>（全国） （千kWh）</t>
    </r>
    <rPh sb="1" eb="3">
      <t>キョウキュウ</t>
    </rPh>
    <rPh sb="4" eb="6">
      <t>ハンバイ</t>
    </rPh>
    <rPh sb="7" eb="9">
      <t>デンリョク</t>
    </rPh>
    <rPh sb="9" eb="10">
      <t>リョウ</t>
    </rPh>
    <rPh sb="11" eb="13">
      <t>ゼンコク</t>
    </rPh>
    <phoneticPr fontId="12"/>
  </si>
  <si>
    <r>
      <t>⑧供給（販売）電力量</t>
    </r>
    <r>
      <rPr>
        <b/>
        <sz val="11"/>
        <rFont val="ＭＳ Ｐゴシック"/>
        <family val="3"/>
        <charset val="128"/>
        <scheme val="minor"/>
      </rPr>
      <t>（都内） （千kWh）</t>
    </r>
    <rPh sb="1" eb="3">
      <t>キョウキュウ</t>
    </rPh>
    <rPh sb="4" eb="6">
      <t>ハンバイ</t>
    </rPh>
    <rPh sb="7" eb="9">
      <t>デンリョク</t>
    </rPh>
    <rPh sb="9" eb="10">
      <t>リョウ</t>
    </rPh>
    <rPh sb="11" eb="13">
      <t>トナイ</t>
    </rPh>
    <phoneticPr fontId="12"/>
  </si>
  <si>
    <r>
      <t>⑨自ら排出量調整無効化等した国内認証排出削減量のうち再生可能エネルギー電気にかかるもの</t>
    </r>
    <r>
      <rPr>
        <b/>
        <sz val="11"/>
        <rFont val="ＭＳ Ｐゴシック"/>
        <family val="3"/>
        <charset val="128"/>
        <scheme val="minor"/>
      </rPr>
      <t xml:space="preserve"> （t-CO</t>
    </r>
    <r>
      <rPr>
        <b/>
        <vertAlign val="subscript"/>
        <sz val="11"/>
        <rFont val="ＭＳ Ｐゴシック"/>
        <family val="3"/>
        <charset val="128"/>
        <scheme val="minor"/>
      </rPr>
      <t>2</t>
    </r>
    <r>
      <rPr>
        <b/>
        <sz val="11"/>
        <rFont val="ＭＳ Ｐゴシック"/>
        <family val="3"/>
        <charset val="128"/>
        <scheme val="minor"/>
      </rPr>
      <t>）</t>
    </r>
    <phoneticPr fontId="12"/>
  </si>
  <si>
    <r>
      <t>⑬証書未発行の再エネ電源からの電気量</t>
    </r>
    <r>
      <rPr>
        <vertAlign val="superscript"/>
        <sz val="11"/>
        <rFont val="ＭＳ Ｐゴシック"/>
        <family val="3"/>
        <charset val="128"/>
        <scheme val="minor"/>
      </rPr>
      <t>※1</t>
    </r>
    <r>
      <rPr>
        <b/>
        <sz val="11"/>
        <rFont val="ＭＳ Ｐゴシック"/>
        <family val="3"/>
        <charset val="128"/>
        <scheme val="minor"/>
      </rPr>
      <t>　（千kWh）</t>
    </r>
    <phoneticPr fontId="12"/>
  </si>
  <si>
    <r>
      <t>⑫非FIT非化石証書</t>
    </r>
    <r>
      <rPr>
        <b/>
        <sz val="11"/>
        <rFont val="ＭＳ Ｐゴシック"/>
        <family val="3"/>
        <charset val="128"/>
        <scheme val="minor"/>
      </rPr>
      <t>（再エネ指定あり）</t>
    </r>
    <r>
      <rPr>
        <sz val="11"/>
        <rFont val="ＭＳ Ｐゴシック"/>
        <family val="3"/>
        <charset val="128"/>
        <scheme val="minor"/>
      </rPr>
      <t xml:space="preserve">　 </t>
    </r>
    <r>
      <rPr>
        <b/>
        <sz val="11"/>
        <rFont val="ＭＳ Ｐゴシック"/>
        <family val="3"/>
        <charset val="128"/>
        <scheme val="minor"/>
      </rPr>
      <t>（t-CO</t>
    </r>
    <r>
      <rPr>
        <b/>
        <vertAlign val="subscript"/>
        <sz val="11"/>
        <rFont val="ＭＳ Ｐゴシック"/>
        <family val="3"/>
        <charset val="128"/>
        <scheme val="minor"/>
      </rPr>
      <t>2</t>
    </r>
    <r>
      <rPr>
        <b/>
        <sz val="11"/>
        <rFont val="ＭＳ Ｐゴシック"/>
        <family val="3"/>
        <charset val="128"/>
        <scheme val="minor"/>
      </rPr>
      <t>）</t>
    </r>
    <phoneticPr fontId="12"/>
  </si>
  <si>
    <r>
      <t>⑩自らの代わりに他者が排出量調整無効化等した国内認証排出削減量のうち再生可能エネルギー電気にかかるもの　</t>
    </r>
    <r>
      <rPr>
        <b/>
        <sz val="11"/>
        <rFont val="ＭＳ Ｐゴシック"/>
        <family val="3"/>
        <charset val="128"/>
        <scheme val="minor"/>
      </rPr>
      <t xml:space="preserve"> （t-CO</t>
    </r>
    <r>
      <rPr>
        <b/>
        <vertAlign val="subscript"/>
        <sz val="11"/>
        <rFont val="ＭＳ Ｐゴシック"/>
        <family val="3"/>
        <charset val="128"/>
        <scheme val="minor"/>
      </rPr>
      <t>2</t>
    </r>
    <r>
      <rPr>
        <b/>
        <sz val="11"/>
        <rFont val="ＭＳ Ｐゴシック"/>
        <family val="3"/>
        <charset val="128"/>
        <scheme val="minor"/>
      </rPr>
      <t>）</t>
    </r>
    <phoneticPr fontId="12"/>
  </si>
  <si>
    <r>
      <t xml:space="preserve">⑪FIT非化石証書　 </t>
    </r>
    <r>
      <rPr>
        <b/>
        <sz val="11"/>
        <rFont val="ＭＳ Ｐゴシック"/>
        <family val="3"/>
        <charset val="128"/>
        <scheme val="minor"/>
      </rPr>
      <t>（t-CO</t>
    </r>
    <r>
      <rPr>
        <b/>
        <vertAlign val="subscript"/>
        <sz val="11"/>
        <rFont val="ＭＳ Ｐゴシック"/>
        <family val="3"/>
        <charset val="128"/>
        <scheme val="minor"/>
      </rPr>
      <t>2</t>
    </r>
    <r>
      <rPr>
        <b/>
        <sz val="11"/>
        <rFont val="ＭＳ Ｐゴシック"/>
        <family val="3"/>
        <charset val="128"/>
        <scheme val="minor"/>
      </rPr>
      <t>）</t>
    </r>
    <phoneticPr fontId="12"/>
  </si>
  <si>
    <t>再エネ証書付与電気量　(千kWh)</t>
    <rPh sb="12" eb="13">
      <t>セン</t>
    </rPh>
    <phoneticPr fontId="12"/>
  </si>
  <si>
    <t>証書未発行の再エネ電源からの電気量　(千kWh)</t>
    <rPh sb="0" eb="2">
      <t>ショウショ</t>
    </rPh>
    <rPh sb="2" eb="5">
      <t>ミハッコウ</t>
    </rPh>
    <rPh sb="6" eb="7">
      <t>サイ</t>
    </rPh>
    <rPh sb="9" eb="11">
      <t>デンゲン</t>
    </rPh>
    <rPh sb="14" eb="17">
      <t>デンキリョウ</t>
    </rPh>
    <rPh sb="19" eb="20">
      <t>セン</t>
    </rPh>
    <phoneticPr fontId="12"/>
  </si>
  <si>
    <t>合計　(千kWh)</t>
    <rPh sb="0" eb="2">
      <t>ゴウケイ</t>
    </rPh>
    <rPh sb="4" eb="5">
      <t>セン</t>
    </rPh>
    <phoneticPr fontId="12"/>
  </si>
  <si>
    <t>再生可能エネルギー利用率　(%)</t>
    <rPh sb="11" eb="12">
      <t>リツ</t>
    </rPh>
    <phoneticPr fontId="12"/>
  </si>
  <si>
    <t>FIT電気利用量　(kWh)</t>
    <rPh sb="3" eb="5">
      <t>デンキ</t>
    </rPh>
    <rPh sb="5" eb="7">
      <t>リヨウ</t>
    </rPh>
    <rPh sb="7" eb="8">
      <t>リョウ</t>
    </rPh>
    <phoneticPr fontId="12"/>
  </si>
  <si>
    <t>FIT電気利用量　都内値　（kWh）</t>
    <rPh sb="3" eb="5">
      <t>デンキ</t>
    </rPh>
    <rPh sb="5" eb="8">
      <t>リヨウリョウ</t>
    </rPh>
    <rPh sb="9" eb="12">
      <t>トナイチ</t>
    </rPh>
    <phoneticPr fontId="12"/>
  </si>
  <si>
    <t>都内販売量　(千kWh)</t>
    <rPh sb="0" eb="5">
      <t>トナイハンバイリョウ</t>
    </rPh>
    <rPh sb="7" eb="8">
      <t>セン</t>
    </rPh>
    <phoneticPr fontId="12"/>
  </si>
  <si>
    <t>再生可能エネルギー利用率　(%)</t>
    <rPh sb="0" eb="4">
      <t>サイセイカノウ</t>
    </rPh>
    <rPh sb="9" eb="12">
      <t>リヨウリツ</t>
    </rPh>
    <phoneticPr fontId="12"/>
  </si>
  <si>
    <t>FIT電気利用量　利用量　（千kWh）</t>
    <rPh sb="3" eb="5">
      <t>デンキ</t>
    </rPh>
    <rPh sb="5" eb="8">
      <t>リヨウリョウ</t>
    </rPh>
    <rPh sb="9" eb="12">
      <t>リヨウリョウ</t>
    </rPh>
    <rPh sb="14" eb="15">
      <t>セン</t>
    </rPh>
    <phoneticPr fontId="12"/>
  </si>
  <si>
    <t>FIT電気利用量　利用率　（%）</t>
    <rPh sb="3" eb="5">
      <t>デンキ</t>
    </rPh>
    <rPh sb="5" eb="8">
      <t>リヨウリョウ</t>
    </rPh>
    <rPh sb="9" eb="12">
      <t>リヨウリツ</t>
    </rPh>
    <phoneticPr fontId="12"/>
  </si>
  <si>
    <r>
      <t>⑪FIT非化石証書　</t>
    </r>
    <r>
      <rPr>
        <b/>
        <sz val="11"/>
        <rFont val="ＭＳ Ｐゴシック"/>
        <family val="3"/>
        <charset val="128"/>
        <scheme val="minor"/>
      </rPr>
      <t>（t-CO</t>
    </r>
    <r>
      <rPr>
        <b/>
        <vertAlign val="subscript"/>
        <sz val="11"/>
        <rFont val="ＭＳ Ｐゴシック"/>
        <family val="3"/>
        <charset val="128"/>
        <scheme val="minor"/>
      </rPr>
      <t>2</t>
    </r>
    <r>
      <rPr>
        <b/>
        <sz val="11"/>
        <rFont val="ＭＳ Ｐゴシック"/>
        <family val="3"/>
        <charset val="128"/>
        <scheme val="minor"/>
      </rPr>
      <t>）</t>
    </r>
    <phoneticPr fontId="12"/>
  </si>
  <si>
    <r>
      <t>⑫非FIT非化石証書</t>
    </r>
    <r>
      <rPr>
        <b/>
        <sz val="11"/>
        <rFont val="ＭＳ Ｐゴシック"/>
        <family val="3"/>
        <charset val="128"/>
        <scheme val="minor"/>
      </rPr>
      <t>（再エネ指定あり）</t>
    </r>
    <r>
      <rPr>
        <sz val="11"/>
        <rFont val="ＭＳ Ｐゴシック"/>
        <family val="3"/>
        <charset val="128"/>
        <scheme val="minor"/>
      </rPr>
      <t>　</t>
    </r>
    <r>
      <rPr>
        <b/>
        <sz val="11"/>
        <rFont val="ＭＳ Ｐゴシック"/>
        <family val="3"/>
        <charset val="128"/>
        <scheme val="minor"/>
      </rPr>
      <t>（t-CO</t>
    </r>
    <r>
      <rPr>
        <b/>
        <vertAlign val="subscript"/>
        <sz val="11"/>
        <rFont val="ＭＳ Ｐゴシック"/>
        <family val="3"/>
        <charset val="128"/>
        <scheme val="minor"/>
      </rPr>
      <t>2</t>
    </r>
    <r>
      <rPr>
        <b/>
        <sz val="11"/>
        <rFont val="ＭＳ Ｐゴシック"/>
        <family val="3"/>
        <charset val="128"/>
        <scheme val="minor"/>
      </rPr>
      <t>）</t>
    </r>
    <phoneticPr fontId="12"/>
  </si>
  <si>
    <r>
      <t>⑬証書未発行の再エネ電源からの電気量</t>
    </r>
    <r>
      <rPr>
        <vertAlign val="superscript"/>
        <sz val="11"/>
        <rFont val="ＭＳ Ｐゴシック"/>
        <family val="3"/>
        <charset val="128"/>
        <scheme val="minor"/>
      </rPr>
      <t>※1</t>
    </r>
    <r>
      <rPr>
        <sz val="11"/>
        <rFont val="ＭＳ Ｐゴシック"/>
        <family val="3"/>
        <charset val="128"/>
        <scheme val="minor"/>
      </rPr>
      <t>　</t>
    </r>
    <r>
      <rPr>
        <b/>
        <sz val="11"/>
        <rFont val="ＭＳ Ｐゴシック"/>
        <family val="3"/>
        <charset val="128"/>
        <scheme val="minor"/>
      </rPr>
      <t>（千kWh）</t>
    </r>
    <phoneticPr fontId="12"/>
  </si>
  <si>
    <r>
      <t>⑧供給（販売）電力量</t>
    </r>
    <r>
      <rPr>
        <b/>
        <sz val="11"/>
        <rFont val="ＭＳ Ｐゴシック"/>
        <family val="3"/>
        <charset val="128"/>
        <scheme val="minor"/>
      </rPr>
      <t>（都内）</t>
    </r>
    <r>
      <rPr>
        <sz val="11"/>
        <rFont val="ＭＳ Ｐゴシック"/>
        <family val="3"/>
        <charset val="128"/>
        <scheme val="minor"/>
      </rPr>
      <t>　</t>
    </r>
    <r>
      <rPr>
        <b/>
        <sz val="11"/>
        <rFont val="ＭＳ Ｐゴシック"/>
        <family val="3"/>
        <charset val="128"/>
        <scheme val="minor"/>
      </rPr>
      <t>（千kWh）</t>
    </r>
    <rPh sb="1" eb="3">
      <t>キョウキュウ</t>
    </rPh>
    <rPh sb="4" eb="6">
      <t>ハンバイ</t>
    </rPh>
    <rPh sb="7" eb="9">
      <t>デンリョク</t>
    </rPh>
    <rPh sb="9" eb="10">
      <t>リョウ</t>
    </rPh>
    <rPh sb="11" eb="13">
      <t>トナイ</t>
    </rPh>
    <phoneticPr fontId="12"/>
  </si>
  <si>
    <r>
      <t>⑦供給（販売）電力量</t>
    </r>
    <r>
      <rPr>
        <b/>
        <sz val="11"/>
        <rFont val="ＭＳ Ｐゴシック"/>
        <family val="3"/>
        <charset val="128"/>
        <scheme val="minor"/>
      </rPr>
      <t>（全国）　（千kWh）</t>
    </r>
    <rPh sb="1" eb="3">
      <t>キョウキュウ</t>
    </rPh>
    <rPh sb="4" eb="6">
      <t>ハンバイ</t>
    </rPh>
    <rPh sb="7" eb="9">
      <t>デンリョク</t>
    </rPh>
    <rPh sb="9" eb="10">
      <t>リョウ</t>
    </rPh>
    <rPh sb="11" eb="13">
      <t>ゼンコク</t>
    </rPh>
    <phoneticPr fontId="12"/>
  </si>
  <si>
    <r>
      <t>⑨自ら排出量調整無効化等した国内認証排出削減量のうち再生可能エネルギー電気にかかるもの　</t>
    </r>
    <r>
      <rPr>
        <b/>
        <sz val="11"/>
        <rFont val="ＭＳ Ｐゴシック"/>
        <family val="3"/>
        <charset val="128"/>
        <scheme val="minor"/>
      </rPr>
      <t>（t-CO</t>
    </r>
    <r>
      <rPr>
        <b/>
        <vertAlign val="subscript"/>
        <sz val="11"/>
        <rFont val="ＭＳ Ｐゴシック"/>
        <family val="3"/>
        <charset val="128"/>
        <scheme val="minor"/>
      </rPr>
      <t>2</t>
    </r>
    <r>
      <rPr>
        <b/>
        <sz val="11"/>
        <rFont val="ＭＳ Ｐゴシック"/>
        <family val="3"/>
        <charset val="128"/>
        <scheme val="minor"/>
      </rPr>
      <t>）</t>
    </r>
    <phoneticPr fontId="12"/>
  </si>
  <si>
    <r>
      <t>⑩自らの代わりに他者が排出量調整無効化等した国内認証排出削減量のうち再生可能エネルギー電気にかかるもの　</t>
    </r>
    <r>
      <rPr>
        <b/>
        <sz val="11"/>
        <rFont val="ＭＳ Ｐゴシック"/>
        <family val="3"/>
        <charset val="128"/>
        <scheme val="minor"/>
      </rPr>
      <t>（t-CO</t>
    </r>
    <r>
      <rPr>
        <b/>
        <vertAlign val="subscript"/>
        <sz val="11"/>
        <rFont val="ＭＳ Ｐゴシック"/>
        <family val="3"/>
        <charset val="128"/>
        <scheme val="minor"/>
      </rPr>
      <t>2</t>
    </r>
    <r>
      <rPr>
        <b/>
        <sz val="11"/>
        <rFont val="ＭＳ Ｐゴシック"/>
        <family val="3"/>
        <charset val="128"/>
        <scheme val="minor"/>
      </rPr>
      <t>）</t>
    </r>
    <phoneticPr fontId="12"/>
  </si>
  <si>
    <r>
      <t>⑪FIT非化石証書</t>
    </r>
    <r>
      <rPr>
        <b/>
        <sz val="11"/>
        <rFont val="ＭＳ Ｐゴシック"/>
        <family val="3"/>
        <charset val="128"/>
        <scheme val="minor"/>
      </rPr>
      <t>　（t-CO</t>
    </r>
    <r>
      <rPr>
        <b/>
        <vertAlign val="subscript"/>
        <sz val="11"/>
        <rFont val="ＭＳ Ｐゴシック"/>
        <family val="3"/>
        <charset val="128"/>
        <scheme val="minor"/>
      </rPr>
      <t>2</t>
    </r>
    <r>
      <rPr>
        <b/>
        <sz val="11"/>
        <rFont val="ＭＳ Ｐゴシック"/>
        <family val="3"/>
        <charset val="128"/>
        <scheme val="minor"/>
      </rPr>
      <t>）</t>
    </r>
    <phoneticPr fontId="12"/>
  </si>
  <si>
    <t>※左記の連絡先は公表されません。
書類作成者の連絡先（なるべく担当者名まで）を記載してください。</t>
    <rPh sb="17" eb="20">
      <t>サクセイシャ</t>
    </rPh>
    <rPh sb="21" eb="24">
      <t>レンラクサキ</t>
    </rPh>
    <rPh sb="29" eb="32">
      <t>タントウシャ</t>
    </rPh>
    <rPh sb="32" eb="33">
      <t>メイ</t>
    </rPh>
    <rPh sb="37" eb="39">
      <t>キサイ</t>
    </rPh>
    <phoneticPr fontId="12"/>
  </si>
  <si>
    <t xml:space="preserve"> </t>
    <phoneticPr fontId="12"/>
  </si>
  <si>
    <t>イーレックス株式会社</t>
  </si>
  <si>
    <t>リエスパワー株式会社</t>
  </si>
  <si>
    <t>エバーグリーン・リテイリング株式会社</t>
  </si>
  <si>
    <t>エバーグリーン・マーケティング株式会社</t>
  </si>
  <si>
    <t>株式会社SEウイングズ</t>
  </si>
  <si>
    <t>株式会社イーセル</t>
  </si>
  <si>
    <t>株式会社エネット</t>
  </si>
  <si>
    <t>須賀川瓦斯株式会社</t>
  </si>
  <si>
    <t>出光興産株式会社</t>
  </si>
  <si>
    <t>株式会社オプテージ</t>
  </si>
  <si>
    <t>エネサーブ株式会社</t>
  </si>
  <si>
    <t>株式会社エネワンでんき</t>
  </si>
  <si>
    <t>ミツウロコグリーンエネルギー株式会社</t>
  </si>
  <si>
    <t>株式会社リエネ</t>
  </si>
  <si>
    <t>ネクストパワーやまと株式会社</t>
  </si>
  <si>
    <t>日本テクノ株式会社</t>
  </si>
  <si>
    <t>中央電力エナジー株式会社</t>
  </si>
  <si>
    <t>株式会社Looop</t>
  </si>
  <si>
    <t>株式会社ナンワ</t>
  </si>
  <si>
    <t>静岡ガス＆パワー株式会社</t>
  </si>
  <si>
    <t>荏原環境プラント株式会社</t>
  </si>
  <si>
    <t>東京エコサービス株式会社</t>
  </si>
  <si>
    <t>ダイヤモンドパワー株式会社</t>
  </si>
  <si>
    <t>株式会社新出光</t>
  </si>
  <si>
    <t>セントラル石油瓦斯株式会社</t>
  </si>
  <si>
    <t>にちほクラウド電力株式会社</t>
  </si>
  <si>
    <t>一般財団法人泉佐野電力</t>
  </si>
  <si>
    <t>コスモエネルギーソリューションズ株式会社</t>
  </si>
  <si>
    <t>株式会社グリーンサークル</t>
  </si>
  <si>
    <t>北海道瓦斯株式会社</t>
  </si>
  <si>
    <t>アルカナエナジー株式会社</t>
  </si>
  <si>
    <t>株式会社エナジーバンクパートナーズ</t>
  </si>
  <si>
    <t>新エネルギー開発株式会社</t>
  </si>
  <si>
    <t>伊藤忠エネクス株式会社</t>
  </si>
  <si>
    <t>株式会社V-Power</t>
  </si>
  <si>
    <t>大和エネルギー株式会社</t>
  </si>
  <si>
    <t>大阪瓦斯株式会社</t>
  </si>
  <si>
    <t>エフビットコミュニケーションズ株式会社</t>
  </si>
  <si>
    <t>ENEOS Power株式会社</t>
  </si>
  <si>
    <t>真庭バイオエネルギー株式会社</t>
  </si>
  <si>
    <t>三井物産株式会社</t>
  </si>
  <si>
    <t>オリックス株式会社</t>
  </si>
  <si>
    <t>株式会社エネサンス関東</t>
  </si>
  <si>
    <t>株式会社UPDATER</t>
  </si>
  <si>
    <t>シン・エナジー株式会社</t>
  </si>
  <si>
    <t>株式会社サニックス資源開発グループ</t>
  </si>
  <si>
    <t>株式会社コンシェルジュ</t>
  </si>
  <si>
    <t>株式会社アイ・グリッド・ソリューションズ</t>
  </si>
  <si>
    <t>サミットエナジー株式会社</t>
  </si>
  <si>
    <t>リコージャパン株式会社</t>
  </si>
  <si>
    <t>株式会社エネルギア・ソリューション・アンド・サービス</t>
  </si>
  <si>
    <t>東京ガス株式会社</t>
  </si>
  <si>
    <t>テス・エンジニアリング株式会社</t>
  </si>
  <si>
    <t>青梅ガス株式会社</t>
  </si>
  <si>
    <t>株式会社イーネットワークシステムズ</t>
  </si>
  <si>
    <t>株式会社エネアーク関東</t>
  </si>
  <si>
    <t>株式会社東急パワーサプライ</t>
  </si>
  <si>
    <t>王子・伊藤忠エネクス電力販売株式会社</t>
  </si>
  <si>
    <t>伊藤忠商事株式会社</t>
  </si>
  <si>
    <t>株式会社エコスタイル</t>
  </si>
  <si>
    <t>入間ガス株式会社</t>
  </si>
  <si>
    <t>テプコカスタマーサービス株式会社</t>
  </si>
  <si>
    <t>株式会社とんでんホールディングス</t>
  </si>
  <si>
    <t>日鉄エンジニアリング株式会社</t>
  </si>
  <si>
    <t>auエネルギー＆ライフ株式会社</t>
  </si>
  <si>
    <t>イワタニ関東株式会社</t>
  </si>
  <si>
    <t>イワタニ首都圏株式会社</t>
  </si>
  <si>
    <t>サーラeエナジー株式会社</t>
  </si>
  <si>
    <t>株式会社地球クラブ</t>
  </si>
  <si>
    <t>株式会社エコア</t>
  </si>
  <si>
    <t>西部瓦斯株式会社</t>
  </si>
  <si>
    <t>東邦ガス株式会社</t>
  </si>
  <si>
    <t>シナネン株式会社</t>
  </si>
  <si>
    <t>カワサキグリーンエナジー株式会社</t>
  </si>
  <si>
    <t>大一ガス株式会社</t>
  </si>
  <si>
    <t>株式会社リミックスポイント</t>
  </si>
  <si>
    <t>大阪いずみ市民生活協同組合</t>
  </si>
  <si>
    <t>株式会社中海テレビ放送</t>
  </si>
  <si>
    <t>パシフィックパワー株式会社</t>
  </si>
  <si>
    <t>株式会社ジェイコムウエスト</t>
  </si>
  <si>
    <t>株式会社ジェイコム埼玉・東日本</t>
  </si>
  <si>
    <t>株式会社ジェイコム札幌</t>
  </si>
  <si>
    <t>株式会社ジェイコム湘南・神奈川</t>
  </si>
  <si>
    <t>株式会社ジェイコム千葉</t>
  </si>
  <si>
    <t>株式会社ジェイコム東京</t>
  </si>
  <si>
    <t>土浦ケーブルテレビ株式会社</t>
  </si>
  <si>
    <t>鹿児島電力株式会社</t>
  </si>
  <si>
    <t>太陽ガス株式会社</t>
  </si>
  <si>
    <t>アーバンエナジー株式会社</t>
  </si>
  <si>
    <t>パワーネクスト株式会社</t>
  </si>
  <si>
    <t>合同会社北上新電力</t>
  </si>
  <si>
    <t>株式会社タクマエナジー</t>
  </si>
  <si>
    <t>水戸電力株式会社</t>
  </si>
  <si>
    <t>丸紅新電力株式会社</t>
  </si>
  <si>
    <t>奈良電力株式会社</t>
  </si>
  <si>
    <t>カナデビア株式会社</t>
  </si>
  <si>
    <t>大東ガス株式会社</t>
  </si>
  <si>
    <t>パナソニックオペレーショナルエクセレンス株式会社</t>
  </si>
  <si>
    <t>アストモスエネルギー株式会社</t>
  </si>
  <si>
    <t>株式会社関電エネルギーソリューション</t>
  </si>
  <si>
    <t>マッコーリーエナジージャパン株式会社</t>
  </si>
  <si>
    <t>MCリテールエナジー株式会社</t>
  </si>
  <si>
    <t>株式会社北九州パワー</t>
  </si>
  <si>
    <t>武州瓦斯株式会社</t>
  </si>
  <si>
    <t>リニューアブル・ジャパン株式会社</t>
  </si>
  <si>
    <t>大垣ガス株式会社</t>
  </si>
  <si>
    <t>株式会社藤田商店</t>
  </si>
  <si>
    <t>株式会社ケーブルネット下関</t>
  </si>
  <si>
    <t>株式会社ジェイコム九州</t>
  </si>
  <si>
    <t>株式会社グローバルエンジニアリング</t>
  </si>
  <si>
    <t>九州エナジー株式会社</t>
  </si>
  <si>
    <t>株式会社トヨタエナジーソリューションズ</t>
  </si>
  <si>
    <t>株式会社エナリス・パワー・マーケティング</t>
  </si>
  <si>
    <t>歌舞伎エナジー株式会社</t>
  </si>
  <si>
    <t>みやまスマートエネルギー株式会社</t>
  </si>
  <si>
    <t>エフィシエント株式会社</t>
  </si>
  <si>
    <t>株式会社生活クラブエナジー</t>
  </si>
  <si>
    <t>生活協同組合コープこうべ</t>
  </si>
  <si>
    <t>株式会社シーエナジー</t>
  </si>
  <si>
    <t>角栄ガス株式会社</t>
  </si>
  <si>
    <t>京葉瓦斯株式会社</t>
  </si>
  <si>
    <t>TOPPANホールディングス株式会社</t>
  </si>
  <si>
    <t>伊勢崎ガス株式会社</t>
  </si>
  <si>
    <t>キヤノンマーケティングジャパン株式会社</t>
  </si>
  <si>
    <t>株式会社とっとり市民電力</t>
  </si>
  <si>
    <t>株式会社エクスゲート</t>
  </si>
  <si>
    <t>佐野瓦斯株式会社</t>
  </si>
  <si>
    <t>桐生瓦斯株式会社</t>
  </si>
  <si>
    <t>森の電力株式会社</t>
  </si>
  <si>
    <t>大和ハウス工業株式会社</t>
  </si>
  <si>
    <t>ＨＴＢエナジー株式会社</t>
  </si>
  <si>
    <t>株式会社アシストワンエナジー</t>
  </si>
  <si>
    <t>株式会社フソウ・エナジー</t>
  </si>
  <si>
    <t>株式会社日本エコシステム</t>
  </si>
  <si>
    <t>湘南電力株式会社</t>
  </si>
  <si>
    <t>大東建託パートナーズ株式会社</t>
  </si>
  <si>
    <t>Japan電力株式会社</t>
  </si>
  <si>
    <t>電源開発株式会社</t>
  </si>
  <si>
    <t>鈴与商事株式会社</t>
  </si>
  <si>
    <t>Ａｘｐｏ　Ｊａｐａｎ株式会社</t>
  </si>
  <si>
    <t>ワタミエナジー株式会社</t>
  </si>
  <si>
    <t>株式会社パルシステム電力</t>
  </si>
  <si>
    <t>SBパワー株式会社</t>
  </si>
  <si>
    <t>NFパワーサービス株式会社</t>
  </si>
  <si>
    <t>ひおき地域エネルギー株式会社</t>
  </si>
  <si>
    <t>和歌山電力株式会社</t>
  </si>
  <si>
    <t>日本瓦斯株式会社</t>
  </si>
  <si>
    <t>株式会社トドック電力</t>
  </si>
  <si>
    <t>MBエナジー株式会社</t>
  </si>
  <si>
    <t>九電ネクスト株式会社</t>
  </si>
  <si>
    <t>株式会社フォレストパワー</t>
  </si>
  <si>
    <t>日高都市ガス株式会社</t>
  </si>
  <si>
    <t>株式会社アドバンテック</t>
  </si>
  <si>
    <t>ZEパワー株式会社</t>
  </si>
  <si>
    <t>ローカルエナジー株式会社</t>
  </si>
  <si>
    <t>エネックス株式会社</t>
  </si>
  <si>
    <t>バンプージャパン株式会社</t>
  </si>
  <si>
    <t>株式会社レクスポート</t>
  </si>
  <si>
    <t>なでしこ電力株式会社</t>
  </si>
  <si>
    <t>日田グリーン電力株式会社</t>
  </si>
  <si>
    <t>埼玉ガス株式会社</t>
  </si>
  <si>
    <t>宮崎パワーライン株式会社</t>
  </si>
  <si>
    <t>株式会社パワー・オプティマイザー</t>
  </si>
  <si>
    <t>株式会社エネルギー・オプティマイザー</t>
  </si>
  <si>
    <t>株式会社Ｕ－ＰＯＷＥＲ</t>
  </si>
  <si>
    <t>株式会社TTSパワー</t>
  </si>
  <si>
    <t>株式会社パネイル</t>
  </si>
  <si>
    <t>株式会社岩手ウッドパワー</t>
  </si>
  <si>
    <t>里山パワーワークス株式会社</t>
  </si>
  <si>
    <t>株式会社中之条パワー</t>
  </si>
  <si>
    <t>日産トレーデイング株式会社</t>
  </si>
  <si>
    <t>株式会社エネウィル</t>
  </si>
  <si>
    <t>Ｎｅｘｔ　Ｐｏｗｅｒ株式会社</t>
  </si>
  <si>
    <t>東芝エネルギーシステムズ株式会社</t>
  </si>
  <si>
    <t>グリーナ株式会社</t>
  </si>
  <si>
    <t>はりま電力株式会社</t>
  </si>
  <si>
    <t>株式会社浜松新電力</t>
  </si>
  <si>
    <t>ゼロワットパワー株式会社</t>
  </si>
  <si>
    <t>アストマックス株式会社</t>
  </si>
  <si>
    <t>株式会社やまがた新電力</t>
  </si>
  <si>
    <t>一般社団法人東松島みらいとし機構</t>
  </si>
  <si>
    <t>株式会社グリーンパワー大東</t>
  </si>
  <si>
    <t>株式会社シーラソーラー</t>
  </si>
  <si>
    <t>御所野縄文電力株式会社</t>
  </si>
  <si>
    <t>株式会社カーボンニュートラル</t>
  </si>
  <si>
    <t>宮古新電力株式会社</t>
  </si>
  <si>
    <t>長崎地域電力株式会社</t>
  </si>
  <si>
    <t>株式会社エネアーク関西</t>
  </si>
  <si>
    <t>近畿電力株式会社</t>
  </si>
  <si>
    <t>Ｂｏｏｏｓｔ株式会社</t>
  </si>
  <si>
    <t>新電力おおいた株式会社</t>
  </si>
  <si>
    <t>株式会社日本セレモニー</t>
  </si>
  <si>
    <t>株式会社池見石油店</t>
  </si>
  <si>
    <t>芝浦電力株式会社</t>
  </si>
  <si>
    <t>本田技研工業株式会社</t>
  </si>
  <si>
    <t>エコエンジニアリング株式会社</t>
  </si>
  <si>
    <t>株式会社地域創生ホールディングス</t>
  </si>
  <si>
    <t>スズカ電工株式会社</t>
  </si>
  <si>
    <t>株式会社エーコープサービス</t>
  </si>
  <si>
    <t>サンリン株式会社</t>
  </si>
  <si>
    <t>宮崎瓦斯株式会社</t>
  </si>
  <si>
    <t>山陰エレキ・アライアンス株式会社</t>
  </si>
  <si>
    <t>株式会社ジョヴィ</t>
  </si>
  <si>
    <t>ミライフ東日本株式会社</t>
  </si>
  <si>
    <t>豊通エネルギー株式会社</t>
  </si>
  <si>
    <t>株式会社ウッドエナジー</t>
  </si>
  <si>
    <t>山陰酸素工業株式会社</t>
  </si>
  <si>
    <t>武陽ガス株式会社</t>
  </si>
  <si>
    <t>常石商事株式会社</t>
  </si>
  <si>
    <t>北海道電力株式会社</t>
  </si>
  <si>
    <t>東北電力株式会社</t>
  </si>
  <si>
    <t>東京電力エナジーパートナー株式会社</t>
  </si>
  <si>
    <t>中部電力ミライズ株式会社</t>
  </si>
  <si>
    <t>北陸電力株式会社</t>
  </si>
  <si>
    <t>関西電力株式会社</t>
  </si>
  <si>
    <t>中国電力株式会社</t>
  </si>
  <si>
    <t>四国電力株式会社</t>
  </si>
  <si>
    <t>九州電力株式会社</t>
  </si>
  <si>
    <t>沖縄電力株式会社</t>
  </si>
  <si>
    <t>北日本エネルギーホールディングス株式会社</t>
  </si>
  <si>
    <t>千葉電力株式会社</t>
  </si>
  <si>
    <t>やめエネルギー株式会社</t>
  </si>
  <si>
    <t>株式会社アースインフィニティ</t>
  </si>
  <si>
    <t>足利ガス株式会社</t>
  </si>
  <si>
    <t>株式会社Misumi</t>
  </si>
  <si>
    <t>米子瓦斯株式会社</t>
  </si>
  <si>
    <t>株式会社エルピオ</t>
  </si>
  <si>
    <t>浜田ガス株式会社</t>
  </si>
  <si>
    <t>株式会社アメニティ電力</t>
  </si>
  <si>
    <t>日本サスエネアグリゲーション株式会社</t>
  </si>
  <si>
    <t>岡田建設株式会社</t>
  </si>
  <si>
    <t>出雲ガス株式会社</t>
  </si>
  <si>
    <t>株式会社インカムハウス</t>
  </si>
  <si>
    <t>一般社団法人グリーンコープでんき</t>
  </si>
  <si>
    <t>公益財団法人東京都環境公社</t>
  </si>
  <si>
    <t>三井物産プロジェクトソリューション株式会社</t>
  </si>
  <si>
    <t>株式会社ファミリーネット・ジャパン</t>
  </si>
  <si>
    <t>株式会社アドバリュー</t>
  </si>
  <si>
    <t>MKステーションズ株式会社</t>
  </si>
  <si>
    <t>日本製紙木材株式会社</t>
  </si>
  <si>
    <t>フラワーペイメント株式会社</t>
  </si>
  <si>
    <t>株式会社JTBコミュニケーションデザイン</t>
  </si>
  <si>
    <t>奈良総合リサイクルセンター株式会社</t>
  </si>
  <si>
    <t>積水化学工業株式会社</t>
  </si>
  <si>
    <t>株式会社ユーミ―総合研究所</t>
  </si>
  <si>
    <t>全農エネルギー株式会社</t>
  </si>
  <si>
    <t>株式会社ハルエネ</t>
  </si>
  <si>
    <t>株式会社リケン工業</t>
  </si>
  <si>
    <t>株式会社ビビット</t>
  </si>
  <si>
    <t>株式会社おおた電力</t>
  </si>
  <si>
    <t>センチュリー・エナジー株式会社</t>
  </si>
  <si>
    <t>伊藤忠プランテック株式会社</t>
  </si>
  <si>
    <t>株式会社オカモト</t>
  </si>
  <si>
    <t>アジアバンクホールディングス株式会社</t>
  </si>
  <si>
    <t>ＲＥ　Ｐｏｗｅｒ　Ｃｏｎｎｅｃｔ株式会社</t>
  </si>
  <si>
    <t>株式会社大林クリーンエナジー</t>
  </si>
  <si>
    <t>香川電力株式会社</t>
  </si>
  <si>
    <t>株式会社PinT</t>
  </si>
  <si>
    <t>株式会社沖縄ガスニューパワー</t>
  </si>
  <si>
    <t>諏訪瓦斯株式会社</t>
  </si>
  <si>
    <t>エッセンシャルエナジー株式会社</t>
  </si>
  <si>
    <t>株式会社エージーピー</t>
  </si>
  <si>
    <t>神栖パワープラントセールス合同会社</t>
  </si>
  <si>
    <t>株式会社いちき串木野電力</t>
  </si>
  <si>
    <t>株式会社クローバー・テクノロジーズ</t>
  </si>
  <si>
    <t>西武ガス株式会社</t>
  </si>
  <si>
    <t>松本ガス株式会社</t>
  </si>
  <si>
    <t>株式会社クリーンエナジーコネクト</t>
  </si>
  <si>
    <t>南部だんだんエナジー株式会社</t>
  </si>
  <si>
    <t>株式会社エフエネ</t>
  </si>
  <si>
    <t>こなんウルトラパワー株式会社</t>
  </si>
  <si>
    <t>株式会社CHIBAむつざわエナジー</t>
  </si>
  <si>
    <t>株式会社関西空調</t>
  </si>
  <si>
    <t>奥出雲電力株式会社</t>
  </si>
  <si>
    <t>清水建設株式会社</t>
  </si>
  <si>
    <t>レジル株式会社</t>
  </si>
  <si>
    <t>株式会社成田香取エネルギー</t>
  </si>
  <si>
    <t>株式会社ネットプライスエナジー</t>
  </si>
  <si>
    <t>三光株式会社</t>
  </si>
  <si>
    <t>グローバルソリューションサービス株式会社</t>
  </si>
  <si>
    <t>株式会社CWS</t>
  </si>
  <si>
    <t>ふくしま新電力株式会社</t>
  </si>
  <si>
    <t>ティーダッシュ合同会社</t>
  </si>
  <si>
    <t>株式会社エネクスライフサービス</t>
  </si>
  <si>
    <t>ネイチャーエナジー小国株式会社</t>
  </si>
  <si>
    <t>リエスパワーネクスト株式会社</t>
  </si>
  <si>
    <t>京都生活協同組合</t>
  </si>
  <si>
    <t>山本商事株式会社</t>
  </si>
  <si>
    <t>エネルギーパワー株式会社</t>
  </si>
  <si>
    <t>株式会社グリムスパワー</t>
  </si>
  <si>
    <t>再エネ日本電力株式会社</t>
  </si>
  <si>
    <t>自然電力株式会社</t>
  </si>
  <si>
    <t>株式会社オノプロックス</t>
  </si>
  <si>
    <t>本庄ガス株式会社</t>
  </si>
  <si>
    <t>株式会社ＧＲＥＥＮ　ＡＣＴＩＯＮ</t>
  </si>
  <si>
    <t>青森県民エナジー株式会社</t>
  </si>
  <si>
    <t>国際航業株式会社</t>
  </si>
  <si>
    <t>ローカルでんき株式会社</t>
  </si>
  <si>
    <t>株式会社明治産業</t>
  </si>
  <si>
    <t>岡山電力株式会社</t>
  </si>
  <si>
    <t>ミライフ株式会社</t>
  </si>
  <si>
    <t>株式会社翠光トップライン</t>
  </si>
  <si>
    <t>楽天モバイル株式会社</t>
  </si>
  <si>
    <t>うすきエネルギー株式会社</t>
  </si>
  <si>
    <t>森のエネルギー株式会社</t>
  </si>
  <si>
    <t>岐阜電力株式会社</t>
  </si>
  <si>
    <t>株式会社ゼック</t>
  </si>
  <si>
    <t>株式会社エスケーエナジー</t>
  </si>
  <si>
    <t>名南共同エネルギー株式会社</t>
  </si>
  <si>
    <t>株式会社ASSETIA</t>
  </si>
  <si>
    <t>BPエナジージャパン株式会社</t>
  </si>
  <si>
    <t>大分ケーブルテレコム株式会社</t>
  </si>
  <si>
    <t>アストマックス・エネルギー株式会社</t>
  </si>
  <si>
    <t>生活協同組合コープみらい</t>
  </si>
  <si>
    <t>ALL GREEN POWER株式会社</t>
  </si>
  <si>
    <t>富士山電力株式会社</t>
  </si>
  <si>
    <t>福井電力株式会社</t>
  </si>
  <si>
    <t>株式会社MKエネルギー</t>
  </si>
  <si>
    <t>エネラボ株式会社</t>
  </si>
  <si>
    <t>株式会社NEXYZ.ファシリティーズ</t>
  </si>
  <si>
    <t>スマートエナジー磐田株式会社</t>
  </si>
  <si>
    <t>そうまIグリッド合同会社</t>
  </si>
  <si>
    <t>RWE Supply &amp; Trading Japan 株式会社</t>
  </si>
  <si>
    <t>エネトレード株式会社</t>
  </si>
  <si>
    <t>株式会社サンヴィレッジ</t>
  </si>
  <si>
    <t>ＫＭｅｎｅｒｇｙ株式会社</t>
  </si>
  <si>
    <t>ニシムラ株式会社</t>
  </si>
  <si>
    <t>株式会社さくら新電力</t>
  </si>
  <si>
    <t>株式会社グローアップ</t>
  </si>
  <si>
    <t>佐賀電力株式会社</t>
  </si>
  <si>
    <t>株式会社クロスワン</t>
  </si>
  <si>
    <t>いこま市民パワー株式会社</t>
  </si>
  <si>
    <t>株式会社コープでんき東北</t>
  </si>
  <si>
    <t>おもてなし山形株式会社</t>
  </si>
  <si>
    <t>長野都市ガス株式会社</t>
  </si>
  <si>
    <t>上田ガス株式会社</t>
  </si>
  <si>
    <t>マーキュリア・エナジー・トレーディング・ジャパン合同会社</t>
  </si>
  <si>
    <t>株式会社シグナストラスト</t>
  </si>
  <si>
    <t>ゲーテハウス株式会社</t>
  </si>
  <si>
    <t>株式会社恒電社</t>
  </si>
  <si>
    <t>Ｔｗｉｇ　Ｋｕｒｉ合同会社</t>
  </si>
  <si>
    <t>JPエネルギー株式会社</t>
  </si>
  <si>
    <t>株式会社リージョン</t>
  </si>
  <si>
    <t>京都新電力株式会社</t>
  </si>
  <si>
    <t>Ｓｕｓｔａｉｎｅｒｇｙ　Ｐｏｗｅｒ　Ｊａｐａｎ株式会社</t>
  </si>
  <si>
    <t>Cocoテラスたがわ株式会社</t>
  </si>
  <si>
    <t>東北電力エナジートレーディング株式会社</t>
  </si>
  <si>
    <t>株式会社横浜環境デザイン</t>
  </si>
  <si>
    <t>株式会社まち未来製作所</t>
  </si>
  <si>
    <t>TRENDE株式会社</t>
  </si>
  <si>
    <t>株式会社どさんこパワー</t>
  </si>
  <si>
    <t>トリニティエナジー株式会社</t>
  </si>
  <si>
    <t>ワンワールドエナジー株式会社</t>
  </si>
  <si>
    <t>みなとみらい電力株式会社</t>
  </si>
  <si>
    <t>株式会社LIXIL TEPCO スマートパートナーズ</t>
  </si>
  <si>
    <t>株式会社NEXT ONE</t>
  </si>
  <si>
    <t>三菱瓦斯化学株式会社</t>
  </si>
  <si>
    <t>株式会社テラス</t>
  </si>
  <si>
    <t>つばさでんき株式会社</t>
  </si>
  <si>
    <t>おおすみ半島スマートエネルギー株式会社</t>
  </si>
  <si>
    <t>Ｓｅｃｏｎｄ　Ｆｏｕｎｄａｔｉｏｎ　Ｊａｐａｎ合同会社</t>
  </si>
  <si>
    <t>おきなわコープエナジー株式会社</t>
  </si>
  <si>
    <t>久慈地域エネルギー株式会社</t>
  </si>
  <si>
    <t>弘前ガス株式会社</t>
  </si>
  <si>
    <t>株式会社フォーバルテレコム</t>
  </si>
  <si>
    <t>株式会社ストエネ</t>
  </si>
  <si>
    <t>くるめエネルギー株式会社</t>
  </si>
  <si>
    <t>松阪新電力株式会社</t>
  </si>
  <si>
    <t>ヒューリックエナジーソリューション株式会社</t>
  </si>
  <si>
    <t>宮崎電力株式会社</t>
  </si>
  <si>
    <t>三友エンテック株式会社</t>
  </si>
  <si>
    <t>東京電力リニューアブルパワー株式会社</t>
  </si>
  <si>
    <t>九州スポーツ電力株式会社</t>
  </si>
  <si>
    <t>株式会社CDエナジーダイレクト</t>
  </si>
  <si>
    <t>Ｑ．ＥＮＥＳＴでんき株式会社</t>
  </si>
  <si>
    <t>株式会社エネコード</t>
  </si>
  <si>
    <t>株式会社ぶんごおおのエナジー</t>
  </si>
  <si>
    <t>ヴィジョナリーパワー株式会社</t>
  </si>
  <si>
    <t>有明エナジー株式会社</t>
  </si>
  <si>
    <t>厚木瓦斯株式会社</t>
  </si>
  <si>
    <t>株式会社エネ・ビジョン</t>
  </si>
  <si>
    <t>イワタニ三重株式会社</t>
  </si>
  <si>
    <t>株式会社マルヰ</t>
  </si>
  <si>
    <t>大多喜ガス株式会社</t>
  </si>
  <si>
    <t>ベスト・ウイング株式会社</t>
  </si>
  <si>
    <t>鈴与電力株式会社</t>
  </si>
  <si>
    <t>コープ電力株式会社</t>
  </si>
  <si>
    <t>生活協同組合コープぐんま</t>
  </si>
  <si>
    <t>とちぎコープ生活協同組合</t>
  </si>
  <si>
    <t>いばらきコープ生活協同組合</t>
  </si>
  <si>
    <t>亀岡ふるさとエナジー株式会社</t>
  </si>
  <si>
    <t>株式会社織戸組</t>
  </si>
  <si>
    <t>ふかやeパワー株式会社</t>
  </si>
  <si>
    <t>株式会社Link Life</t>
  </si>
  <si>
    <t>淡路島電力株式会社</t>
  </si>
  <si>
    <t>株式会社エネパル</t>
  </si>
  <si>
    <t>株式会社Ａｒｉｇｈｔ</t>
  </si>
  <si>
    <t>日本エネルギー総合システム株式会社</t>
  </si>
  <si>
    <t>イワタニ東海株式会社</t>
  </si>
  <si>
    <t>株式会社フィックスパワー</t>
  </si>
  <si>
    <t>イーゲート株式会社</t>
  </si>
  <si>
    <t>株式会社ところざわ未来電力</t>
  </si>
  <si>
    <t>朝日ガスエナジー株式会社</t>
  </si>
  <si>
    <t>株式会社エネファント</t>
  </si>
  <si>
    <t>株式会社エスエナジー</t>
  </si>
  <si>
    <t>株式会社エネマイル</t>
  </si>
  <si>
    <t>株式会社フリクト電力</t>
  </si>
  <si>
    <t>秩父新電力株式会社</t>
  </si>
  <si>
    <t>みよしエナジー株式会社</t>
  </si>
  <si>
    <t>エンゲルハートCTP合同会社</t>
  </si>
  <si>
    <t>綿半パートナーズ株式会社</t>
  </si>
  <si>
    <t>株式会社karch</t>
  </si>
  <si>
    <t>株式会社くきつ</t>
  </si>
  <si>
    <t>株式会社フィリッジ</t>
  </si>
  <si>
    <t>株式会社かみでん里山公社</t>
  </si>
  <si>
    <t>ワイズテレコム株式会社</t>
  </si>
  <si>
    <t>株式会社三郷ひまわりエナジー</t>
  </si>
  <si>
    <t>株式会社球磨村森電力</t>
  </si>
  <si>
    <t>株式会社U-POWER GREEN MARKETING</t>
  </si>
  <si>
    <t>株式会社エコログ</t>
  </si>
  <si>
    <t>飯田まちづくり電力株式会社</t>
  </si>
  <si>
    <t>シェルジャパン株式会社</t>
  </si>
  <si>
    <t>株式会社クボタ</t>
  </si>
  <si>
    <t>石油資源開発株式会社</t>
  </si>
  <si>
    <t>越後天然ガス株式会社</t>
  </si>
  <si>
    <t>坂戸ガス株式会社</t>
  </si>
  <si>
    <t>株式会社デベロップ</t>
  </si>
  <si>
    <t>テレ・マーカーグループ株式会社</t>
  </si>
  <si>
    <t>銚子電力株式会社</t>
  </si>
  <si>
    <t>MGCエネルギー株式会社</t>
  </si>
  <si>
    <t>福島フェニックス電力株式会社</t>
  </si>
  <si>
    <t>あんしん電力合同会社</t>
  </si>
  <si>
    <t>株式会社美作国電力</t>
  </si>
  <si>
    <t>株式会社サンジュニア</t>
  </si>
  <si>
    <t>八幡商事株式会社</t>
  </si>
  <si>
    <t>おいでんエネルギー株式会社</t>
  </si>
  <si>
    <t>株式会社イシオ</t>
  </si>
  <si>
    <t>北陸電力ビズ・エナジーソリューション株式会社</t>
  </si>
  <si>
    <t>リニューアブルトレード株式会社</t>
  </si>
  <si>
    <t>エンジー・エナジー・マーケティング・ジャパン株式会社</t>
  </si>
  <si>
    <t>ICT伊那みらいでんき株式会社</t>
  </si>
  <si>
    <t>富士山エナジー株式会社</t>
  </si>
  <si>
    <t>株式会社エナネス</t>
  </si>
  <si>
    <t>WSエナジー株式会社</t>
  </si>
  <si>
    <t>TERA Energy株式会社</t>
  </si>
  <si>
    <t>MCPD株式会社</t>
  </si>
  <si>
    <t>グリーンシティこばやし株式会社</t>
  </si>
  <si>
    <t>株式会社吉田石油店</t>
  </si>
  <si>
    <t>スマートエナジー熊本株式会社</t>
  </si>
  <si>
    <t>福山未来エナジー株式会社</t>
  </si>
  <si>
    <t>株式会社Kエナジー</t>
  </si>
  <si>
    <t>株式会社メディオテック</t>
  </si>
  <si>
    <t>AOIエネルギーソリューション株式会社</t>
  </si>
  <si>
    <t>五島市民電力株式会社</t>
  </si>
  <si>
    <t>電力保全サービス株式会社</t>
  </si>
  <si>
    <t>リストプロパティーズ株式会社</t>
  </si>
  <si>
    <t>ENECHANGE株式会社</t>
  </si>
  <si>
    <t>株式会社情熱電力</t>
  </si>
  <si>
    <t>バンプーパワートレーディング合同会社</t>
  </si>
  <si>
    <t>株式会社エイチティーピー</t>
  </si>
  <si>
    <t>株式会社センカク</t>
  </si>
  <si>
    <t>新電力いばらき株式会社</t>
  </si>
  <si>
    <t>エンフィニティ・エナジー株式会社</t>
  </si>
  <si>
    <t>株式会社日精協サービスセンター</t>
  </si>
  <si>
    <t>株式会社ミナサポ</t>
  </si>
  <si>
    <t>唐津電力株式会社</t>
  </si>
  <si>
    <t>RE100電力株式会社</t>
  </si>
  <si>
    <t>日本エネルギーファーム株式会社</t>
  </si>
  <si>
    <t>一般社団法人フライングエステート</t>
  </si>
  <si>
    <t>株式会社イーネットワーク</t>
  </si>
  <si>
    <t>バイオガスエナジー株式会社</t>
  </si>
  <si>
    <t>スマートエコエナジー株式会社</t>
  </si>
  <si>
    <t>株式会社LENETS</t>
  </si>
  <si>
    <t>株式会社あおぞら</t>
  </si>
  <si>
    <t>アイエスジー株式会社</t>
  </si>
  <si>
    <t>株式会社エネクル</t>
  </si>
  <si>
    <t>フィンテックラボ協同組合</t>
  </si>
  <si>
    <t>Ｓａｉｌａｒ　Ｅｎｅｒｇｙ株式会社</t>
  </si>
  <si>
    <t>株式会社タケエイでんき</t>
  </si>
  <si>
    <t>気仙沼グリーンエナジー株式会社</t>
  </si>
  <si>
    <t>株式会社ユーラスグリーンエナジー</t>
  </si>
  <si>
    <t>オールスターエナジー合同会社</t>
  </si>
  <si>
    <t>生活協同組合コープながの</t>
  </si>
  <si>
    <t>株式会社Energy Concierge</t>
  </si>
  <si>
    <t>酒田天然瓦斯株式会社</t>
  </si>
  <si>
    <t>東亜ガス株式会社</t>
  </si>
  <si>
    <t>株式会社三河の山里コミュニティパワー</t>
  </si>
  <si>
    <t>新潟スワンエナジー株式会社</t>
  </si>
  <si>
    <t>Ｆｏｒｗａｒｄ　Ｔｒａｄｉｎｇ株式会社</t>
  </si>
  <si>
    <t>グリーンピープルズパワー株式会社</t>
  </si>
  <si>
    <t>Q.ENESTホールディングス株式会社</t>
  </si>
  <si>
    <t>レネックス電力合同会社</t>
  </si>
  <si>
    <t>株式会社マルイファシリティーズ</t>
  </si>
  <si>
    <t>株式会社デンケン</t>
  </si>
  <si>
    <t>株式会社東名</t>
  </si>
  <si>
    <t>NTTアノードエナジー株式会社</t>
  </si>
  <si>
    <t>スマート電気株式会社</t>
  </si>
  <si>
    <t>株式会社唐津パワーホールディングス</t>
  </si>
  <si>
    <t>株式会社クリーンエネルギー総合研究所</t>
  </si>
  <si>
    <t>株式会社スマートエナジー</t>
  </si>
  <si>
    <t>新電力株式会社</t>
  </si>
  <si>
    <t>株式会社かづのパワー</t>
  </si>
  <si>
    <t>UNIVERGY株式会社</t>
  </si>
  <si>
    <t>株式会社アイキューブ・マーケティング</t>
  </si>
  <si>
    <t>デジタルグリッド株式会社</t>
  </si>
  <si>
    <t>ワタミエコパワー株式会社</t>
  </si>
  <si>
    <t>株式会社西九州させぼパワーズ</t>
  </si>
  <si>
    <t>たんたんエナジー株式会社</t>
  </si>
  <si>
    <t>株式会社能勢・豊能まちづくり</t>
  </si>
  <si>
    <t>株式会社再エネ思考電力</t>
  </si>
  <si>
    <t>株式会社スマート</t>
  </si>
  <si>
    <t>株式会社ジャパネットサービスイノベーション</t>
  </si>
  <si>
    <t>かみすでんき株式会社</t>
  </si>
  <si>
    <t>ＫＢＮ株式会社</t>
  </si>
  <si>
    <t>株式会社しおさい電力</t>
  </si>
  <si>
    <t>会津エナジー株式会社</t>
  </si>
  <si>
    <t>うべ未来エネルギー株式会社</t>
  </si>
  <si>
    <t>永井自動車工業株式会社</t>
  </si>
  <si>
    <t>小島電機工業株式会社</t>
  </si>
  <si>
    <t>陸前高田しみんエネルギー株式会社</t>
  </si>
  <si>
    <t>株式会社アーク</t>
  </si>
  <si>
    <t>株式会社チャームドライフ</t>
  </si>
  <si>
    <t>株式会社エイワット</t>
  </si>
  <si>
    <t>スターティア株式会社</t>
  </si>
  <si>
    <t>東広島スマートエネルギー株式会社</t>
  </si>
  <si>
    <t>旭化成株式会社</t>
  </si>
  <si>
    <t>京和ガス株式会社</t>
  </si>
  <si>
    <t>相鉄クリーンエナジー株式会社</t>
  </si>
  <si>
    <t>KMパワー株式会社</t>
  </si>
  <si>
    <t>株式会社Ｏｋａｚａｋｉ　</t>
  </si>
  <si>
    <t>株式会社eClear</t>
  </si>
  <si>
    <t>株式会社エフオン</t>
  </si>
  <si>
    <t>株式会社岡崎さくら電力</t>
  </si>
  <si>
    <t>株式会社Energy pro</t>
  </si>
  <si>
    <t>株式会社平安コーポレーション</t>
  </si>
  <si>
    <t>旭マルヰ株式会社</t>
  </si>
  <si>
    <t>ENEOSリニューアブル・エナジー・ソリューションズ株式会社</t>
  </si>
  <si>
    <t>Castleton Commodities Japan 合同会社</t>
  </si>
  <si>
    <t>神戸電力株式会社</t>
  </si>
  <si>
    <t>一般社団法人全国新エネルギー次世代設備施工協会</t>
  </si>
  <si>
    <t>Ｖａｌｈａｌｌ合同会社</t>
  </si>
  <si>
    <t>エア・ウォーター・ライフソリューション株式会社</t>
  </si>
  <si>
    <t>生活協同組合ひろしま</t>
  </si>
  <si>
    <t>モルガン・スタンレー・キャピタル・グループ株式会社</t>
  </si>
  <si>
    <t>株式会社RenoLabo</t>
  </si>
  <si>
    <t>アークエルエナジー株式会社</t>
  </si>
  <si>
    <t>エルメック株式会社</t>
  </si>
  <si>
    <t>株式会社オズエナジー</t>
  </si>
  <si>
    <t>レモンガス株式会社</t>
  </si>
  <si>
    <t>株式会社日本海水</t>
  </si>
  <si>
    <t>株式会社イーネットワークネクスト</t>
  </si>
  <si>
    <t>しろくま電力株式会社</t>
  </si>
  <si>
    <t>中小企業支援株式会社</t>
  </si>
  <si>
    <t>サントラベラーズサービス有限会社</t>
  </si>
  <si>
    <t>株式会社カインドホーム</t>
  </si>
  <si>
    <t>株式会社ウエストエナジー</t>
  </si>
  <si>
    <t>合同会社Peak８</t>
  </si>
  <si>
    <t>八千代エンジニヤリング株式会社</t>
  </si>
  <si>
    <t>日本海ガス株式会社</t>
  </si>
  <si>
    <t>神楽電力株式会社</t>
  </si>
  <si>
    <t>ゆきぐに新電力株式会社</t>
  </si>
  <si>
    <t>株式会社ながさきサステナエナジー</t>
  </si>
  <si>
    <t>葛尾創生電力株式会社</t>
  </si>
  <si>
    <t>グリッドプラスホールディングス株式会社</t>
  </si>
  <si>
    <t>株式会社ＥＦでんき</t>
  </si>
  <si>
    <t>株式会社グルーヴエナジー</t>
  </si>
  <si>
    <t>高知ニューエナジー株式会社</t>
  </si>
  <si>
    <t>もみじ電力株式会社</t>
  </si>
  <si>
    <t>Nature株式会社</t>
  </si>
  <si>
    <t>株式会社縁人</t>
  </si>
  <si>
    <t>T＆Tエナジー株式会社</t>
  </si>
  <si>
    <t>株式会社ルーク</t>
  </si>
  <si>
    <t>かけがわ報徳パワー株式会社</t>
  </si>
  <si>
    <t>SustainableEnergy株式会社</t>
  </si>
  <si>
    <t>穂の国とよはし電力株式会社</t>
  </si>
  <si>
    <t>ReGen100株式会社</t>
  </si>
  <si>
    <t>二次資源ホールディングス株式会社</t>
  </si>
  <si>
    <t>イワタニ北海道株式会社</t>
  </si>
  <si>
    <t>ホームタウンエナジー株式会社</t>
  </si>
  <si>
    <t>株式会社彩の国でんき</t>
  </si>
  <si>
    <t>株式会社SCN電力</t>
  </si>
  <si>
    <t>株式会社ｅパワー</t>
  </si>
  <si>
    <t>株式会社みやきエネルギー</t>
  </si>
  <si>
    <t>株式会社クリーンベンチャー２１</t>
  </si>
  <si>
    <t>三河商事株式会社</t>
  </si>
  <si>
    <t>株式会社みとや</t>
  </si>
  <si>
    <t>三州電力株式会社</t>
  </si>
  <si>
    <t>ユビ電株式会社</t>
  </si>
  <si>
    <t>沖縄新エネ開発株式会社</t>
  </si>
  <si>
    <t>株式会社アクセルパワー</t>
  </si>
  <si>
    <t>つづくみらいエナジー株式会社</t>
  </si>
  <si>
    <t>EGトレーディング合同会社</t>
  </si>
  <si>
    <t>Ｈａｒｔｒｅｅ　Ｐａｒｔｎｅｒｓ　Ｊａｐａｎ合同会社</t>
  </si>
  <si>
    <t>株式会社ほくだん</t>
  </si>
  <si>
    <t>Ｄａｎｓｋｅ　Ｃｏｍｍｏｄｉｔｉｅｓ　Ｊａｐａｎ合同会社</t>
  </si>
  <si>
    <t>株式会社エスコ</t>
  </si>
  <si>
    <t>株式会社Qvou</t>
  </si>
  <si>
    <t>株式会社コノミヤホールディングス</t>
  </si>
  <si>
    <t>森の国から電力株式会社</t>
  </si>
  <si>
    <t>Ｐｕｒｅ　Ｅｎｅｒｇｙ株式会社</t>
  </si>
  <si>
    <t>住友商事株式会社</t>
  </si>
  <si>
    <t>株式会社丸の内電力</t>
  </si>
  <si>
    <t>株式会社ｚｅｐｌｕｓ</t>
  </si>
  <si>
    <t>株式会社中京電力</t>
  </si>
  <si>
    <t>箕面ゆずる電力株式会社</t>
  </si>
  <si>
    <t>株式会社クオリティプラス</t>
  </si>
  <si>
    <t>Y.W.C.株式会社</t>
  </si>
  <si>
    <t>ＸＴＸ　Ｍａｒｋｅｔｓ合同会社</t>
  </si>
  <si>
    <t>株式会社ミライネクト</t>
  </si>
  <si>
    <t>シャチ電工株式会社</t>
  </si>
  <si>
    <t>株式会社そらいろ電力</t>
  </si>
  <si>
    <t>株式会社タケエイ</t>
  </si>
  <si>
    <t>株式会社ＭＴエナジー</t>
  </si>
  <si>
    <t>TGオクトパスエナジー株式会社</t>
  </si>
  <si>
    <t>K.G.TRADING株式会社</t>
  </si>
  <si>
    <t>東北電力フロンティア株式会社</t>
  </si>
  <si>
    <t>株式会社エクソル</t>
  </si>
  <si>
    <t>株式会社ファラデー</t>
  </si>
  <si>
    <t>三菱ＨＣキャピタルエナジー株式会社</t>
  </si>
  <si>
    <t>RE CAPITAL株式会社</t>
  </si>
  <si>
    <t>大塚ビジネスサポート株式会社</t>
  </si>
  <si>
    <t>出雲ケーブルビジョン株式会社</t>
  </si>
  <si>
    <t>株式会社トーラス</t>
  </si>
  <si>
    <t>株式会社パワーネットワークス</t>
  </si>
  <si>
    <t>いずも縁結び電力株式会社</t>
  </si>
  <si>
    <t>恵那電力株式会社</t>
  </si>
  <si>
    <t>宇都宮ライトパワー株式会社</t>
  </si>
  <si>
    <t>帯広電力株式会社</t>
  </si>
  <si>
    <t>フジ物産株式会社</t>
  </si>
  <si>
    <t>Trafigura Japan株式会社</t>
  </si>
  <si>
    <t>金沢エナジー株式会社</t>
  </si>
  <si>
    <t>株式会社シモセ</t>
  </si>
  <si>
    <t>Ｘ‐ｅｎｅｒｇｙ　Ｊａｐａｎ株式会社</t>
  </si>
  <si>
    <t>Energy Creation株式会社</t>
  </si>
  <si>
    <t>エナジーグリッド株式会社</t>
  </si>
  <si>
    <t>株式会社なんとエナジー</t>
  </si>
  <si>
    <t>EDF Trading Japan株式会社</t>
  </si>
  <si>
    <t>株式会社ボーダレス・ジャパン</t>
  </si>
  <si>
    <t>株式会社ワット</t>
  </si>
  <si>
    <t>ジケイ・スペース株式会社</t>
  </si>
  <si>
    <t>広島ガス株式会社</t>
  </si>
  <si>
    <t>株式会社IＱg</t>
  </si>
  <si>
    <t>最適でんき株式会社</t>
  </si>
  <si>
    <t>株式会社ＦＰＳ</t>
  </si>
  <si>
    <t>大熊るるるん電力株式会社</t>
  </si>
  <si>
    <t>株式会社ビーエイブル</t>
  </si>
  <si>
    <t>株式会社レックス</t>
  </si>
  <si>
    <t>エーステクノロジー株式会社</t>
  </si>
  <si>
    <t>おきたま新電力株式会社</t>
  </si>
  <si>
    <t>Well Energy株式会社</t>
  </si>
  <si>
    <t>カスタマイズドエナジーソリューションズジャパン株式会社</t>
  </si>
  <si>
    <t>イオン株式会社</t>
  </si>
  <si>
    <t>河原実業株式会社</t>
  </si>
  <si>
    <t>粋裕株式会社</t>
  </si>
  <si>
    <t>一般社団法人地域資源活用推進協会</t>
  </si>
  <si>
    <t>株式会社ｓｔｃ</t>
  </si>
  <si>
    <t>株式会社工営エナジー</t>
  </si>
  <si>
    <t>アースシグナルソリューションズ株式会社</t>
  </si>
  <si>
    <t>日本電力供給株式会社</t>
  </si>
  <si>
    <t>青山株式会社</t>
  </si>
  <si>
    <t>シントウエナジー株式会社</t>
  </si>
  <si>
    <t>那須野ヶ原みらい電力株式会社</t>
  </si>
  <si>
    <t>ElectroRoute Japan株式会社</t>
  </si>
  <si>
    <t>株式会社ＪＥＲＡグローバルマーケッツ</t>
  </si>
  <si>
    <t>柏崎あい・あーるエナジー株式会社</t>
  </si>
  <si>
    <t>おおなんきらりエネルギー株式会社</t>
  </si>
  <si>
    <t>京セラ株式会社</t>
  </si>
  <si>
    <t>ElecONE株式会社</t>
  </si>
  <si>
    <t>株式会社鳥取みらい電力</t>
  </si>
  <si>
    <t>鈴鹿グリーンエナジー株式会社</t>
  </si>
  <si>
    <t>一般社団法人東北自動車産業グリーンエネルギー普及協会</t>
  </si>
  <si>
    <t>刈谷知立みらい電力株式会社</t>
  </si>
  <si>
    <t>株式会社フレックス</t>
  </si>
  <si>
    <t>有限会社本郷工業</t>
  </si>
  <si>
    <t>株式会社パワーエックス</t>
  </si>
  <si>
    <t>ＭＦＴ　Ｅｎｅｒｇｙ　ＡＰＡＣ３株式会社</t>
  </si>
  <si>
    <t>いちのみや未来エネルギー株式会社</t>
  </si>
  <si>
    <t>岡谷酸素株式会社</t>
  </si>
  <si>
    <t>ＧＢＰ株式会社</t>
  </si>
  <si>
    <t>株式会社ＳＡＮＷＡみらい電力</t>
  </si>
  <si>
    <t>株式会社絆</t>
  </si>
  <si>
    <t>東北エネルギーサービス株式会社</t>
  </si>
  <si>
    <t>株式会社いなしきエナジー</t>
  </si>
  <si>
    <t>ながのスマートパワー株式会社</t>
  </si>
  <si>
    <t>株式会社ホクレン油機サービス</t>
  </si>
  <si>
    <t>株式会社ＪＲ東日本商事</t>
  </si>
  <si>
    <t>岡山ガス株式会社</t>
  </si>
  <si>
    <t>合同会社グリーンパワーリテイリング</t>
  </si>
  <si>
    <t>株式会社ユーラスエナジーホールディングス</t>
  </si>
  <si>
    <t>川崎未来エナジー株式会社</t>
  </si>
  <si>
    <t>株式会社いずみみらい</t>
  </si>
  <si>
    <t>株式会社ＲＥフォワード</t>
  </si>
  <si>
    <t>Ｅ‐Ｆｌｏｗ合同会社</t>
  </si>
  <si>
    <t>株式会社アット東京</t>
  </si>
  <si>
    <t>株式会社グリーングロース</t>
  </si>
  <si>
    <t>合同会社エコパワー</t>
  </si>
  <si>
    <t>株式会社つるエネルギー</t>
  </si>
  <si>
    <t>川重商事株式会社</t>
  </si>
  <si>
    <t>株式会社ＪＥＲＡ　Ｃｒｏｓｓ</t>
  </si>
  <si>
    <t>飛騨高山電力株式会社</t>
  </si>
  <si>
    <t>大平洋金属株式会社</t>
  </si>
  <si>
    <t>パシフィコ・エナジー株式会社</t>
  </si>
  <si>
    <t>株式会社リボンエナジー</t>
  </si>
  <si>
    <t>株式会社平成興産</t>
  </si>
  <si>
    <t>株式会社大崎クリエーション</t>
  </si>
  <si>
    <t>株式会社ルミナス電力</t>
  </si>
  <si>
    <t>株式会社ＵＰＸ</t>
  </si>
  <si>
    <t>株式会社ＣｌａｓｓＬａｂ．</t>
  </si>
  <si>
    <t>株式会社ＥＭＣ</t>
  </si>
  <si>
    <t>Ｍｉｒａｉつのエナジー株式会社</t>
  </si>
  <si>
    <t>株式会社グリムスエナジー</t>
  </si>
  <si>
    <t>自然電力いなべ株式会社</t>
  </si>
  <si>
    <t>イー・トップ株式会社</t>
  </si>
  <si>
    <t>株式会社ＤＫ－Ｐｏｗｅｒ</t>
  </si>
  <si>
    <t>株式会社ｅXｓｔeｎｄ</t>
  </si>
  <si>
    <t>なかよし電力株式会社</t>
  </si>
  <si>
    <t>株式会社ジェイシーエス</t>
  </si>
  <si>
    <t>株式会社奈良森林資源保全公社</t>
  </si>
  <si>
    <t>半田・知多地域エネルギー株式会社</t>
  </si>
  <si>
    <t>山口グリーンエネルギー株式会社</t>
  </si>
  <si>
    <t>若松ガス株式会社</t>
  </si>
  <si>
    <t>株式会社はちまんたいジオパワー</t>
  </si>
  <si>
    <t>株式会社ふるなび電力</t>
  </si>
  <si>
    <t>株式会社海響みらい電力</t>
  </si>
  <si>
    <t>新潟電力株式会社</t>
  </si>
  <si>
    <t>株式会社ロジック</t>
  </si>
  <si>
    <t>株式会社ＧＲコンサルティング</t>
  </si>
  <si>
    <t>松本平ゼロカーボンエネルギー株式会社</t>
  </si>
  <si>
    <t>株式会社Ｆｌｙｉｎｇ　Ｄｕｃｋ</t>
  </si>
  <si>
    <t>一般社団法人清水町ゆうすい未来機構</t>
  </si>
  <si>
    <t>株式会社セブン＆アイ・エナジーマネジメント</t>
  </si>
  <si>
    <t>たかさき新電力株式会社</t>
  </si>
  <si>
    <t>Ｉｎ　Ｃｏｍｍｏｄｉｔｉｅｓ　ＪＰ合同会社</t>
  </si>
  <si>
    <t>株式会社ヒュージモリ商事</t>
  </si>
  <si>
    <t>雷神エナジー合同会社</t>
  </si>
  <si>
    <t>栗東市民でんりょく株式会社</t>
  </si>
  <si>
    <t>ＥＮＥＸＩＡ合同会社</t>
  </si>
  <si>
    <t>辻・本郷スマートアセット株式会社</t>
  </si>
  <si>
    <t>ゴールドマン・サックス証券株式会社</t>
  </si>
  <si>
    <t>瀬戸内市民電力株式会社</t>
  </si>
  <si>
    <t>株式会社太陽堂</t>
  </si>
  <si>
    <t>よっかいちクリーンエネルギー株式会社</t>
  </si>
  <si>
    <t>ｍａｎｏｒｄａいわて株式会社</t>
  </si>
  <si>
    <t>一般社団法人北広島町地域エネルギー会社</t>
  </si>
  <si>
    <t>株式会社いくさかてらす</t>
  </si>
  <si>
    <t>株式会社エクスレイ</t>
  </si>
  <si>
    <t>東光電気工事株式会社</t>
  </si>
  <si>
    <t>Ｖｉｔｏｌ　Ｊａｐａｎ株式会社</t>
  </si>
  <si>
    <t>株式会社足立本店</t>
  </si>
  <si>
    <t>ＭＵＦＧトレーディング株式会社</t>
  </si>
  <si>
    <t>ゆすはらエネルギー株式会社</t>
  </si>
  <si>
    <t>フィデアエナジー株式会社</t>
  </si>
  <si>
    <t>日産自動車株式会社</t>
  </si>
  <si>
    <t>株式会社かさいスマートエナジー</t>
  </si>
  <si>
    <t>九電みらいエナジー株式会社</t>
  </si>
  <si>
    <t>株式会社ツジデン</t>
  </si>
  <si>
    <t>株式会社ＲＵＴＩＬＥＡ</t>
  </si>
  <si>
    <t>久喜新電力株式会社</t>
  </si>
  <si>
    <t>沖縄セルラー電話株式会社</t>
  </si>
  <si>
    <t>株式会社イクロス</t>
  </si>
  <si>
    <t>株式会社オリエントシステム</t>
  </si>
  <si>
    <t>鹿追未来エネルギー株式会社</t>
  </si>
  <si>
    <t>ヘキサ・エネルギーサービス合同会社</t>
  </si>
  <si>
    <t>ヤマトエナジーマネジメント株式会社</t>
  </si>
  <si>
    <t>株式会社サントエナジーうえだ</t>
  </si>
  <si>
    <t>ＨｅＬＭ　Ａｇｇｒｅｇａｔｉｏｎ株式会社</t>
  </si>
  <si>
    <t>セーバー技研株式会社</t>
  </si>
  <si>
    <t>株式会社Ａ＆Ｔ　Ｐｏｗｅｒ　Ｓｏｌｕｔｉｏｎｓ</t>
  </si>
  <si>
    <t>Ｅｎｅｒｇｙ　Ｐａｙ合同会社</t>
  </si>
  <si>
    <t>株式会社Ｗｉｔｈみやざき</t>
  </si>
  <si>
    <t>株式会社リレー</t>
  </si>
  <si>
    <t>三菱マテリアル株式会社</t>
  </si>
  <si>
    <t>北海道再エネアグリゲーション株式会社</t>
  </si>
  <si>
    <t>パワープール株式会社</t>
  </si>
  <si>
    <t>株式会社Ｂ’ｓ　ＳＴＹＬＥ</t>
  </si>
  <si>
    <t>おきなわパワーＨＤ株式会社</t>
  </si>
  <si>
    <t>ブルースカイソーラー株式会社</t>
  </si>
  <si>
    <t>中泊リージョナルパワー株式会社</t>
  </si>
  <si>
    <t>燈・アンド・カンパニー株式会社</t>
  </si>
  <si>
    <t>静銀リース株式会社</t>
  </si>
  <si>
    <t>株式会社バランスハーツ</t>
  </si>
  <si>
    <t>株式会社スマートパワーシステム</t>
  </si>
  <si>
    <t>株式会社操電</t>
  </si>
  <si>
    <t>近畿住設株式会社</t>
  </si>
  <si>
    <t>Ｎｉｔｅｒｒａ電力株式会社</t>
  </si>
  <si>
    <t>株式会社パブリック電力</t>
  </si>
  <si>
    <t>産電ホールディングス株式会社</t>
  </si>
  <si>
    <t>ＧＭＯ家庭のコンパネ株式会社</t>
  </si>
  <si>
    <t>株式会社エネリンク</t>
  </si>
  <si>
    <t>いちかわクリーンエネルギー株式会社</t>
  </si>
  <si>
    <t>廿日市さくら電力株式会社</t>
  </si>
  <si>
    <t>リープトン発電事業株式会社</t>
  </si>
  <si>
    <t>ＭＩＲＡＲＴＨエナジーソリューションズ株式会社</t>
  </si>
  <si>
    <t>株式会社Ｈ．Ｅエナジー</t>
  </si>
  <si>
    <t>かしわパブリックエネルギー株式会社</t>
  </si>
  <si>
    <t>株式会社ｅ電力ソリューションズ</t>
  </si>
  <si>
    <t>日本風力開発株式会社</t>
  </si>
  <si>
    <t>ウーブン・バイ・トヨタ株式会社</t>
  </si>
  <si>
    <t>タイヨー商事株式会社</t>
  </si>
  <si>
    <t>株式会社今治あきない商社</t>
  </si>
  <si>
    <t>Ｒｅｉｖａｌｕｅ株式会社</t>
  </si>
  <si>
    <t>株式会社ＦＡＮ　Ｅｎｅｒｇｙ</t>
  </si>
  <si>
    <t>株式会社雪だるま電力</t>
  </si>
  <si>
    <t>株式会社Ｓｕｓｔｅｃｈ</t>
  </si>
  <si>
    <t>ＬＯＨＡＳ株式会社</t>
  </si>
  <si>
    <t>ＰＰＴエナジートレーディング株式会社</t>
  </si>
  <si>
    <t>合同会社ＳｉｇｎａｌＫ</t>
  </si>
  <si>
    <t>東京電力パワーグリッド株式会社</t>
  </si>
  <si>
    <t>新設再エネリスト</t>
    <rPh sb="0" eb="2">
      <t>シンセツ</t>
    </rPh>
    <rPh sb="2" eb="3">
      <t>サイ</t>
    </rPh>
    <phoneticPr fontId="12"/>
  </si>
  <si>
    <t>必須入力チェック</t>
    <rPh sb="0" eb="4">
      <t>ヒッスニュウリョク</t>
    </rPh>
    <phoneticPr fontId="12"/>
  </si>
  <si>
    <t>転売過多チェック</t>
    <rPh sb="0" eb="2">
      <t>テンバイ</t>
    </rPh>
    <rPh sb="2" eb="4">
      <t>カタ</t>
    </rPh>
    <phoneticPr fontId="12"/>
  </si>
  <si>
    <t>③FIT/非FIT</t>
    <phoneticPr fontId="12"/>
  </si>
  <si>
    <t>FIT/非FIT入力チェック</t>
    <rPh sb="4" eb="5">
      <t>ヒ</t>
    </rPh>
    <rPh sb="8" eb="10">
      <t>ニュウリョク</t>
    </rPh>
    <phoneticPr fontId="12"/>
  </si>
  <si>
    <t>エネルギー種別入力チェック</t>
    <rPh sb="5" eb="7">
      <t>シュベツ</t>
    </rPh>
    <rPh sb="7" eb="9">
      <t>ニュウリョク</t>
    </rPh>
    <phoneticPr fontId="12"/>
  </si>
  <si>
    <t>仕入れの有無</t>
    <rPh sb="0" eb="2">
      <t>シイ</t>
    </rPh>
    <rPh sb="4" eb="6">
      <t>ウム</t>
    </rPh>
    <phoneticPr fontId="12"/>
  </si>
  <si>
    <t>判定結果</t>
    <rPh sb="0" eb="4">
      <t>ハンテイケッカ</t>
    </rPh>
    <phoneticPr fontId="12"/>
  </si>
  <si>
    <t>⑦供給（販売）電力量（全国）　（千kWh）（再掲）</t>
    <rPh sb="22" eb="24">
      <t>サイケイ</t>
    </rPh>
    <phoneticPr fontId="12"/>
  </si>
  <si>
    <r>
      <t>⑪FIT非化石証書　</t>
    </r>
    <r>
      <rPr>
        <b/>
        <sz val="11"/>
        <color rgb="FFFF0000"/>
        <rFont val="ＭＳ Ｐゴシック"/>
        <family val="3"/>
        <charset val="128"/>
        <scheme val="minor"/>
      </rPr>
      <t>（kWh）</t>
    </r>
    <phoneticPr fontId="12"/>
  </si>
  <si>
    <r>
      <t>⑫非FIT非化石証書</t>
    </r>
    <r>
      <rPr>
        <b/>
        <sz val="11"/>
        <rFont val="ＭＳ Ｐゴシック"/>
        <family val="3"/>
        <charset val="128"/>
        <scheme val="minor"/>
      </rPr>
      <t>（再エネ指定あり）</t>
    </r>
    <r>
      <rPr>
        <sz val="11"/>
        <rFont val="ＭＳ Ｐゴシック"/>
        <family val="3"/>
        <charset val="128"/>
        <scheme val="minor"/>
      </rPr>
      <t>　</t>
    </r>
    <r>
      <rPr>
        <b/>
        <sz val="11"/>
        <color rgb="FFFF0000"/>
        <rFont val="ＭＳ Ｐゴシック"/>
        <family val="3"/>
        <charset val="128"/>
        <scheme val="minor"/>
      </rPr>
      <t>（kWh）</t>
    </r>
    <phoneticPr fontId="12"/>
  </si>
  <si>
    <t>非FIT非化石証書補正率</t>
    <rPh sb="0" eb="1">
      <t>ヒ</t>
    </rPh>
    <phoneticPr fontId="12"/>
  </si>
  <si>
    <t>FIT非化石証書補正率</t>
    <rPh sb="8" eb="11">
      <t>ホセイリツ</t>
    </rPh>
    <phoneticPr fontId="12"/>
  </si>
  <si>
    <t>全国調達量（新設分）</t>
    <rPh sb="0" eb="2">
      <t>ゼンコク</t>
    </rPh>
    <rPh sb="2" eb="5">
      <t>チョウタツリョウ</t>
    </rPh>
    <rPh sb="6" eb="9">
      <t>シンセツブン</t>
    </rPh>
    <phoneticPr fontId="12"/>
  </si>
  <si>
    <t>全国調達量（再掲）</t>
    <rPh sb="0" eb="2">
      <t>ゼンコク</t>
    </rPh>
    <rPh sb="2" eb="5">
      <t>チョウタツリョウ</t>
    </rPh>
    <rPh sb="6" eb="8">
      <t>サイケイ</t>
    </rPh>
    <phoneticPr fontId="12"/>
  </si>
  <si>
    <t>新設割合</t>
    <rPh sb="0" eb="2">
      <t>シンセツ</t>
    </rPh>
    <rPh sb="2" eb="4">
      <t>ワリアイ</t>
    </rPh>
    <phoneticPr fontId="12"/>
  </si>
  <si>
    <t>FIP</t>
  </si>
  <si>
    <t>非FIT非FIP</t>
    <phoneticPr fontId="12"/>
  </si>
  <si>
    <t>④再エネ電源先行拡大事業対象電源</t>
    <phoneticPr fontId="12"/>
  </si>
  <si>
    <t>⑥仕入れ量</t>
    <phoneticPr fontId="12"/>
  </si>
  <si>
    <t>⑦仕入れ量のうち需要家以外への転売量</t>
    <rPh sb="1" eb="3">
      <t>シイ</t>
    </rPh>
    <phoneticPr fontId="12"/>
  </si>
  <si>
    <t>⑧備考</t>
    <rPh sb="1" eb="3">
      <t>ビコウ</t>
    </rPh>
    <phoneticPr fontId="12"/>
  </si>
  <si>
    <t>＜H列：電源種プルダウン２（水力３万KW以上）＞</t>
    <rPh sb="2" eb="3">
      <t>レツ</t>
    </rPh>
    <rPh sb="4" eb="7">
      <t>デンゲンシュ</t>
    </rPh>
    <rPh sb="14" eb="16">
      <t>スイリョク</t>
    </rPh>
    <rPh sb="17" eb="18">
      <t>マン</t>
    </rPh>
    <rPh sb="20" eb="22">
      <t>イジョウ</t>
    </rPh>
    <phoneticPr fontId="12"/>
  </si>
  <si>
    <t>＜H列：電源種プルダウン２（非再エネ）＞</t>
    <rPh sb="2" eb="3">
      <t>レツ</t>
    </rPh>
    <rPh sb="4" eb="7">
      <t>デンゲンシュ</t>
    </rPh>
    <rPh sb="14" eb="15">
      <t>ヒ</t>
    </rPh>
    <rPh sb="15" eb="16">
      <t>サイ</t>
    </rPh>
    <phoneticPr fontId="12"/>
  </si>
  <si>
    <t>令和７年度都内電力販売量（区市町村別・部門別）に関する調査について</t>
    <rPh sb="0" eb="2">
      <t>レイワ</t>
    </rPh>
    <rPh sb="3" eb="5">
      <t>ネンド</t>
    </rPh>
    <rPh sb="5" eb="7">
      <t>トナイ</t>
    </rPh>
    <rPh sb="7" eb="9">
      <t>デンリョク</t>
    </rPh>
    <rPh sb="9" eb="11">
      <t>ハンバイ</t>
    </rPh>
    <rPh sb="11" eb="12">
      <t>リョウ</t>
    </rPh>
    <rPh sb="13" eb="17">
      <t>クシチョウソン</t>
    </rPh>
    <rPh sb="17" eb="18">
      <t>ベツ</t>
    </rPh>
    <rPh sb="19" eb="21">
      <t>ブモン</t>
    </rPh>
    <rPh sb="21" eb="22">
      <t>ベツ</t>
    </rPh>
    <rPh sb="24" eb="25">
      <t>カン</t>
    </rPh>
    <rPh sb="27" eb="29">
      <t>チョウサ</t>
    </rPh>
    <phoneticPr fontId="12"/>
  </si>
  <si>
    <t>　貴社における、令和７年度の都内区市町村別、部門別、契約種別の電力販売量
　※詳細は入力フォーマットをご参照ください。</t>
    <rPh sb="42" eb="44">
      <t>ニュウリョク</t>
    </rPh>
    <phoneticPr fontId="12"/>
  </si>
  <si>
    <r>
      <t xml:space="preserve">東京都環境局気候変動対策部計画課計画担当
電話：03-5000-7503（直通）
E-mail：S0213301@section.metro.tokyo.jp
</t>
    </r>
    <r>
      <rPr>
        <sz val="10"/>
        <color indexed="10"/>
        <rFont val="Meiryo UI"/>
        <family val="3"/>
        <charset val="128"/>
      </rPr>
      <t>※様式のご提出は東京都エネルギー環境計画書制度のオンライン受付システムにお願いいたします。</t>
    </r>
    <rPh sb="37" eb="39">
      <t>チョクツウ</t>
    </rPh>
    <rPh sb="81" eb="83">
      <t>ヨウシキ</t>
    </rPh>
    <rPh sb="85" eb="87">
      <t>テイシュツ</t>
    </rPh>
    <rPh sb="88" eb="91">
      <t>トウキョウト</t>
    </rPh>
    <rPh sb="96" eb="98">
      <t>カンキョウ</t>
    </rPh>
    <rPh sb="98" eb="100">
      <t>ケイカク</t>
    </rPh>
    <rPh sb="100" eb="101">
      <t>ショ</t>
    </rPh>
    <rPh sb="101" eb="103">
      <t>セイド</t>
    </rPh>
    <rPh sb="109" eb="111">
      <t>ウケツケ</t>
    </rPh>
    <rPh sb="117" eb="118">
      <t>ネガ</t>
    </rPh>
    <phoneticPr fontId="12"/>
  </si>
  <si>
    <t>K列検索テーブル(新設利用量)</t>
    <rPh sb="1" eb="2">
      <t>レツ</t>
    </rPh>
    <rPh sb="2" eb="4">
      <t>ケンサク</t>
    </rPh>
    <rPh sb="9" eb="11">
      <t>シンセツ</t>
    </rPh>
    <rPh sb="11" eb="14">
      <t>リヨウリョウ</t>
    </rPh>
    <phoneticPr fontId="12"/>
  </si>
  <si>
    <t>M列検索テーブル(再エネ電源利用量)</t>
    <rPh sb="1" eb="2">
      <t>レツ</t>
    </rPh>
    <rPh sb="2" eb="4">
      <t>ケンサク</t>
    </rPh>
    <rPh sb="9" eb="10">
      <t>サイ</t>
    </rPh>
    <rPh sb="12" eb="14">
      <t>デンゲン</t>
    </rPh>
    <rPh sb="14" eb="16">
      <t>リヨウ</t>
    </rPh>
    <rPh sb="16" eb="17">
      <t>リョウ</t>
    </rPh>
    <phoneticPr fontId="12"/>
  </si>
  <si>
    <t>全メニュー</t>
    <rPh sb="0" eb="1">
      <t>ゼン</t>
    </rPh>
    <phoneticPr fontId="12"/>
  </si>
  <si>
    <t>メニュー都内率</t>
    <rPh sb="4" eb="6">
      <t>トナイ</t>
    </rPh>
    <rPh sb="6" eb="7">
      <t>リツ</t>
    </rPh>
    <phoneticPr fontId="12"/>
  </si>
  <si>
    <t>H列入力値</t>
    <rPh sb="1" eb="2">
      <t>レツ</t>
    </rPh>
    <rPh sb="2" eb="5">
      <t>ニュウリョクチ</t>
    </rPh>
    <phoneticPr fontId="12"/>
  </si>
  <si>
    <t>⑥「電源構成を指定しないメニュー」の利用量</t>
    <rPh sb="2" eb="4">
      <t>デンゲン</t>
    </rPh>
    <rPh sb="4" eb="6">
      <t>コウセイ</t>
    </rPh>
    <rPh sb="7" eb="9">
      <t>シテイ</t>
    </rPh>
    <rPh sb="18" eb="20">
      <t>リヨウ</t>
    </rPh>
    <rPh sb="20" eb="21">
      <t>リョウ</t>
    </rPh>
    <phoneticPr fontId="12"/>
  </si>
  <si>
    <t>←負値の場合エラー</t>
    <rPh sb="1" eb="2">
      <t>フ</t>
    </rPh>
    <rPh sb="2" eb="3">
      <t>チ</t>
    </rPh>
    <rPh sb="4" eb="6">
      <t>バアイ</t>
    </rPh>
    <phoneticPr fontId="12"/>
  </si>
  <si>
    <t>↓負値の場合エラー</t>
    <rPh sb="1" eb="2">
      <t>フ</t>
    </rPh>
    <rPh sb="2" eb="3">
      <t>チ</t>
    </rPh>
    <rPh sb="4" eb="6">
      <t>バアイ</t>
    </rPh>
    <phoneticPr fontId="12"/>
  </si>
  <si>
    <t>再エネの電源種を細かく指定</t>
    <rPh sb="0" eb="1">
      <t>サイ</t>
    </rPh>
    <rPh sb="4" eb="7">
      <t>デンゲンシュ</t>
    </rPh>
    <rPh sb="8" eb="9">
      <t>コマ</t>
    </rPh>
    <rPh sb="11" eb="13">
      <t>シテイ</t>
    </rPh>
    <phoneticPr fontId="12"/>
  </si>
  <si>
    <t>＜M列対象判定リスト＞</t>
    <rPh sb="2" eb="3">
      <t>レツ</t>
    </rPh>
    <rPh sb="3" eb="5">
      <t>タイショウ</t>
    </rPh>
    <rPh sb="5" eb="7">
      <t>ハンテイ</t>
    </rPh>
    <phoneticPr fontId="12"/>
  </si>
  <si>
    <t>＜K列対象判定リスト＞</t>
    <rPh sb="2" eb="3">
      <t>レツ</t>
    </rPh>
    <rPh sb="3" eb="5">
      <t>タイショウ</t>
    </rPh>
    <rPh sb="5" eb="7">
      <t>ハンテイ</t>
    </rPh>
    <phoneticPr fontId="12"/>
  </si>
  <si>
    <t>＜C3セルプルダウン＞</t>
    <phoneticPr fontId="12"/>
  </si>
  <si>
    <t>＜H列電源種プルダウンマスタ＞</t>
    <rPh sb="2" eb="3">
      <t>レツ</t>
    </rPh>
    <rPh sb="3" eb="6">
      <t>デンゲンシュ</t>
    </rPh>
    <phoneticPr fontId="12"/>
  </si>
  <si>
    <t>＜H列プルダウン１＞</t>
    <rPh sb="2" eb="3">
      <t>レツ</t>
    </rPh>
    <phoneticPr fontId="12"/>
  </si>
  <si>
    <t>＜H列プルダウン２＞</t>
    <rPh sb="2" eb="3">
      <t>レツ</t>
    </rPh>
    <phoneticPr fontId="12"/>
  </si>
  <si>
    <t>▼メニュー電源構成の指定方法を選択してください</t>
    <rPh sb="5" eb="9">
      <t>デンゲンコウセイ</t>
    </rPh>
    <rPh sb="10" eb="12">
      <t>シテイ</t>
    </rPh>
    <rPh sb="12" eb="14">
      <t>ホウホウ</t>
    </rPh>
    <rPh sb="15" eb="17">
      <t>センタク</t>
    </rPh>
    <phoneticPr fontId="12"/>
  </si>
  <si>
    <t>↓H～K列の入力内容でエラーがある場合、メッセージが表示されます</t>
    <rPh sb="4" eb="5">
      <t>レツ</t>
    </rPh>
    <rPh sb="6" eb="8">
      <t>ニュウリョク</t>
    </rPh>
    <rPh sb="8" eb="10">
      <t>ナイヨウ</t>
    </rPh>
    <rPh sb="17" eb="19">
      <t>バアイ</t>
    </rPh>
    <rPh sb="26" eb="28">
      <t>ヒョウジ</t>
    </rPh>
    <phoneticPr fontId="12"/>
  </si>
  <si>
    <t>再生可能エネルギー利用量合計　（千kWh）</t>
    <rPh sb="0" eb="4">
      <t>サイセイカノウ</t>
    </rPh>
    <rPh sb="9" eb="12">
      <t>リヨウリョウ</t>
    </rPh>
    <rPh sb="12" eb="14">
      <t>ゴウケイ</t>
    </rPh>
    <rPh sb="16" eb="17">
      <t>セン</t>
    </rPh>
    <phoneticPr fontId="12"/>
  </si>
  <si>
    <r>
      <t xml:space="preserve">プルダウンで、「補正する」を選択してください
</t>
    </r>
    <r>
      <rPr>
        <b/>
        <sz val="11"/>
        <rFont val="ＭＳ Ｐゴシック"/>
        <family val="3"/>
        <charset val="128"/>
      </rPr>
      <t>「補正する」場合でも、19～27行目は入力が必須です。</t>
    </r>
    <rPh sb="14" eb="16">
      <t>センタク</t>
    </rPh>
    <rPh sb="24" eb="26">
      <t>ホセイ</t>
    </rPh>
    <rPh sb="29" eb="31">
      <t>バアイ</t>
    </rPh>
    <rPh sb="39" eb="41">
      <t>ギョウメ</t>
    </rPh>
    <rPh sb="42" eb="44">
      <t>ニュウリョク</t>
    </rPh>
    <rPh sb="45" eb="47">
      <t>ヒッス</t>
    </rPh>
    <phoneticPr fontId="12"/>
  </si>
  <si>
    <t>電源構成 (FIT認定の有無)</t>
    <phoneticPr fontId="12"/>
  </si>
  <si>
    <r>
      <t>再エネメニューの再生可能エネルギー利用量を手動入力する場合は、「補正する」を選択し、74～75行目に非化石証書による二酸化炭素削減相当量(kWh)を入力してください。（</t>
    </r>
    <r>
      <rPr>
        <b/>
        <sz val="11"/>
        <color rgb="FFFF0000"/>
        <rFont val="ＭＳ Ｐゴシック"/>
        <family val="3"/>
        <charset val="128"/>
      </rPr>
      <t>原則記載不要箇所です</t>
    </r>
    <r>
      <rPr>
        <b/>
        <sz val="11"/>
        <rFont val="ＭＳ Ｐゴシック"/>
        <family val="3"/>
        <charset val="128"/>
      </rPr>
      <t>）</t>
    </r>
    <rPh sb="0" eb="1">
      <t>サイ</t>
    </rPh>
    <rPh sb="8" eb="12">
      <t>サイセイカノウ</t>
    </rPh>
    <rPh sb="17" eb="19">
      <t>リヨウ</t>
    </rPh>
    <rPh sb="19" eb="20">
      <t>リョウ</t>
    </rPh>
    <rPh sb="21" eb="25">
      <t>シュドウニュウリョク</t>
    </rPh>
    <rPh sb="27" eb="29">
      <t>バアイ</t>
    </rPh>
    <rPh sb="32" eb="34">
      <t>ホセイ</t>
    </rPh>
    <rPh sb="38" eb="40">
      <t>センタク</t>
    </rPh>
    <rPh sb="47" eb="49">
      <t>ギョウメ</t>
    </rPh>
    <rPh sb="50" eb="55">
      <t>ヒカセキショウショ</t>
    </rPh>
    <rPh sb="58" eb="61">
      <t>ニサンカ</t>
    </rPh>
    <rPh sb="61" eb="63">
      <t>タンソ</t>
    </rPh>
    <rPh sb="63" eb="65">
      <t>サクゲン</t>
    </rPh>
    <rPh sb="65" eb="67">
      <t>ソウトウ</t>
    </rPh>
    <rPh sb="67" eb="68">
      <t>リョウ</t>
    </rPh>
    <rPh sb="74" eb="76">
      <t>ニュウリョク</t>
    </rPh>
    <rPh sb="84" eb="86">
      <t>ゲンソク</t>
    </rPh>
    <rPh sb="86" eb="92">
      <t>キサイフヨウカショ</t>
    </rPh>
    <phoneticPr fontId="12"/>
  </si>
  <si>
    <t>非再エネ含む混合電源として転売</t>
    <rPh sb="0" eb="1">
      <t>ヒ</t>
    </rPh>
    <rPh sb="1" eb="2">
      <t>サイ</t>
    </rPh>
    <rPh sb="4" eb="5">
      <t>フク</t>
    </rPh>
    <rPh sb="6" eb="8">
      <t>コンゴウ</t>
    </rPh>
    <rPh sb="8" eb="10">
      <t>デンゲン</t>
    </rPh>
    <rPh sb="13" eb="15">
      <t>テンバイ</t>
    </rPh>
    <phoneticPr fontId="12"/>
  </si>
  <si>
    <t>FIT電源として転売</t>
    <rPh sb="3" eb="5">
      <t>デンゲン</t>
    </rPh>
    <rPh sb="8" eb="10">
      <t>テンバイ</t>
    </rPh>
    <phoneticPr fontId="12"/>
  </si>
  <si>
    <t>非FIT再エネ電源として転売</t>
    <rPh sb="0" eb="1">
      <t>ヒ</t>
    </rPh>
    <rPh sb="4" eb="5">
      <t>サイ</t>
    </rPh>
    <rPh sb="7" eb="9">
      <t>デンゲン</t>
    </rPh>
    <rPh sb="12" eb="14">
      <t>テンバイ</t>
    </rPh>
    <phoneticPr fontId="12"/>
  </si>
  <si>
    <t>別紙_供給電力量入力シート</t>
    <phoneticPr fontId="71"/>
  </si>
  <si>
    <t>F1</t>
    <phoneticPr fontId="71"/>
  </si>
  <si>
    <t>F2</t>
    <phoneticPr fontId="71"/>
  </si>
  <si>
    <t>F3</t>
    <phoneticPr fontId="71"/>
  </si>
  <si>
    <t>Ver.2026_0</t>
    <phoneticPr fontId="12"/>
  </si>
  <si>
    <t>バイオマス</t>
    <phoneticPr fontId="12"/>
  </si>
  <si>
    <t>06.バイオマス</t>
    <phoneticPr fontId="12"/>
  </si>
  <si>
    <t>バイオマス（FIT）</t>
    <phoneticPr fontId="12"/>
  </si>
  <si>
    <t>バイオマス（非FIT）</t>
    <rPh sb="6" eb="7">
      <t>ヒ</t>
    </rPh>
    <phoneticPr fontId="12"/>
  </si>
  <si>
    <t>バイオマス（非FIT）</t>
    <phoneticPr fontId="12"/>
  </si>
  <si>
    <t>⑤新設再生可能エネルギー発電設備（2024年度以降運転開始（水力発電設備は出力3万kW未満のみ対象））</t>
    <rPh sb="1" eb="3">
      <t>シンセツ</t>
    </rPh>
    <rPh sb="21" eb="22">
      <t>ネン</t>
    </rPh>
    <rPh sb="22" eb="23">
      <t>ド</t>
    </rPh>
    <rPh sb="23" eb="25">
      <t>イコウ</t>
    </rPh>
    <rPh sb="25" eb="29">
      <t>ウンテンカイシ</t>
    </rPh>
    <rPh sb="30" eb="32">
      <t>スイリョク</t>
    </rPh>
    <rPh sb="32" eb="34">
      <t>ハツデン</t>
    </rPh>
    <rPh sb="34" eb="36">
      <t>セツビ</t>
    </rPh>
    <rPh sb="37" eb="39">
      <t>シュツリョク</t>
    </rPh>
    <rPh sb="40" eb="41">
      <t>マン</t>
    </rPh>
    <rPh sb="43" eb="45">
      <t>ミマン</t>
    </rPh>
    <rPh sb="47" eb="49">
      <t>タイショウ</t>
    </rPh>
    <phoneticPr fontId="12"/>
  </si>
  <si>
    <r>
      <t>「特定エネルギー供給事業者」はこの場合、</t>
    </r>
    <r>
      <rPr>
        <b/>
        <u/>
        <sz val="10"/>
        <color rgb="FFFF0000"/>
        <rFont val="ＭＳ Ｐ明朝"/>
        <family val="1"/>
        <charset val="128"/>
      </rPr>
      <t>都内に電気を供給する全ての事業者</t>
    </r>
    <r>
      <rPr>
        <b/>
        <sz val="10"/>
        <color rgb="FFFF0000"/>
        <rFont val="ＭＳ Ｐ明朝"/>
        <family val="1"/>
        <charset val="128"/>
      </rPr>
      <t>を指します。</t>
    </r>
    <rPh sb="1" eb="3">
      <t>トクテイ</t>
    </rPh>
    <rPh sb="8" eb="13">
      <t>キョウキュウジギョウシャ</t>
    </rPh>
    <rPh sb="17" eb="19">
      <t>バアイ</t>
    </rPh>
    <rPh sb="20" eb="22">
      <t>トナイ</t>
    </rPh>
    <rPh sb="30" eb="31">
      <t>スベ</t>
    </rPh>
    <phoneticPr fontId="12"/>
  </si>
  <si>
    <t>新設再生可能エネルギー
利用率</t>
    <phoneticPr fontId="12"/>
  </si>
  <si>
    <t>区市町村別部門別調査</t>
    <phoneticPr fontId="12"/>
  </si>
  <si>
    <t>部門別の業種分類（例）</t>
    <phoneticPr fontId="12"/>
  </si>
  <si>
    <t>第２号様式　添付資料</t>
    <rPh sb="0" eb="1">
      <t>ダイ</t>
    </rPh>
    <rPh sb="2" eb="5">
      <t>ゴウヨウシキ</t>
    </rPh>
    <rPh sb="6" eb="10">
      <t>テンプシリョウ</t>
    </rPh>
    <phoneticPr fontId="71"/>
  </si>
  <si>
    <t>令和７年度都内電力販売量（区市町村別・部門別）に関する調査について</t>
    <phoneticPr fontId="12"/>
  </si>
  <si>
    <t>他社から（非FIT再エネ）</t>
    <phoneticPr fontId="12"/>
  </si>
  <si>
    <t>非FIT再エネ</t>
  </si>
  <si>
    <t>非FIT再エネ</t>
    <phoneticPr fontId="12"/>
  </si>
  <si>
    <t>他社から（非FIT再エネ）</t>
    <rPh sb="0" eb="2">
      <t>タシャ</t>
    </rPh>
    <phoneticPr fontId="12"/>
  </si>
  <si>
    <t>ガイドライン入力方法編39ページを参照ください。</t>
    <rPh sb="17" eb="19">
      <t>サンショウ</t>
    </rPh>
    <phoneticPr fontId="12"/>
  </si>
  <si>
    <t>ガイドライン入力方法編40～41ページを参照ください。</t>
    <phoneticPr fontId="12"/>
  </si>
  <si>
    <t>ガイドライン入力方法編42～44ページを参照ください。</t>
    <phoneticPr fontId="12"/>
  </si>
  <si>
    <t>ガイドライン入力方法編45～46ページを参照ください。</t>
    <phoneticPr fontId="12"/>
  </si>
  <si>
    <t>ガイドライン入力方法編47～48ページを参照ください。</t>
    <phoneticPr fontId="12"/>
  </si>
  <si>
    <t>ガイドライン入力方法編49～50ページを参照ください。</t>
    <phoneticPr fontId="12"/>
  </si>
  <si>
    <t>ガイドライン入力方法編51ページを参照ください。</t>
    <phoneticPr fontId="12"/>
  </si>
  <si>
    <t>ガイドライン入力方法編52ページを参照ください。</t>
    <phoneticPr fontId="12"/>
  </si>
  <si>
    <t>ガイドライン入力方法編53～55ページを参照ください。</t>
    <phoneticPr fontId="12"/>
  </si>
  <si>
    <t>ガイドライン入力方法編56～61ページを参照ください。</t>
    <phoneticPr fontId="12"/>
  </si>
  <si>
    <t>ガイドライン入力方法編62～70ページを参照ください。</t>
    <phoneticPr fontId="12"/>
  </si>
  <si>
    <t>ガイドライン入力方法編71ページを参照ください。</t>
    <phoneticPr fontId="12"/>
  </si>
  <si>
    <t>ガイドライン入力方法編72～75ページを参照ください。</t>
    <phoneticPr fontId="12"/>
  </si>
  <si>
    <t>ガイドライン入力方法編76～77ページを参照ください。</t>
    <phoneticPr fontId="12"/>
  </si>
  <si>
    <t>ガイドライン入力方法編78～79ページを参照ください。</t>
    <phoneticPr fontId="12"/>
  </si>
  <si>
    <t>ガイドライン入力方法編80～81ページを参照ください。</t>
    <phoneticPr fontId="12"/>
  </si>
  <si>
    <t>残差</t>
    <rPh sb="0" eb="2">
      <t>ザンサ</t>
    </rPh>
    <phoneticPr fontId="12"/>
  </si>
  <si>
    <t>残差フラグ</t>
    <rPh sb="0" eb="2">
      <t>ザンサ</t>
    </rPh>
    <phoneticPr fontId="12"/>
  </si>
  <si>
    <t>A9999</t>
    <phoneticPr fontId="12"/>
  </si>
  <si>
    <t>東京都新宿区○○○</t>
    <phoneticPr fontId="12"/>
  </si>
  <si>
    <t>代表取締役</t>
  </si>
  <si>
    <t>●●△△</t>
  </si>
  <si>
    <t>経営企画部環境対策課　担当　○○</t>
    <phoneticPr fontId="12"/>
  </si>
  <si>
    <t>○○　-　○○○〇　-　○○○○</t>
    <phoneticPr fontId="12"/>
  </si>
  <si>
    <t>https://www.■■■.co.jp</t>
    <phoneticPr fontId="12"/>
  </si>
  <si>
    <t>情報企画部環境対策課</t>
    <phoneticPr fontId="12"/>
  </si>
  <si>
    <t>広報部広報担当課</t>
    <phoneticPr fontId="12"/>
  </si>
  <si>
    <t>○○○○＠□□□□.co.jp</t>
    <phoneticPr fontId="12"/>
  </si>
  <si>
    <t>・電力小売事業
弊社は、工場や大規模オフィスビルといった需要家などへの小売を目的とした電力小売事業を実施しています。
・発電事業
○○地域と△△地域にそれぞれ火力発電所を所有しています。
今年度末から、□□自治体などの清掃工場からの廃棄物発電の購入を予定しています。
・その他
お客様の省エネルギー対策をサポートするため、省エネルギー診断業務や省エネ対策の情報提供等を行っています。</t>
    <phoneticPr fontId="12"/>
  </si>
  <si>
    <t>YYYメガソーラー発電所</t>
    <phoneticPr fontId="12"/>
  </si>
  <si>
    <t>低圧太陽光発電集約</t>
    <phoneticPr fontId="12"/>
  </si>
  <si>
    <t>QQQ風力発電所</t>
    <phoneticPr fontId="12"/>
  </si>
  <si>
    <t>ZZZ水力発電所</t>
    <phoneticPr fontId="12"/>
  </si>
  <si>
    <t>ABCバイオマス発電所</t>
    <phoneticPr fontId="12"/>
  </si>
  <si>
    <t>01.太陽光</t>
  </si>
  <si>
    <t>02.風力</t>
  </si>
  <si>
    <t>03.水力（3万kW未満）</t>
  </si>
  <si>
    <t>06.バイオマス</t>
  </si>
  <si>
    <t>1.FIT</t>
  </si>
  <si>
    <t>2.非FIT</t>
  </si>
  <si>
    <t>YYYメガソーラー発電所</t>
    <rPh sb="9" eb="12">
      <t>ハツデンショ</t>
    </rPh>
    <phoneticPr fontId="2"/>
  </si>
  <si>
    <t>○○県XXX市△-□</t>
    <rPh sb="0" eb="3">
      <t>マルマルケン</t>
    </rPh>
    <rPh sb="6" eb="7">
      <t>シ</t>
    </rPh>
    <phoneticPr fontId="2"/>
  </si>
  <si>
    <t>株式会社○○ソーラー</t>
    <rPh sb="0" eb="4">
      <t>カブシキカイシャ</t>
    </rPh>
    <phoneticPr fontId="2"/>
  </si>
  <si>
    <t>低圧太陽光発電集約</t>
    <rPh sb="0" eb="2">
      <t>テイアツ</t>
    </rPh>
    <rPh sb="2" eb="7">
      <t>タイヨウコウハツデン</t>
    </rPh>
    <rPh sb="7" eb="9">
      <t>シュウヤク</t>
    </rPh>
    <phoneticPr fontId="2"/>
  </si>
  <si>
    <t>千葉県</t>
    <rPh sb="0" eb="3">
      <t>チバケン</t>
    </rPh>
    <phoneticPr fontId="2"/>
  </si>
  <si>
    <t>QQQ風力発電所</t>
    <rPh sb="3" eb="5">
      <t>フウリョク</t>
    </rPh>
    <rPh sb="5" eb="8">
      <t>ハツデンショ</t>
    </rPh>
    <phoneticPr fontId="2"/>
  </si>
  <si>
    <t>〇ウインドパワー株式会社</t>
    <rPh sb="8" eb="12">
      <t>カブシキカイシャ</t>
    </rPh>
    <phoneticPr fontId="2"/>
  </si>
  <si>
    <t>ZZZ水力発電所</t>
    <rPh sb="3" eb="5">
      <t>スイリョク</t>
    </rPh>
    <rPh sb="5" eb="8">
      <t>ハツデンショ</t>
    </rPh>
    <phoneticPr fontId="2"/>
  </si>
  <si>
    <t>〇アクア株式会社</t>
    <rPh sb="4" eb="8">
      <t>カブシキカイシャ</t>
    </rPh>
    <phoneticPr fontId="2"/>
  </si>
  <si>
    <t>ABCバイオマス発電所</t>
    <rPh sb="8" eb="10">
      <t>ハツデン</t>
    </rPh>
    <rPh sb="10" eb="11">
      <t>ショ</t>
    </rPh>
    <phoneticPr fontId="2"/>
  </si>
  <si>
    <t>ABCバイオ株式会社</t>
    <rPh sb="6" eb="10">
      <t>カブシキカイシャ</t>
    </rPh>
    <phoneticPr fontId="2"/>
  </si>
  <si>
    <t>DDDクリーンセンター</t>
  </si>
  <si>
    <t>AAA清掃事業者</t>
    <rPh sb="3" eb="5">
      <t>セイソウ</t>
    </rPh>
    <rPh sb="5" eb="7">
      <t>ジギョウ</t>
    </rPh>
    <rPh sb="7" eb="8">
      <t>シャ</t>
    </rPh>
    <phoneticPr fontId="2"/>
  </si>
  <si>
    <t>XXX火力発電所</t>
    <rPh sb="3" eb="5">
      <t>カリョク</t>
    </rPh>
    <rPh sb="5" eb="8">
      <t>ハツデンショ</t>
    </rPh>
    <phoneticPr fontId="2"/>
  </si>
  <si>
    <t>○○県XXX市△-□</t>
    <rPh sb="0" eb="3">
      <t>マルマルケン</t>
    </rPh>
    <phoneticPr fontId="2"/>
  </si>
  <si>
    <t>○○発電株式会社</t>
    <rPh sb="2" eb="4">
      <t>ハツデン</t>
    </rPh>
    <rPh sb="4" eb="8">
      <t>カブシキカイシャ</t>
    </rPh>
    <phoneticPr fontId="2"/>
  </si>
  <si>
    <t>BBB火力発電所</t>
    <rPh sb="3" eb="5">
      <t>カリョク</t>
    </rPh>
    <rPh sb="5" eb="8">
      <t>ハツデンショ</t>
    </rPh>
    <phoneticPr fontId="2"/>
  </si>
  <si>
    <t>株式会社BBB</t>
    <rPh sb="0" eb="2">
      <t>カブシキ</t>
    </rPh>
    <rPh sb="2" eb="4">
      <t>カイシャ</t>
    </rPh>
    <phoneticPr fontId="2"/>
  </si>
  <si>
    <t>AAA火力発電所</t>
    <rPh sb="3" eb="5">
      <t>カリョク</t>
    </rPh>
    <rPh sb="5" eb="8">
      <t>ハツデンショ</t>
    </rPh>
    <phoneticPr fontId="2"/>
  </si>
  <si>
    <t>AAA発電株式会社</t>
    <rPh sb="3" eb="5">
      <t>ハツデン</t>
    </rPh>
    <rPh sb="5" eb="9">
      <t>カブシキガイシャ</t>
    </rPh>
    <phoneticPr fontId="2"/>
  </si>
  <si>
    <t>水力（3万kW未満）</t>
  </si>
  <si>
    <t>バイオマス</t>
  </si>
  <si>
    <t>未利用エネルギー</t>
  </si>
  <si>
    <t>非FIT非FIP</t>
  </si>
  <si>
    <t>国内木質バイオマス</t>
  </si>
  <si>
    <t>不明</t>
    <rPh sb="0" eb="2">
      <t>フメイ</t>
    </rPh>
    <phoneticPr fontId="2"/>
  </si>
  <si>
    <t>〇</t>
  </si>
  <si>
    <t>FIT/非FIT/非再エネの３区分で電源構成を指定</t>
  </si>
  <si>
    <t>■■■でんき　RE100プラン、■■■でんき　カーボンフリープラン</t>
    <phoneticPr fontId="12"/>
  </si>
  <si>
    <t>■■■でんき　ベーシックファミリープラン</t>
    <phoneticPr fontId="12"/>
  </si>
  <si>
    <t>http://www.■■■■.co.jp</t>
    <phoneticPr fontId="12"/>
  </si>
  <si>
    <t>本社5階受付前書棚スペース</t>
    <phoneticPr fontId="12"/>
  </si>
  <si>
    <t>東京都新宿区西新宿○○○○</t>
    <phoneticPr fontId="12"/>
  </si>
  <si>
    <t>9：00～17：30</t>
    <phoneticPr fontId="12"/>
  </si>
  <si>
    <t>○○○○環境レポート</t>
    <phoneticPr fontId="12"/>
  </si>
  <si>
    <t>広報への担当部署への問い合わせ</t>
    <phoneticPr fontId="12"/>
  </si>
  <si>
    <t>自社で保有する火力発電所のリパワリングや負荷率向上など、熱効率向上に係る取組を行いました。
2022年度末に●●発電所と契約し、再生可能エネルギー（風力分）が増加した分、前々年度から前年度排出係数が向上しました。
把握率が１００％ではない理由：前年度実績値を持たない事業者からの調達のため</t>
    <phoneticPr fontId="12"/>
  </si>
  <si>
    <t>再エネ証書の調達を積極的に行いました。
また、太陽光発電所とのPPA契約を締結しました。</t>
    <phoneticPr fontId="12"/>
  </si>
  <si>
    <t>・自社等の再生可能エネルギー発電設備に対する取組実績
　弊社工場屋上への太陽光発電設備の増設をしました。
　稼働中のバイオマス発電設備の拡充をしました。
・他社の新設再生可能エネルギー発電設備による電気に対する取組実績
　新設再生可能エネルギー発電設備による電気の積極購入を行いました。</t>
    <phoneticPr fontId="12"/>
  </si>
  <si>
    <t>・調達先の発電所の考え方
　地産地消のもと需要家の所在地での電源調達先を優先するため、需要家所在地ごとのメニューを設定しています。
・再エネ証書への取組み
　需要家のニーズに応じた、証書付与された電力メニューを提供しています。</t>
    <phoneticPr fontId="12"/>
  </si>
  <si>
    <t>■取組実績
・▲▲地域の清掃工場から125千ｋWhの電力を購入しました。</t>
    <phoneticPr fontId="12"/>
  </si>
  <si>
    <t>■取組実績
・自社で保有している火力発電に対し、リパワリングや負荷向上により熱効率を36％から37%に向上しました。</t>
    <phoneticPr fontId="12"/>
  </si>
  <si>
    <t>■需要家に対する具体的な働きかけ
・需要家への請求書にCO2排出量を表示することにしました。</t>
    <phoneticPr fontId="12"/>
  </si>
  <si>
    <t>■発電以外の地球温暖化対策の実施状況
・自動車からの温室効果ガス削減のため、営業で使用する自動車全１７台中、2台を低燃費型に替えました。</t>
    <phoneticPr fontId="12"/>
  </si>
  <si>
    <t>○○○○株式会社</t>
    <rPh sb="4" eb="8">
      <t>カブシキガイシャ</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</si>
</sst>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6" formatCode="&quot;¥&quot;#,##0;[Red]&quot;¥&quot;\-#,##0"/>
    <numFmt numFmtId="176" formatCode="#,##0_ "/>
    <numFmt numFmtId="177" formatCode="#,##0.000_ "/>
    <numFmt numFmtId="178" formatCode="0.0%"/>
    <numFmt numFmtId="179" formatCode="0.0000_);[Red]\(0.0000\)"/>
    <numFmt numFmtId="180" formatCode="0.000"/>
    <numFmt numFmtId="181" formatCode="#,##0_);[Red]\(#,##0\)"/>
    <numFmt numFmtId="182" formatCode="&quot;(&quot;#,##0&quot;)&quot;"/>
    <numFmt numFmtId="183" formatCode="####&quot;  年  &quot;##&quot;  月  &quot;##&quot;  日  &quot;"/>
    <numFmt numFmtId="184" formatCode="#,##0.00_ "/>
    <numFmt numFmtId="185" formatCode="0_);[Red]\(0\)"/>
    <numFmt numFmtId="186" formatCode="#,##0_ ;[Red]\-#,##0\ "/>
    <numFmt numFmtId="187" formatCode="0_ "/>
    <numFmt numFmtId="188" formatCode="#,##0.0_);[Red]\(#,##0.0\)"/>
    <numFmt numFmtId="189" formatCode="#,##0.0;[Red]\-#,##0.0"/>
    <numFmt numFmtId="190" formatCode="0.0"/>
    <numFmt numFmtId="191" formatCode="#,##0.000;[Red]\-#,##0.000"/>
  </numFmts>
  <fonts count="138">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name val="ＭＳ Ｐゴシック"/>
      <family val="3"/>
      <charset val="128"/>
    </font>
    <font>
      <sz val="6"/>
      <name val="ＭＳ Ｐゴシック"/>
      <family val="3"/>
      <charset val="128"/>
    </font>
    <font>
      <sz val="9"/>
      <name val="ＭＳ Ｐ明朝"/>
      <family val="1"/>
      <charset val="128"/>
    </font>
    <font>
      <sz val="11"/>
      <color indexed="48"/>
      <name val="ＭＳ Ｐゴシック"/>
      <family val="3"/>
      <charset val="128"/>
    </font>
    <font>
      <sz val="10"/>
      <name val="ＭＳ Ｐゴシック"/>
      <family val="3"/>
      <charset val="128"/>
    </font>
    <font>
      <sz val="10"/>
      <color indexed="48"/>
      <name val="ＭＳ Ｐゴシック"/>
      <family val="3"/>
      <charset val="128"/>
    </font>
    <font>
      <sz val="10"/>
      <name val="ＭＳ 明朝"/>
      <family val="1"/>
      <charset val="128"/>
    </font>
    <font>
      <sz val="10"/>
      <name val="ＭＳ Ｐ明朝"/>
      <family val="1"/>
      <charset val="128"/>
    </font>
    <font>
      <vertAlign val="subscript"/>
      <sz val="10"/>
      <name val="ＭＳ Ｐ明朝"/>
      <family val="1"/>
      <charset val="128"/>
    </font>
    <font>
      <sz val="10"/>
      <color indexed="57"/>
      <name val="ＭＳ Ｐゴシック"/>
      <family val="3"/>
      <charset val="128"/>
    </font>
    <font>
      <sz val="12"/>
      <name val="ＭＳ Ｐゴシック"/>
      <family val="3"/>
      <charset val="128"/>
    </font>
    <font>
      <sz val="9"/>
      <name val="ＭＳ Ｐゴシック"/>
      <family val="3"/>
      <charset val="128"/>
    </font>
    <font>
      <sz val="10"/>
      <name val="ＭＳ ゴシック"/>
      <family val="3"/>
      <charset val="128"/>
    </font>
    <font>
      <sz val="11"/>
      <color theme="1"/>
      <name val="ＭＳ Ｐゴシック"/>
      <family val="3"/>
      <charset val="128"/>
      <scheme val="minor"/>
    </font>
    <font>
      <sz val="11"/>
      <name val="ＭＳ Ｐ明朝"/>
      <family val="1"/>
      <charset val="128"/>
    </font>
    <font>
      <sz val="20"/>
      <name val="ＭＳ Ｐ明朝"/>
      <family val="1"/>
      <charset val="128"/>
    </font>
    <font>
      <sz val="12"/>
      <name val="ＭＳ Ｐ明朝"/>
      <family val="1"/>
      <charset val="128"/>
    </font>
    <font>
      <sz val="11"/>
      <color rgb="FFFF0000"/>
      <name val="ＭＳ Ｐ明朝"/>
      <family val="1"/>
      <charset val="128"/>
    </font>
    <font>
      <sz val="9"/>
      <color indexed="10"/>
      <name val="ＭＳ Ｐ明朝"/>
      <family val="1"/>
      <charset val="128"/>
    </font>
    <font>
      <sz val="10"/>
      <color indexed="10"/>
      <name val="ＭＳ Ｐ明朝"/>
      <family val="1"/>
      <charset val="128"/>
    </font>
    <font>
      <sz val="10"/>
      <color indexed="13"/>
      <name val="ＭＳ Ｐ明朝"/>
      <family val="1"/>
      <charset val="128"/>
    </font>
    <font>
      <sz val="10"/>
      <color rgb="FFFF0000"/>
      <name val="ＭＳ Ｐ明朝"/>
      <family val="1"/>
      <charset val="128"/>
    </font>
    <font>
      <sz val="9.8000000000000007"/>
      <name val="ＭＳ Ｐ明朝"/>
      <family val="1"/>
      <charset val="128"/>
    </font>
    <font>
      <sz val="6"/>
      <name val="ＭＳ Ｐ明朝"/>
      <family val="1"/>
      <charset val="128"/>
    </font>
    <font>
      <sz val="7.2"/>
      <color indexed="10"/>
      <name val="ＭＳ Ｐ明朝"/>
      <family val="1"/>
      <charset val="128"/>
    </font>
    <font>
      <b/>
      <sz val="9"/>
      <color indexed="81"/>
      <name val="ＭＳ Ｐゴシック"/>
      <family val="3"/>
      <charset val="128"/>
    </font>
    <font>
      <b/>
      <sz val="10"/>
      <color rgb="FFFF0000"/>
      <name val="ＭＳ Ｐゴシック"/>
      <family val="3"/>
      <charset val="128"/>
    </font>
    <font>
      <b/>
      <sz val="10"/>
      <name val="ＭＳ Ｐゴシック"/>
      <family val="3"/>
      <charset val="128"/>
    </font>
    <font>
      <sz val="12"/>
      <color theme="1"/>
      <name val="ＭＳ Ｐゴシック"/>
      <family val="2"/>
      <charset val="128"/>
      <scheme val="minor"/>
    </font>
    <font>
      <sz val="6"/>
      <name val="ＭＳ Ｐゴシック"/>
      <family val="2"/>
      <charset val="128"/>
      <scheme val="minor"/>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Ｐゴシック"/>
      <family val="3"/>
      <charset val="128"/>
      <scheme val="minor"/>
    </font>
    <font>
      <sz val="11"/>
      <name val="ＭＳ Ｐゴシック"/>
      <family val="2"/>
      <charset val="128"/>
      <scheme val="minor"/>
    </font>
    <font>
      <sz val="10"/>
      <color theme="1"/>
      <name val="ＭＳ Ｐゴシック"/>
      <family val="3"/>
      <charset val="128"/>
    </font>
    <font>
      <sz val="8"/>
      <name val="ＭＳ Ｐゴシック"/>
      <family val="3"/>
      <charset val="128"/>
    </font>
    <font>
      <sz val="10"/>
      <color theme="1"/>
      <name val="ＭＳ Ｐゴシック"/>
      <family val="3"/>
      <charset val="128"/>
      <scheme val="minor"/>
    </font>
    <font>
      <sz val="9"/>
      <color theme="1"/>
      <name val="ＭＳ Ｐゴシック"/>
      <family val="3"/>
      <charset val="128"/>
      <scheme val="minor"/>
    </font>
    <font>
      <sz val="9"/>
      <color rgb="FF000000"/>
      <name val="Meiryo UI"/>
      <family val="3"/>
      <charset val="128"/>
    </font>
    <font>
      <sz val="8"/>
      <name val="ＭＳ Ｐ明朝"/>
      <family val="1"/>
      <charset val="128"/>
    </font>
    <font>
      <b/>
      <sz val="10"/>
      <color rgb="FFFF0000"/>
      <name val="ＭＳ Ｐ明朝"/>
      <family val="1"/>
      <charset val="128"/>
    </font>
    <font>
      <b/>
      <sz val="18"/>
      <color theme="3"/>
      <name val="ＭＳ Ｐゴシック"/>
      <family val="2"/>
      <charset val="128"/>
      <scheme val="major"/>
    </font>
    <font>
      <sz val="9"/>
      <name val="ＭＳ Ｐゴシック"/>
      <family val="3"/>
      <charset val="128"/>
      <scheme val="minor"/>
    </font>
    <font>
      <sz val="9"/>
      <color theme="1"/>
      <name val="ＭＳ Ｐゴシック"/>
      <family val="3"/>
      <charset val="128"/>
    </font>
    <font>
      <sz val="7"/>
      <color theme="1"/>
      <name val="ＭＳ Ｐゴシック"/>
      <family val="3"/>
      <charset val="128"/>
    </font>
    <font>
      <sz val="6"/>
      <name val="ＭＳ Ｐゴシック"/>
      <family val="3"/>
      <charset val="128"/>
      <scheme val="minor"/>
    </font>
    <font>
      <vertAlign val="superscript"/>
      <sz val="11"/>
      <name val="ＭＳ Ｐゴシック"/>
      <family val="3"/>
      <charset val="128"/>
      <scheme val="minor"/>
    </font>
    <font>
      <sz val="10"/>
      <color theme="1"/>
      <name val="ＭＳ Ｐ明朝"/>
      <family val="1"/>
      <charset val="128"/>
    </font>
    <font>
      <sz val="11"/>
      <color theme="1"/>
      <name val="ＭＳ Ｐ明朝"/>
      <family val="1"/>
      <charset val="128"/>
    </font>
    <font>
      <sz val="9"/>
      <name val="ＭＳ 明朝"/>
      <family val="1"/>
      <charset val="128"/>
    </font>
    <font>
      <u/>
      <sz val="11"/>
      <color theme="10"/>
      <name val="ＭＳ Ｐゴシック"/>
      <family val="3"/>
      <charset val="128"/>
    </font>
    <font>
      <b/>
      <sz val="10"/>
      <name val="ＭＳ Ｐ明朝"/>
      <family val="1"/>
      <charset val="128"/>
    </font>
    <font>
      <sz val="7"/>
      <name val="ＭＳ Ｐ明朝"/>
      <family val="1"/>
      <charset val="128"/>
    </font>
    <font>
      <b/>
      <sz val="9"/>
      <color indexed="81"/>
      <name val="MS P ゴシック"/>
      <family val="3"/>
      <charset val="128"/>
    </font>
    <font>
      <b/>
      <u/>
      <sz val="10"/>
      <color indexed="10"/>
      <name val="ＭＳ Ｐ明朝"/>
      <family val="1"/>
      <charset val="128"/>
    </font>
    <font>
      <b/>
      <sz val="10"/>
      <color indexed="10"/>
      <name val="ＭＳ Ｐ明朝"/>
      <family val="1"/>
      <charset val="128"/>
    </font>
    <font>
      <b/>
      <sz val="10"/>
      <color theme="1"/>
      <name val="ＭＳ Ｐ明朝"/>
      <family val="1"/>
      <charset val="128"/>
    </font>
    <font>
      <sz val="9"/>
      <color theme="1"/>
      <name val="ＭＳ Ｐ明朝"/>
      <family val="1"/>
      <charset val="128"/>
    </font>
    <font>
      <sz val="9"/>
      <color indexed="81"/>
      <name val="MS P ゴシック"/>
      <family val="3"/>
      <charset val="128"/>
    </font>
    <font>
      <b/>
      <sz val="8"/>
      <name val="ＭＳ Ｐ明朝"/>
      <family val="1"/>
      <charset val="128"/>
    </font>
    <font>
      <sz val="10"/>
      <color rgb="FFC00000"/>
      <name val="HG丸ｺﾞｼｯｸM-PRO"/>
      <family val="3"/>
      <charset val="128"/>
    </font>
    <font>
      <b/>
      <sz val="10"/>
      <color rgb="FF00B050"/>
      <name val="ＭＳ Ｐゴシック"/>
      <family val="3"/>
      <charset val="128"/>
    </font>
    <font>
      <b/>
      <sz val="10"/>
      <color rgb="FF00B050"/>
      <name val="ＭＳ Ｐ明朝"/>
      <family val="1"/>
      <charset val="128"/>
    </font>
    <font>
      <b/>
      <sz val="11"/>
      <name val="ＭＳ Ｐゴシック"/>
      <family val="3"/>
      <charset val="128"/>
    </font>
    <font>
      <b/>
      <sz val="11"/>
      <name val="ＭＳ Ｐゴシック"/>
      <family val="3"/>
      <charset val="128"/>
      <scheme val="minor"/>
    </font>
    <font>
      <b/>
      <sz val="11"/>
      <color rgb="FFFF0000"/>
      <name val="ＭＳ Ｐゴシック"/>
      <family val="3"/>
      <charset val="128"/>
    </font>
    <font>
      <b/>
      <vertAlign val="subscript"/>
      <sz val="11"/>
      <color rgb="FFFF0000"/>
      <name val="ＭＳ Ｐゴシック"/>
      <family val="3"/>
      <charset val="128"/>
    </font>
    <font>
      <b/>
      <sz val="11"/>
      <color rgb="FFFF0000"/>
      <name val="ＭＳ Ｐゴシック"/>
      <family val="3"/>
      <charset val="128"/>
      <scheme val="minor"/>
    </font>
    <font>
      <b/>
      <vertAlign val="subscript"/>
      <sz val="11"/>
      <color rgb="FFFF0000"/>
      <name val="ＭＳ Ｐゴシック"/>
      <family val="3"/>
      <charset val="128"/>
      <scheme val="minor"/>
    </font>
    <font>
      <b/>
      <sz val="9"/>
      <color rgb="FFFF0000"/>
      <name val="ＭＳ Ｐゴシック"/>
      <family val="3"/>
      <charset val="128"/>
    </font>
    <font>
      <b/>
      <sz val="8"/>
      <color rgb="FFFF0000"/>
      <name val="ＭＳ Ｐ明朝"/>
      <family val="1"/>
      <charset val="128"/>
    </font>
    <font>
      <b/>
      <sz val="11"/>
      <name val="Meiryo UI"/>
      <family val="3"/>
      <charset val="128"/>
    </font>
    <font>
      <sz val="11"/>
      <name val="Meiryo UI"/>
      <family val="3"/>
      <charset val="128"/>
    </font>
    <font>
      <sz val="11"/>
      <color rgb="FFFF0000"/>
      <name val="Meiryo UI"/>
      <family val="3"/>
      <charset val="128"/>
    </font>
    <font>
      <sz val="10"/>
      <name val="Meiryo UI"/>
      <family val="3"/>
      <charset val="128"/>
    </font>
    <font>
      <sz val="9"/>
      <name val="Meiryo UI"/>
      <family val="3"/>
      <charset val="128"/>
    </font>
    <font>
      <sz val="14"/>
      <name val="HG丸ｺﾞｼｯｸM-PRO"/>
      <family val="3"/>
      <charset val="128"/>
    </font>
    <font>
      <sz val="11"/>
      <name val="HG丸ｺﾞｼｯｸM-PRO"/>
      <family val="3"/>
      <charset val="128"/>
    </font>
    <font>
      <sz val="12"/>
      <name val="HG丸ｺﾞｼｯｸM-PRO"/>
      <family val="3"/>
      <charset val="128"/>
    </font>
    <font>
      <sz val="10"/>
      <name val="HG丸ｺﾞｼｯｸM-PRO"/>
      <family val="3"/>
      <charset val="128"/>
    </font>
    <font>
      <b/>
      <sz val="11"/>
      <color rgb="FFFF0000"/>
      <name val="Meiryo UI"/>
      <family val="3"/>
      <charset val="128"/>
    </font>
    <font>
      <b/>
      <sz val="8"/>
      <name val="ＭＳ Ｐゴシック"/>
      <family val="3"/>
      <charset val="128"/>
    </font>
    <font>
      <b/>
      <sz val="12"/>
      <color theme="0"/>
      <name val="HG丸ｺﾞｼｯｸM-PRO"/>
      <family val="3"/>
      <charset val="128"/>
    </font>
    <font>
      <b/>
      <sz val="12"/>
      <name val="HG丸ｺﾞｼｯｸM-PRO"/>
      <family val="3"/>
      <charset val="128"/>
    </font>
    <font>
      <u/>
      <sz val="11"/>
      <color rgb="FF0000CC"/>
      <name val="Meiryo UI"/>
      <family val="3"/>
      <charset val="128"/>
    </font>
    <font>
      <sz val="10"/>
      <color indexed="10"/>
      <name val="Meiryo UI"/>
      <family val="3"/>
      <charset val="128"/>
    </font>
    <font>
      <b/>
      <sz val="9"/>
      <color rgb="FFFF0000"/>
      <name val="ＭＳ Ｐ明朝"/>
      <family val="1"/>
      <charset val="128"/>
    </font>
    <font>
      <b/>
      <sz val="11"/>
      <color rgb="FF00B050"/>
      <name val="ＭＳ Ｐゴシック"/>
      <family val="3"/>
      <charset val="128"/>
    </font>
    <font>
      <b/>
      <sz val="11"/>
      <color rgb="FF00B050"/>
      <name val="ＭＳ Ｐ明朝"/>
      <family val="1"/>
      <charset val="128"/>
    </font>
    <font>
      <vertAlign val="subscript"/>
      <sz val="11"/>
      <name val="ＭＳ Ｐゴシック"/>
      <family val="3"/>
      <charset val="128"/>
    </font>
    <font>
      <sz val="9"/>
      <color rgb="FFFF0000"/>
      <name val="ＭＳ Ｐゴシック"/>
      <family val="3"/>
      <charset val="128"/>
    </font>
    <font>
      <sz val="10"/>
      <color theme="1"/>
      <name val="Meiryo UI"/>
      <family val="3"/>
      <charset val="128"/>
    </font>
    <font>
      <sz val="10"/>
      <color theme="0" tint="-4.9989318521683403E-2"/>
      <name val="ＭＳ Ｐ明朝"/>
      <family val="1"/>
      <charset val="128"/>
    </font>
    <font>
      <b/>
      <sz val="8"/>
      <color indexed="81"/>
      <name val="MS P ゴシック"/>
      <family val="3"/>
      <charset val="128"/>
    </font>
    <font>
      <b/>
      <u/>
      <sz val="9"/>
      <color indexed="81"/>
      <name val="MS P ゴシック"/>
      <family val="3"/>
      <charset val="128"/>
    </font>
    <font>
      <sz val="8"/>
      <name val="ＭＳ Ｐ明朝"/>
      <family val="1"/>
    </font>
    <font>
      <b/>
      <u/>
      <sz val="11"/>
      <name val="ＭＳ Ｐ明朝"/>
      <family val="1"/>
      <charset val="128"/>
    </font>
    <font>
      <sz val="10"/>
      <name val="ＭＳ Ｐ明朝"/>
      <family val="1"/>
    </font>
    <font>
      <b/>
      <sz val="8"/>
      <name val="ＭＳ Ｐ明朝"/>
      <family val="1"/>
    </font>
    <font>
      <sz val="9"/>
      <name val="ＭＳ Ｐ明朝"/>
      <family val="1"/>
    </font>
    <font>
      <sz val="8"/>
      <color rgb="FFFF0000"/>
      <name val="ＭＳ Ｐ明朝"/>
      <family val="1"/>
      <charset val="128"/>
    </font>
    <font>
      <sz val="9"/>
      <color rgb="FF000000"/>
      <name val="宋体"/>
      <charset val="128"/>
    </font>
    <font>
      <sz val="8"/>
      <color indexed="81"/>
      <name val="MS P ゴシック"/>
      <family val="3"/>
      <charset val="128"/>
    </font>
    <font>
      <b/>
      <vertAlign val="subscript"/>
      <sz val="11"/>
      <name val="ＭＳ Ｐゴシック"/>
      <family val="3"/>
      <charset val="128"/>
      <scheme val="minor"/>
    </font>
    <font>
      <sz val="8"/>
      <color rgb="FF5F5F5F"/>
      <name val="ＭＳ Ｐゴシック"/>
      <family val="3"/>
      <charset val="128"/>
    </font>
    <font>
      <b/>
      <u/>
      <sz val="8"/>
      <name val="ＭＳ Ｐ明朝"/>
      <family val="1"/>
      <charset val="128"/>
    </font>
    <font>
      <b/>
      <sz val="11"/>
      <name val="ＭＳ Ｐ明朝"/>
      <family val="1"/>
      <charset val="128"/>
    </font>
    <font>
      <sz val="8"/>
      <name val="Meiryo UI"/>
      <family val="3"/>
      <charset val="128"/>
    </font>
    <font>
      <sz val="8"/>
      <color theme="1"/>
      <name val="Meiryo UI"/>
      <family val="3"/>
      <charset val="128"/>
    </font>
    <font>
      <u/>
      <sz val="8"/>
      <name val="ＭＳ Ｐ明朝"/>
      <family val="1"/>
      <charset val="128"/>
    </font>
    <font>
      <sz val="7"/>
      <name val="ＭＳ Ｐ明朝"/>
      <family val="1"/>
    </font>
    <font>
      <b/>
      <u/>
      <sz val="10"/>
      <color rgb="FFFF0000"/>
      <name val="ＭＳ Ｐ明朝"/>
      <family val="1"/>
      <charset val="128"/>
    </font>
  </fonts>
  <fills count="53">
    <fill>
      <patternFill patternType="none"/>
    </fill>
    <fill>
      <patternFill patternType="gray125"/>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5" tint="0.79998168889431442"/>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0" tint="-0.34998626667073579"/>
        <bgColor indexed="64"/>
      </patternFill>
    </fill>
    <fill>
      <patternFill patternType="solid">
        <fgColor theme="2" tint="-0.249977111117893"/>
        <bgColor indexed="64"/>
      </patternFill>
    </fill>
    <fill>
      <patternFill patternType="solid">
        <fgColor rgb="FFFF0000"/>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rgb="FFFFFFCC"/>
        <bgColor indexed="64"/>
      </patternFill>
    </fill>
    <fill>
      <patternFill patternType="solid">
        <fgColor theme="0" tint="-0.24994659260841701"/>
        <bgColor indexed="64"/>
      </patternFill>
    </fill>
    <fill>
      <patternFill patternType="solid">
        <fgColor theme="3" tint="0.39997558519241921"/>
        <bgColor indexed="64"/>
      </patternFill>
    </fill>
    <fill>
      <patternFill patternType="solid">
        <fgColor rgb="FF0000CC"/>
        <bgColor indexed="64"/>
      </patternFill>
    </fill>
    <fill>
      <patternFill patternType="solid">
        <fgColor theme="4" tint="0.79998168889431442"/>
        <bgColor indexed="64"/>
      </patternFill>
    </fill>
    <fill>
      <patternFill patternType="solid">
        <fgColor rgb="FFD8E4BC"/>
        <bgColor indexed="64"/>
      </patternFill>
    </fill>
    <fill>
      <patternFill patternType="solid">
        <fgColor rgb="FFC4BD97"/>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FFFF99"/>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6" tint="0.39994506668294322"/>
        <bgColor indexed="64"/>
      </patternFill>
    </fill>
    <fill>
      <patternFill patternType="solid">
        <fgColor theme="6" tint="0.39997558519241921"/>
        <bgColor indexed="64"/>
      </patternFill>
    </fill>
    <fill>
      <patternFill patternType="solid">
        <fgColor rgb="FFEAEAEA"/>
        <bgColor indexed="64"/>
      </patternFill>
    </fill>
    <fill>
      <patternFill patternType="solid">
        <fgColor rgb="FFBFBFBF"/>
        <bgColor indexed="64"/>
      </patternFill>
    </fill>
  </fills>
  <borders count="408">
    <border>
      <left/>
      <right/>
      <top/>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bottom/>
      <diagonal/>
    </border>
    <border>
      <left/>
      <right/>
      <top style="thin">
        <color indexed="64"/>
      </top>
      <bottom style="thin">
        <color indexed="64"/>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hair">
        <color indexed="64"/>
      </right>
      <top style="thin">
        <color indexed="64"/>
      </top>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thin">
        <color indexed="64"/>
      </right>
      <top style="medium">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style="hair">
        <color indexed="64"/>
      </left>
      <right/>
      <top style="thin">
        <color indexed="64"/>
      </top>
      <bottom style="medium">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style="hair">
        <color indexed="64"/>
      </top>
      <bottom/>
      <diagonal/>
    </border>
    <border>
      <left style="thin">
        <color indexed="64"/>
      </left>
      <right style="thin">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hair">
        <color indexed="64"/>
      </top>
      <bottom style="hair">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auto="1"/>
      </top>
      <bottom style="medium">
        <color auto="1"/>
      </bottom>
      <diagonal/>
    </border>
    <border>
      <left style="medium">
        <color indexed="64"/>
      </left>
      <right/>
      <top style="double">
        <color indexed="64"/>
      </top>
      <bottom style="medium">
        <color indexed="64"/>
      </bottom>
      <diagonal/>
    </border>
    <border>
      <left style="thin">
        <color indexed="64"/>
      </left>
      <right style="medium">
        <color indexed="64"/>
      </right>
      <top/>
      <bottom style="thin">
        <color indexed="64"/>
      </bottom>
      <diagonal/>
    </border>
    <border>
      <left/>
      <right/>
      <top style="double">
        <color indexed="64"/>
      </top>
      <bottom/>
      <diagonal/>
    </border>
    <border>
      <left/>
      <right style="medium">
        <color indexed="64"/>
      </right>
      <top style="medium">
        <color indexed="64"/>
      </top>
      <bottom style="double">
        <color indexed="64"/>
      </bottom>
      <diagonal/>
    </border>
    <border>
      <left/>
      <right/>
      <top style="medium">
        <color indexed="64"/>
      </top>
      <bottom style="double">
        <color indexed="64"/>
      </bottom>
      <diagonal/>
    </border>
    <border>
      <left/>
      <right style="double">
        <color indexed="64"/>
      </right>
      <top/>
      <bottom style="double">
        <color indexed="64"/>
      </bottom>
      <diagonal/>
    </border>
    <border>
      <left/>
      <right/>
      <top/>
      <bottom style="double">
        <color indexed="64"/>
      </bottom>
      <diagonal/>
    </border>
    <border>
      <left/>
      <right style="double">
        <color indexed="64"/>
      </right>
      <top style="double">
        <color indexed="64"/>
      </top>
      <bottom/>
      <diagonal/>
    </border>
    <border>
      <left style="medium">
        <color indexed="64"/>
      </left>
      <right/>
      <top style="medium">
        <color indexed="64"/>
      </top>
      <bottom style="double">
        <color indexed="64"/>
      </bottom>
      <diagonal/>
    </border>
    <border>
      <left/>
      <right/>
      <top style="double">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style="hair">
        <color indexed="64"/>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medium">
        <color indexed="64"/>
      </top>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double">
        <color indexed="64"/>
      </right>
      <top style="double">
        <color indexed="64"/>
      </top>
      <bottom style="thin">
        <color indexed="64"/>
      </bottom>
      <diagonal/>
    </border>
    <border>
      <left/>
      <right style="double">
        <color indexed="64"/>
      </right>
      <top style="thin">
        <color indexed="64"/>
      </top>
      <bottom style="hair">
        <color indexed="64"/>
      </bottom>
      <diagonal/>
    </border>
    <border>
      <left/>
      <right style="double">
        <color indexed="64"/>
      </right>
      <top style="hair">
        <color indexed="64"/>
      </top>
      <bottom style="thin">
        <color indexed="64"/>
      </bottom>
      <diagonal/>
    </border>
    <border>
      <left/>
      <right style="double">
        <color indexed="64"/>
      </right>
      <top style="medium">
        <color indexed="64"/>
      </top>
      <bottom/>
      <diagonal/>
    </border>
    <border>
      <left/>
      <right style="double">
        <color indexed="64"/>
      </right>
      <top/>
      <bottom/>
      <diagonal/>
    </border>
    <border>
      <left style="medium">
        <color indexed="64"/>
      </left>
      <right/>
      <top/>
      <bottom style="double">
        <color indexed="64"/>
      </bottom>
      <diagonal/>
    </border>
    <border>
      <left style="hair">
        <color indexed="64"/>
      </left>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medium">
        <color indexed="64"/>
      </right>
      <top style="thin">
        <color indexed="64"/>
      </top>
      <bottom style="double">
        <color indexed="64"/>
      </bottom>
      <diagonal/>
    </border>
    <border>
      <left style="medium">
        <color indexed="64"/>
      </left>
      <right style="hair">
        <color indexed="64"/>
      </right>
      <top/>
      <bottom style="hair">
        <color indexed="64"/>
      </bottom>
      <diagonal/>
    </border>
    <border>
      <left/>
      <right style="double">
        <color indexed="64"/>
      </right>
      <top/>
      <bottom style="hair">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medium">
        <color indexed="64"/>
      </right>
      <top/>
      <bottom style="hair">
        <color indexed="64"/>
      </bottom>
      <diagonal/>
    </border>
    <border>
      <left/>
      <right style="double">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diagonalUp="1">
      <left style="thin">
        <color indexed="64"/>
      </left>
      <right style="hair">
        <color indexed="64"/>
      </right>
      <top style="hair">
        <color indexed="64"/>
      </top>
      <bottom style="hair">
        <color indexed="64"/>
      </bottom>
      <diagonal style="thin">
        <color indexed="64"/>
      </diagonal>
    </border>
    <border diagonalUp="1">
      <left style="hair">
        <color indexed="64"/>
      </left>
      <right style="medium">
        <color indexed="64"/>
      </right>
      <top style="hair">
        <color indexed="64"/>
      </top>
      <bottom style="hair">
        <color indexed="64"/>
      </bottom>
      <diagonal style="thin">
        <color indexed="64"/>
      </diagonal>
    </border>
    <border>
      <left/>
      <right style="double">
        <color indexed="64"/>
      </right>
      <top style="double">
        <color indexed="64"/>
      </top>
      <bottom style="medium">
        <color indexed="64"/>
      </bottom>
      <diagonal/>
    </border>
    <border>
      <left style="thin">
        <color indexed="64"/>
      </left>
      <right style="hair">
        <color indexed="64"/>
      </right>
      <top style="double">
        <color indexed="64"/>
      </top>
      <bottom style="medium">
        <color indexed="64"/>
      </bottom>
      <diagonal/>
    </border>
    <border>
      <left style="hair">
        <color indexed="64"/>
      </left>
      <right style="medium">
        <color indexed="64"/>
      </right>
      <top style="double">
        <color indexed="64"/>
      </top>
      <bottom style="medium">
        <color indexed="64"/>
      </bottom>
      <diagonal/>
    </border>
    <border>
      <left/>
      <right/>
      <top style="hair">
        <color indexed="64"/>
      </top>
      <bottom/>
      <diagonal/>
    </border>
    <border>
      <left/>
      <right style="medium">
        <color indexed="64"/>
      </right>
      <top style="hair">
        <color indexed="64"/>
      </top>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right/>
      <top style="hair">
        <color indexed="64"/>
      </top>
      <bottom style="medium">
        <color auto="1"/>
      </bottom>
      <diagonal/>
    </border>
    <border>
      <left/>
      <right style="thin">
        <color indexed="64"/>
      </right>
      <top style="hair">
        <color indexed="64"/>
      </top>
      <bottom style="medium">
        <color auto="1"/>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top style="thin">
        <color indexed="64"/>
      </top>
      <bottom style="double">
        <color indexed="64"/>
      </bottom>
      <diagonal/>
    </border>
    <border>
      <left style="hair">
        <color indexed="64"/>
      </left>
      <right style="hair">
        <color indexed="64"/>
      </right>
      <top style="thin">
        <color indexed="64"/>
      </top>
      <bottom/>
      <diagonal/>
    </border>
    <border>
      <left style="hair">
        <color indexed="64"/>
      </left>
      <right style="double">
        <color indexed="64"/>
      </right>
      <top style="thin">
        <color indexed="64"/>
      </top>
      <bottom/>
      <diagonal/>
    </border>
    <border>
      <left style="double">
        <color indexed="64"/>
      </left>
      <right style="hair">
        <color indexed="64"/>
      </right>
      <top style="thin">
        <color indexed="64"/>
      </top>
      <bottom style="double">
        <color indexed="64"/>
      </bottom>
      <diagonal/>
    </border>
    <border>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double">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right style="double">
        <color indexed="64"/>
      </right>
      <top style="thin">
        <color indexed="64"/>
      </top>
      <bottom style="thin">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thin">
        <color indexed="64"/>
      </left>
      <right/>
      <top/>
      <bottom style="hair">
        <color indexed="64"/>
      </bottom>
      <diagonal/>
    </border>
    <border>
      <left style="hair">
        <color indexed="64"/>
      </left>
      <right style="double">
        <color indexed="64"/>
      </right>
      <top style="hair">
        <color indexed="64"/>
      </top>
      <bottom style="hair">
        <color indexed="64"/>
      </bottom>
      <diagonal/>
    </border>
    <border>
      <left style="double">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diagonalUp="1">
      <left style="medium">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double">
        <color indexed="64"/>
      </right>
      <top style="thin">
        <color indexed="64"/>
      </top>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style="thin">
        <color indexed="64"/>
      </left>
      <right style="double">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thin">
        <color indexed="64"/>
      </bottom>
      <diagonal/>
    </border>
    <border>
      <left style="hair">
        <color indexed="64"/>
      </left>
      <right style="hair">
        <color indexed="64"/>
      </right>
      <top style="hair">
        <color indexed="64"/>
      </top>
      <bottom/>
      <diagonal/>
    </border>
    <border>
      <left style="medium">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thin">
        <color indexed="64"/>
      </left>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style="double">
        <color indexed="64"/>
      </right>
      <top style="hair">
        <color indexed="64"/>
      </top>
      <bottom style="double">
        <color indexed="64"/>
      </bottom>
      <diagonal/>
    </border>
    <border>
      <left style="thin">
        <color indexed="64"/>
      </left>
      <right style="medium">
        <color indexed="64"/>
      </right>
      <top/>
      <bottom/>
      <diagonal/>
    </border>
    <border>
      <left style="thin">
        <color indexed="64"/>
      </left>
      <right style="double">
        <color indexed="64"/>
      </right>
      <top/>
      <bottom style="double">
        <color indexed="64"/>
      </bottom>
      <diagonal/>
    </border>
    <border>
      <left style="hair">
        <color indexed="64"/>
      </left>
      <right/>
      <top style="hair">
        <color indexed="64"/>
      </top>
      <bottom style="double">
        <color indexed="64"/>
      </bottom>
      <diagonal/>
    </border>
    <border>
      <left style="hair">
        <color indexed="64"/>
      </left>
      <right style="medium">
        <color indexed="64"/>
      </right>
      <top style="hair">
        <color indexed="64"/>
      </top>
      <bottom style="double">
        <color indexed="64"/>
      </bottom>
      <diagonal/>
    </border>
    <border>
      <left style="hair">
        <color indexed="64"/>
      </left>
      <right/>
      <top style="double">
        <color indexed="64"/>
      </top>
      <bottom style="hair">
        <color indexed="64"/>
      </bottom>
      <diagonal/>
    </border>
    <border>
      <left style="double">
        <color indexed="64"/>
      </left>
      <right style="thin">
        <color indexed="64"/>
      </right>
      <top style="double">
        <color indexed="64"/>
      </top>
      <bottom/>
      <diagonal/>
    </border>
    <border>
      <left style="thin">
        <color indexed="64"/>
      </left>
      <right style="hair">
        <color indexed="64"/>
      </right>
      <top style="hair">
        <color indexed="64"/>
      </top>
      <bottom style="thin">
        <color indexed="64"/>
      </bottom>
      <diagonal/>
    </border>
    <border>
      <left/>
      <right style="double">
        <color indexed="64"/>
      </right>
      <top style="hair">
        <color indexed="64"/>
      </top>
      <bottom style="double">
        <color indexed="64"/>
      </bottom>
      <diagonal/>
    </border>
    <border>
      <left style="double">
        <color indexed="64"/>
      </left>
      <right style="hair">
        <color indexed="64"/>
      </right>
      <top style="double">
        <color indexed="64"/>
      </top>
      <bottom/>
      <diagonal/>
    </border>
    <border>
      <left style="hair">
        <color indexed="64"/>
      </left>
      <right style="hair">
        <color indexed="64"/>
      </right>
      <top style="hair">
        <color indexed="64"/>
      </top>
      <bottom style="thin">
        <color indexed="64"/>
      </bottom>
      <diagonal/>
    </border>
    <border>
      <left style="hair">
        <color indexed="64"/>
      </left>
      <right style="double">
        <color indexed="64"/>
      </right>
      <top style="hair">
        <color indexed="64"/>
      </top>
      <bottom style="thin">
        <color indexed="64"/>
      </bottom>
      <diagonal/>
    </border>
    <border>
      <left style="medium">
        <color indexed="64"/>
      </left>
      <right style="thin">
        <color indexed="64"/>
      </right>
      <top style="double">
        <color indexed="64"/>
      </top>
      <bottom/>
      <diagonal/>
    </border>
    <border>
      <left style="hair">
        <color indexed="64"/>
      </left>
      <right style="hair">
        <color indexed="64"/>
      </right>
      <top style="double">
        <color indexed="64"/>
      </top>
      <bottom/>
      <diagonal/>
    </border>
    <border>
      <left style="double">
        <color indexed="64"/>
      </left>
      <right style="thin">
        <color indexed="64"/>
      </right>
      <top style="double">
        <color indexed="64"/>
      </top>
      <bottom style="double">
        <color indexed="64"/>
      </bottom>
      <diagonal/>
    </border>
    <border>
      <left style="double">
        <color indexed="64"/>
      </left>
      <right style="hair">
        <color auto="1"/>
      </right>
      <top style="hair">
        <color indexed="64"/>
      </top>
      <bottom style="double">
        <color indexed="64"/>
      </bottom>
      <diagonal/>
    </border>
    <border>
      <left style="thin">
        <color indexed="64"/>
      </left>
      <right style="thin">
        <color indexed="64"/>
      </right>
      <top style="double">
        <color indexed="64"/>
      </top>
      <bottom/>
      <diagonal/>
    </border>
    <border>
      <left style="thin">
        <color auto="1"/>
      </left>
      <right style="thin">
        <color auto="1"/>
      </right>
      <top style="double">
        <color auto="1"/>
      </top>
      <bottom style="double">
        <color auto="1"/>
      </bottom>
      <diagonal/>
    </border>
    <border>
      <left style="thin">
        <color auto="1"/>
      </left>
      <right style="double">
        <color auto="1"/>
      </right>
      <top style="double">
        <color auto="1"/>
      </top>
      <bottom style="double">
        <color auto="1"/>
      </bottom>
      <diagonal/>
    </border>
    <border>
      <left style="medium">
        <color indexed="64"/>
      </left>
      <right style="thin">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double">
        <color indexed="64"/>
      </right>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style="double">
        <color indexed="64"/>
      </right>
      <top style="medium">
        <color indexed="64"/>
      </top>
      <bottom style="double">
        <color indexed="64"/>
      </bottom>
      <diagonal/>
    </border>
    <border>
      <left style="medium">
        <color indexed="64"/>
      </left>
      <right style="hair">
        <color indexed="64"/>
      </right>
      <top style="hair">
        <color indexed="64"/>
      </top>
      <bottom/>
      <diagonal/>
    </border>
    <border>
      <left style="hair">
        <color indexed="64"/>
      </left>
      <right/>
      <top style="hair">
        <color indexed="64"/>
      </top>
      <bottom/>
      <diagonal/>
    </border>
    <border>
      <left/>
      <right style="double">
        <color indexed="64"/>
      </right>
      <top style="hair">
        <color indexed="64"/>
      </top>
      <bottom/>
      <diagonal/>
    </border>
    <border>
      <left style="medium">
        <color indexed="64"/>
      </left>
      <right style="hair">
        <color indexed="64"/>
      </right>
      <top style="thin">
        <color indexed="64"/>
      </top>
      <bottom style="hair">
        <color indexed="64"/>
      </bottom>
      <diagonal/>
    </border>
    <border>
      <left style="hair">
        <color indexed="64"/>
      </left>
      <right/>
      <top/>
      <bottom style="hair">
        <color indexed="64"/>
      </bottom>
      <diagonal/>
    </border>
    <border>
      <left/>
      <right style="medium">
        <color auto="1"/>
      </right>
      <top style="double">
        <color indexed="64"/>
      </top>
      <bottom style="thin">
        <color indexed="64"/>
      </bottom>
      <diagonal/>
    </border>
    <border diagonalUp="1">
      <left style="thin">
        <color indexed="64"/>
      </left>
      <right style="thin">
        <color indexed="64"/>
      </right>
      <top style="thin">
        <color indexed="64"/>
      </top>
      <bottom style="double">
        <color indexed="64"/>
      </bottom>
      <diagonal style="thin">
        <color indexed="64"/>
      </diagonal>
    </border>
    <border>
      <left style="hair">
        <color indexed="64"/>
      </left>
      <right style="double">
        <color indexed="64"/>
      </right>
      <top style="thin">
        <color indexed="64"/>
      </top>
      <bottom style="medium">
        <color indexed="64"/>
      </bottom>
      <diagonal/>
    </border>
    <border>
      <left style="medium">
        <color indexed="64"/>
      </left>
      <right style="medium">
        <color indexed="64"/>
      </right>
      <top style="double">
        <color indexed="64"/>
      </top>
      <bottom/>
      <diagonal/>
    </border>
    <border>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style="medium">
        <color indexed="64"/>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style="medium">
        <color indexed="64"/>
      </right>
      <top/>
      <bottom/>
      <diagonal/>
    </border>
    <border>
      <left style="thin">
        <color indexed="64"/>
      </left>
      <right/>
      <top style="double">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double">
        <color indexed="64"/>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medium">
        <color indexed="64"/>
      </right>
      <top/>
      <bottom style="medium">
        <color indexed="64"/>
      </bottom>
      <diagonal/>
    </border>
    <border>
      <left style="medium">
        <color indexed="64"/>
      </left>
      <right style="medium">
        <color indexed="64"/>
      </right>
      <top style="double">
        <color indexed="64"/>
      </top>
      <bottom style="double">
        <color indexed="64"/>
      </bottom>
      <diagonal/>
    </border>
    <border>
      <left/>
      <right/>
      <top style="double">
        <color indexed="64"/>
      </top>
      <bottom style="double">
        <color indexed="64"/>
      </bottom>
      <diagonal/>
    </border>
    <border>
      <left/>
      <right style="medium">
        <color indexed="64"/>
      </right>
      <top style="double">
        <color indexed="64"/>
      </top>
      <bottom style="double">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double">
        <color indexed="64"/>
      </left>
      <right style="thin">
        <color indexed="64"/>
      </right>
      <top style="thin">
        <color indexed="64"/>
      </top>
      <bottom style="thin">
        <color indexed="64"/>
      </bottom>
      <diagonal/>
    </border>
    <border>
      <left style="medium">
        <color indexed="64"/>
      </left>
      <right/>
      <top style="double">
        <color indexed="64"/>
      </top>
      <bottom/>
      <diagonal/>
    </border>
    <border>
      <left style="double">
        <color indexed="64"/>
      </left>
      <right/>
      <top style="medium">
        <color indexed="64"/>
      </top>
      <bottom style="thin">
        <color indexed="64"/>
      </bottom>
      <diagonal/>
    </border>
    <border>
      <left style="double">
        <color indexed="64"/>
      </left>
      <right style="thin">
        <color indexed="64"/>
      </right>
      <top style="hair">
        <color indexed="64"/>
      </top>
      <bottom style="thin">
        <color indexed="64"/>
      </bottom>
      <diagonal/>
    </border>
    <border>
      <left style="double">
        <color indexed="64"/>
      </left>
      <right style="thin">
        <color indexed="64"/>
      </right>
      <top/>
      <bottom/>
      <diagonal/>
    </border>
    <border>
      <left style="medium">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medium">
        <color indexed="64"/>
      </right>
      <top/>
      <bottom style="double">
        <color indexed="64"/>
      </bottom>
      <diagonal/>
    </border>
    <border>
      <left style="double">
        <color indexed="64"/>
      </left>
      <right/>
      <top style="thin">
        <color indexed="64"/>
      </top>
      <bottom style="thin">
        <color indexed="64"/>
      </bottom>
      <diagonal/>
    </border>
    <border>
      <left style="hair">
        <color indexed="64"/>
      </left>
      <right/>
      <top style="thin">
        <color indexed="64"/>
      </top>
      <bottom/>
      <diagonal/>
    </border>
    <border>
      <left style="medium">
        <color indexed="64"/>
      </left>
      <right/>
      <top style="hair">
        <color indexed="64"/>
      </top>
      <bottom style="medium">
        <color indexed="64"/>
      </bottom>
      <diagonal/>
    </border>
    <border>
      <left style="double">
        <color indexed="64"/>
      </left>
      <right style="hair">
        <color auto="1"/>
      </right>
      <top style="hair">
        <color indexed="64"/>
      </top>
      <bottom style="medium">
        <color indexed="64"/>
      </bottom>
      <diagonal/>
    </border>
    <border diagonalUp="1">
      <left style="thin">
        <color indexed="64"/>
      </left>
      <right style="thin">
        <color indexed="64"/>
      </right>
      <top style="double">
        <color indexed="64"/>
      </top>
      <bottom style="thin">
        <color indexed="64"/>
      </bottom>
      <diagonal style="thin">
        <color indexed="64"/>
      </diagonal>
    </border>
    <border>
      <left style="double">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thin">
        <color indexed="64"/>
      </left>
      <right style="medium">
        <color indexed="64"/>
      </right>
      <top style="double">
        <color indexed="64"/>
      </top>
      <bottom style="hair">
        <color indexed="64"/>
      </bottom>
      <diagonal/>
    </border>
    <border>
      <left style="thin">
        <color indexed="64"/>
      </left>
      <right style="medium">
        <color indexed="64"/>
      </right>
      <top style="hair">
        <color indexed="64"/>
      </top>
      <bottom/>
      <diagonal/>
    </border>
    <border>
      <left style="medium">
        <color auto="1"/>
      </left>
      <right style="medium">
        <color auto="1"/>
      </right>
      <top style="medium">
        <color auto="1"/>
      </top>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hair">
        <color indexed="64"/>
      </left>
      <right style="double">
        <color indexed="64"/>
      </right>
      <top/>
      <bottom style="hair">
        <color indexed="64"/>
      </bottom>
      <diagonal/>
    </border>
    <border>
      <left style="double">
        <color indexed="64"/>
      </left>
      <right style="hair">
        <color indexed="64"/>
      </right>
      <top style="hair">
        <color indexed="64"/>
      </top>
      <bottom/>
      <diagonal/>
    </border>
    <border>
      <left style="hair">
        <color indexed="64"/>
      </left>
      <right style="double">
        <color indexed="64"/>
      </right>
      <top style="hair">
        <color indexed="64"/>
      </top>
      <bottom/>
      <diagonal/>
    </border>
    <border>
      <left style="hair">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hair">
        <color indexed="64"/>
      </left>
      <right style="double">
        <color indexed="64"/>
      </right>
      <top style="thin">
        <color indexed="64"/>
      </top>
      <bottom style="double">
        <color indexed="64"/>
      </bottom>
      <diagonal/>
    </border>
    <border>
      <left/>
      <right style="thin">
        <color auto="1"/>
      </right>
      <top style="hair">
        <color auto="1"/>
      </top>
      <bottom style="hair">
        <color auto="1"/>
      </bottom>
      <diagonal/>
    </border>
    <border>
      <left/>
      <right style="thin">
        <color auto="1"/>
      </right>
      <top style="hair">
        <color auto="1"/>
      </top>
      <bottom style="thin">
        <color auto="1"/>
      </bottom>
      <diagonal/>
    </border>
    <border>
      <left/>
      <right style="thin">
        <color auto="1"/>
      </right>
      <top/>
      <bottom style="hair">
        <color auto="1"/>
      </bottom>
      <diagonal/>
    </border>
    <border>
      <left style="medium">
        <color indexed="64"/>
      </left>
      <right style="hair">
        <color indexed="64"/>
      </right>
      <top style="hair">
        <color indexed="64"/>
      </top>
      <bottom style="medium">
        <color indexed="64"/>
      </bottom>
      <diagonal/>
    </border>
    <border>
      <left/>
      <right style="double">
        <color indexed="64"/>
      </right>
      <top style="hair">
        <color indexed="64"/>
      </top>
      <bottom style="medium">
        <color indexed="64"/>
      </bottom>
      <diagonal/>
    </border>
    <border>
      <left/>
      <right/>
      <top/>
      <bottom style="medium">
        <color indexed="64"/>
      </bottom>
      <diagonal/>
    </border>
    <border>
      <left style="thin">
        <color indexed="64"/>
      </left>
      <right style="medium">
        <color indexed="64"/>
      </right>
      <top style="hair">
        <color indexed="64"/>
      </top>
      <bottom style="medium">
        <color indexed="64"/>
      </bottom>
      <diagonal/>
    </border>
    <border>
      <left style="double">
        <color indexed="64"/>
      </left>
      <right/>
      <top style="thin">
        <color indexed="64"/>
      </top>
      <bottom/>
      <diagonal/>
    </border>
    <border>
      <left style="hair">
        <color indexed="64"/>
      </left>
      <right style="medium">
        <color indexed="64"/>
      </right>
      <top style="medium">
        <color indexed="64"/>
      </top>
      <bottom style="medium">
        <color indexed="64"/>
      </bottom>
      <diagonal/>
    </border>
    <border>
      <left style="double">
        <color indexed="64"/>
      </left>
      <right style="hair">
        <color indexed="64"/>
      </right>
      <top style="thin">
        <color indexed="64"/>
      </top>
      <bottom/>
      <diagonal/>
    </border>
    <border diagonalUp="1">
      <left style="hair">
        <color indexed="64"/>
      </left>
      <right style="double">
        <color indexed="64"/>
      </right>
      <top style="double">
        <color indexed="64"/>
      </top>
      <bottom style="hair">
        <color indexed="64"/>
      </bottom>
      <diagonal style="thin">
        <color indexed="64"/>
      </diagonal>
    </border>
    <border diagonalUp="1">
      <left style="medium">
        <color indexed="64"/>
      </left>
      <right style="thin">
        <color indexed="64"/>
      </right>
      <top style="double">
        <color indexed="64"/>
      </top>
      <bottom/>
      <diagonal style="thin">
        <color indexed="64"/>
      </diagonal>
    </border>
    <border diagonalUp="1">
      <left/>
      <right/>
      <top style="double">
        <color indexed="64"/>
      </top>
      <bottom/>
      <diagonal style="thin">
        <color indexed="64"/>
      </diagonal>
    </border>
    <border diagonalUp="1">
      <left style="hair">
        <color indexed="64"/>
      </left>
      <right style="double">
        <color indexed="64"/>
      </right>
      <top style="double">
        <color indexed="64"/>
      </top>
      <bottom/>
      <diagonal style="thin">
        <color indexed="64"/>
      </diagonal>
    </border>
    <border diagonalUp="1">
      <left style="medium">
        <color indexed="64"/>
      </left>
      <right style="thin">
        <color indexed="64"/>
      </right>
      <top style="double">
        <color indexed="64"/>
      </top>
      <bottom style="hair">
        <color indexed="64"/>
      </bottom>
      <diagonal style="thin">
        <color indexed="64"/>
      </diagonal>
    </border>
    <border diagonalUp="1">
      <left/>
      <right/>
      <top style="double">
        <color indexed="64"/>
      </top>
      <bottom style="hair">
        <color indexed="64"/>
      </bottom>
      <diagonal style="thin">
        <color indexed="64"/>
      </diagonal>
    </border>
    <border>
      <left style="hair">
        <color indexed="64"/>
      </left>
      <right style="thin">
        <color indexed="64"/>
      </right>
      <top/>
      <bottom/>
      <diagonal/>
    </border>
    <border diagonalUp="1">
      <left style="thin">
        <color indexed="64"/>
      </left>
      <right/>
      <top style="double">
        <color indexed="64"/>
      </top>
      <bottom style="hair">
        <color indexed="64"/>
      </bottom>
      <diagonal style="thin">
        <color indexed="64"/>
      </diagonal>
    </border>
    <border diagonalUp="1">
      <left style="double">
        <color indexed="64"/>
      </left>
      <right style="hair">
        <color indexed="64"/>
      </right>
      <top style="double">
        <color indexed="64"/>
      </top>
      <bottom style="hair">
        <color indexed="64"/>
      </bottom>
      <diagonal style="thin">
        <color indexed="64"/>
      </diagonal>
    </border>
    <border diagonalUp="1">
      <left style="hair">
        <color indexed="64"/>
      </left>
      <right style="thin">
        <color indexed="64"/>
      </right>
      <top style="double">
        <color indexed="64"/>
      </top>
      <bottom style="hair">
        <color indexed="64"/>
      </bottom>
      <diagonal style="thin">
        <color indexed="64"/>
      </diagonal>
    </border>
    <border>
      <left style="medium">
        <color auto="1"/>
      </left>
      <right style="hair">
        <color auto="1"/>
      </right>
      <top style="thin">
        <color auto="1"/>
      </top>
      <bottom style="double">
        <color auto="1"/>
      </bottom>
      <diagonal/>
    </border>
    <border>
      <left style="medium">
        <color auto="1"/>
      </left>
      <right style="hair">
        <color auto="1"/>
      </right>
      <top style="medium">
        <color auto="1"/>
      </top>
      <bottom style="thin">
        <color auto="1"/>
      </bottom>
      <diagonal/>
    </border>
    <border>
      <left style="hair">
        <color auto="1"/>
      </left>
      <right style="medium">
        <color indexed="64"/>
      </right>
      <top style="medium">
        <color auto="1"/>
      </top>
      <bottom style="thin">
        <color auto="1"/>
      </bottom>
      <diagonal/>
    </border>
    <border>
      <left style="hair">
        <color indexed="64"/>
      </left>
      <right style="hair">
        <color indexed="64"/>
      </right>
      <top style="medium">
        <color indexed="64"/>
      </top>
      <bottom style="thin">
        <color indexed="64"/>
      </bottom>
      <diagonal/>
    </border>
    <border diagonalUp="1">
      <left/>
      <right style="thin">
        <color indexed="64"/>
      </right>
      <top style="double">
        <color indexed="64"/>
      </top>
      <bottom/>
      <diagonal style="thin">
        <color indexed="64"/>
      </diagonal>
    </border>
    <border diagonalUp="1">
      <left style="hair">
        <color indexed="64"/>
      </left>
      <right style="thin">
        <color indexed="64"/>
      </right>
      <top style="double">
        <color indexed="64"/>
      </top>
      <bottom style="double">
        <color indexed="64"/>
      </bottom>
      <diagonal style="hair">
        <color indexed="64"/>
      </diagonal>
    </border>
    <border>
      <left style="medium">
        <color indexed="64"/>
      </left>
      <right style="hair">
        <color indexed="64"/>
      </right>
      <top style="double">
        <color indexed="64"/>
      </top>
      <bottom style="double">
        <color indexed="64"/>
      </bottom>
      <diagonal/>
    </border>
    <border>
      <left/>
      <right style="double">
        <color indexed="64"/>
      </right>
      <top style="medium">
        <color indexed="64"/>
      </top>
      <bottom style="medium">
        <color indexed="64"/>
      </bottom>
      <diagonal/>
    </border>
    <border>
      <left style="double">
        <color indexed="64"/>
      </left>
      <right style="medium">
        <color indexed="64"/>
      </right>
      <top style="medium">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style="double">
        <color indexed="64"/>
      </right>
      <top style="thin">
        <color indexed="64"/>
      </top>
      <bottom style="medium">
        <color indexed="64"/>
      </bottom>
      <diagonal/>
    </border>
    <border>
      <left style="double">
        <color indexed="64"/>
      </left>
      <right style="double">
        <color indexed="64"/>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medium">
        <color indexed="64"/>
      </left>
      <right style="thin">
        <color indexed="64"/>
      </right>
      <top/>
      <bottom style="double">
        <color indexed="64"/>
      </bottom>
      <diagonal/>
    </border>
    <border>
      <left/>
      <right style="hair">
        <color indexed="64"/>
      </right>
      <top style="medium">
        <color indexed="64"/>
      </top>
      <bottom/>
      <diagonal/>
    </border>
    <border>
      <left style="hair">
        <color indexed="64"/>
      </left>
      <right/>
      <top style="medium">
        <color indexed="64"/>
      </top>
      <bottom style="hair">
        <color indexed="64"/>
      </bottom>
      <diagonal/>
    </border>
    <border>
      <left/>
      <right style="double">
        <color indexed="64"/>
      </right>
      <top style="medium">
        <color indexed="64"/>
      </top>
      <bottom style="hair">
        <color indexed="64"/>
      </bottom>
      <diagonal/>
    </border>
    <border>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medium">
        <color indexed="64"/>
      </top>
      <bottom style="double">
        <color indexed="64"/>
      </bottom>
      <diagonal/>
    </border>
    <border>
      <left style="medium">
        <color indexed="64"/>
      </left>
      <right style="thin">
        <color indexed="64"/>
      </right>
      <top style="double">
        <color indexed="64"/>
      </top>
      <bottom style="hair">
        <color indexed="64"/>
      </bottom>
      <diagonal/>
    </border>
    <border>
      <left/>
      <right/>
      <top style="double">
        <color indexed="64"/>
      </top>
      <bottom style="thin">
        <color indexed="64"/>
      </bottom>
      <diagonal/>
    </border>
    <border>
      <left style="medium">
        <color indexed="64"/>
      </left>
      <right/>
      <top style="thin">
        <color indexed="64"/>
      </top>
      <bottom style="double">
        <color indexed="64"/>
      </bottom>
      <diagonal/>
    </border>
    <border>
      <left/>
      <right style="medium">
        <color indexed="64"/>
      </right>
      <top style="thin">
        <color indexed="64"/>
      </top>
      <bottom/>
      <diagonal/>
    </border>
    <border diagonalUp="1">
      <left style="double">
        <color indexed="64"/>
      </left>
      <right/>
      <top style="double">
        <color indexed="64"/>
      </top>
      <bottom style="hair">
        <color indexed="64"/>
      </bottom>
      <diagonal style="thin">
        <color indexed="64"/>
      </diagonal>
    </border>
    <border>
      <left style="double">
        <color indexed="64"/>
      </left>
      <right/>
      <top style="hair">
        <color indexed="64"/>
      </top>
      <bottom style="hair">
        <color indexed="64"/>
      </bottom>
      <diagonal/>
    </border>
    <border>
      <left style="double">
        <color indexed="64"/>
      </left>
      <right/>
      <top style="hair">
        <color indexed="64"/>
      </top>
      <bottom style="double">
        <color indexed="64"/>
      </bottom>
      <diagonal/>
    </border>
    <border>
      <left style="double">
        <color indexed="64"/>
      </left>
      <right/>
      <top style="hair">
        <color indexed="64"/>
      </top>
      <bottom/>
      <diagonal/>
    </border>
    <border>
      <left style="hair">
        <color indexed="64"/>
      </left>
      <right style="medium">
        <color indexed="64"/>
      </right>
      <top style="double">
        <color indexed="64"/>
      </top>
      <bottom/>
      <diagonal/>
    </border>
    <border diagonalUp="1">
      <left/>
      <right style="thin">
        <color indexed="64"/>
      </right>
      <top style="double">
        <color indexed="64"/>
      </top>
      <bottom style="hair">
        <color indexed="64"/>
      </bottom>
      <diagonal style="thin">
        <color indexed="64"/>
      </diagonal>
    </border>
    <border>
      <left style="thin">
        <color indexed="64"/>
      </left>
      <right/>
      <top style="double">
        <color indexed="64"/>
      </top>
      <bottom/>
      <diagonal/>
    </border>
    <border>
      <left style="thin">
        <color indexed="64"/>
      </left>
      <right/>
      <top style="double">
        <color indexed="64"/>
      </top>
      <bottom style="medium">
        <color indexed="64"/>
      </bottom>
      <diagonal/>
    </border>
    <border>
      <left style="double">
        <color indexed="64"/>
      </left>
      <right style="medium">
        <color indexed="64"/>
      </right>
      <top style="medium">
        <color indexed="64"/>
      </top>
      <bottom style="double">
        <color indexed="64"/>
      </bottom>
      <diagonal/>
    </border>
    <border>
      <left style="double">
        <color indexed="64"/>
      </left>
      <right style="medium">
        <color indexed="64"/>
      </right>
      <top style="medium">
        <color indexed="64"/>
      </top>
      <bottom style="thin">
        <color indexed="64"/>
      </bottom>
      <diagonal/>
    </border>
    <border>
      <left style="double">
        <color indexed="64"/>
      </left>
      <right style="medium">
        <color indexed="64"/>
      </right>
      <top style="thin">
        <color indexed="64"/>
      </top>
      <bottom style="thin">
        <color indexed="64"/>
      </bottom>
      <diagonal/>
    </border>
    <border>
      <left style="double">
        <color indexed="64"/>
      </left>
      <right style="medium">
        <color indexed="64"/>
      </right>
      <top style="thin">
        <color indexed="64"/>
      </top>
      <bottom style="medium">
        <color indexed="64"/>
      </bottom>
      <diagonal/>
    </border>
    <border diagonalUp="1">
      <left style="thin">
        <color indexed="64"/>
      </left>
      <right style="medium">
        <color indexed="64"/>
      </right>
      <top style="double">
        <color indexed="64"/>
      </top>
      <bottom style="medium">
        <color indexed="64"/>
      </bottom>
      <diagonal style="thin">
        <color indexed="64"/>
      </diagonal>
    </border>
    <border diagonalUp="1">
      <left style="thin">
        <color indexed="64"/>
      </left>
      <right style="medium">
        <color indexed="64"/>
      </right>
      <top style="double">
        <color indexed="64"/>
      </top>
      <bottom/>
      <diagonal style="thin">
        <color indexed="64"/>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uble">
        <color indexed="64"/>
      </bottom>
      <diagonal style="thin">
        <color indexed="64"/>
      </diagonal>
    </border>
    <border diagonalUp="1">
      <left style="thin">
        <color indexed="64"/>
      </left>
      <right style="medium">
        <color indexed="64"/>
      </right>
      <top style="medium">
        <color indexed="64"/>
      </top>
      <bottom style="double">
        <color indexed="64"/>
      </bottom>
      <diagonal style="thin">
        <color indexed="64"/>
      </diagonal>
    </border>
    <border diagonalUp="1">
      <left style="double">
        <color indexed="64"/>
      </left>
      <right style="medium">
        <color indexed="64"/>
      </right>
      <top style="medium">
        <color indexed="64"/>
      </top>
      <bottom style="thin">
        <color indexed="64"/>
      </bottom>
      <diagonal style="thin">
        <color indexed="64"/>
      </diagonal>
    </border>
    <border diagonalUp="1">
      <left style="double">
        <color indexed="64"/>
      </left>
      <right style="medium">
        <color indexed="64"/>
      </right>
      <top style="thin">
        <color indexed="64"/>
      </top>
      <bottom style="thin">
        <color indexed="64"/>
      </bottom>
      <diagonal style="thin">
        <color indexed="64"/>
      </diagonal>
    </border>
    <border diagonalUp="1">
      <left style="double">
        <color indexed="64"/>
      </left>
      <right style="medium">
        <color indexed="64"/>
      </right>
      <top style="thin">
        <color indexed="64"/>
      </top>
      <bottom style="double">
        <color indexed="64"/>
      </bottom>
      <diagonal style="thin">
        <color indexed="64"/>
      </diagonal>
    </border>
    <border diagonalUp="1">
      <left style="double">
        <color indexed="64"/>
      </left>
      <right style="medium">
        <color indexed="64"/>
      </right>
      <top style="double">
        <color indexed="64"/>
      </top>
      <bottom style="medium">
        <color indexed="64"/>
      </bottom>
      <diagonal style="thin">
        <color indexed="64"/>
      </diagonal>
    </border>
    <border diagonalUp="1">
      <left style="double">
        <color indexed="64"/>
      </left>
      <right style="medium">
        <color indexed="64"/>
      </right>
      <top style="double">
        <color indexed="64"/>
      </top>
      <bottom style="thin">
        <color indexed="64"/>
      </bottom>
      <diagonal style="thin">
        <color indexed="64"/>
      </diagonal>
    </border>
    <border diagonalUp="1">
      <left style="double">
        <color indexed="64"/>
      </left>
      <right style="medium">
        <color indexed="64"/>
      </right>
      <top style="thin">
        <color indexed="64"/>
      </top>
      <bottom/>
      <diagonal style="thin">
        <color indexed="64"/>
      </diagonal>
    </border>
    <border diagonalUp="1">
      <left style="medium">
        <color indexed="64"/>
      </left>
      <right style="thin">
        <color indexed="64"/>
      </right>
      <top style="double">
        <color indexed="64"/>
      </top>
      <bottom style="medium">
        <color indexed="64"/>
      </bottom>
      <diagonal style="thin">
        <color indexed="64"/>
      </diagonal>
    </border>
    <border diagonalUp="1">
      <left style="medium">
        <color indexed="64"/>
      </left>
      <right style="thin">
        <color indexed="64"/>
      </right>
      <top style="double">
        <color indexed="64"/>
      </top>
      <bottom style="thin">
        <color indexed="64"/>
      </bottom>
      <diagonal style="thin">
        <color indexed="64"/>
      </diagonal>
    </border>
    <border diagonalUp="1">
      <left style="medium">
        <color indexed="64"/>
      </left>
      <right style="thin">
        <color indexed="64"/>
      </right>
      <top style="thin">
        <color indexed="64"/>
      </top>
      <bottom style="medium">
        <color indexed="64"/>
      </bottom>
      <diagonal style="thin">
        <color indexed="64"/>
      </diagonal>
    </border>
    <border diagonalUp="1">
      <left style="medium">
        <color indexed="64"/>
      </left>
      <right style="thin">
        <color indexed="64"/>
      </right>
      <top style="thin">
        <color indexed="64"/>
      </top>
      <bottom/>
      <diagonal style="thin">
        <color indexed="64"/>
      </diagonal>
    </border>
    <border diagonalUp="1">
      <left style="medium">
        <color indexed="64"/>
      </left>
      <right style="thin">
        <color indexed="64"/>
      </right>
      <top style="thin">
        <color indexed="64"/>
      </top>
      <bottom style="thin">
        <color indexed="64"/>
      </bottom>
      <diagonal style="thin">
        <color indexed="64"/>
      </diagonal>
    </border>
    <border diagonalUp="1">
      <left style="medium">
        <color indexed="64"/>
      </left>
      <right style="thin">
        <color indexed="64"/>
      </right>
      <top style="thin">
        <color indexed="64"/>
      </top>
      <bottom style="double">
        <color indexed="64"/>
      </bottom>
      <diagonal style="thin">
        <color indexed="64"/>
      </diagonal>
    </border>
    <border diagonalUp="1">
      <left style="thin">
        <color indexed="64"/>
      </left>
      <right style="thin">
        <color indexed="64"/>
      </right>
      <top style="double">
        <color indexed="64"/>
      </top>
      <bottom style="medium">
        <color indexed="64"/>
      </bottom>
      <diagonal style="thin">
        <color indexed="64"/>
      </diagonal>
    </border>
    <border diagonalUp="1">
      <left style="thin">
        <color indexed="64"/>
      </left>
      <right style="thin">
        <color indexed="64"/>
      </right>
      <top style="double">
        <color indexed="64"/>
      </top>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auto="1"/>
      </top>
      <bottom/>
      <diagonal style="thin">
        <color indexed="64"/>
      </diagonal>
    </border>
    <border>
      <left style="medium">
        <color indexed="64"/>
      </left>
      <right style="medium">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medium">
        <color indexed="64"/>
      </left>
      <right/>
      <top style="double">
        <color indexed="64"/>
      </top>
      <bottom style="double">
        <color indexed="64"/>
      </bottom>
      <diagonal/>
    </border>
    <border diagonalUp="1">
      <left style="thin">
        <color indexed="64"/>
      </left>
      <right style="double">
        <color indexed="64"/>
      </right>
      <top style="double">
        <color indexed="64"/>
      </top>
      <bottom style="thin">
        <color indexed="64"/>
      </bottom>
      <diagonal style="thin">
        <color indexed="64"/>
      </diagonal>
    </border>
    <border diagonalUp="1">
      <left style="thin">
        <color indexed="64"/>
      </left>
      <right style="double">
        <color indexed="64"/>
      </right>
      <top style="thin">
        <color indexed="64"/>
      </top>
      <bottom style="thin">
        <color indexed="64"/>
      </bottom>
      <diagonal style="thin">
        <color indexed="64"/>
      </diagonal>
    </border>
    <border diagonalUp="1">
      <left style="thin">
        <color indexed="64"/>
      </left>
      <right style="double">
        <color indexed="64"/>
      </right>
      <top style="thin">
        <color indexed="64"/>
      </top>
      <bottom style="medium">
        <color indexed="64"/>
      </bottom>
      <diagonal style="thin">
        <color indexed="64"/>
      </diagonal>
    </border>
    <border diagonalUp="1">
      <left style="thin">
        <color auto="1"/>
      </left>
      <right style="double">
        <color auto="1"/>
      </right>
      <top style="double">
        <color auto="1"/>
      </top>
      <bottom style="double">
        <color auto="1"/>
      </bottom>
      <diagonal style="thin">
        <color auto="1"/>
      </diagonal>
    </border>
    <border>
      <left style="medium">
        <color indexed="64"/>
      </left>
      <right style="hair">
        <color indexed="64"/>
      </right>
      <top style="medium">
        <color indexed="64"/>
      </top>
      <bottom style="medium">
        <color indexed="64"/>
      </bottom>
      <diagonal/>
    </border>
    <border>
      <left style="hair">
        <color auto="1"/>
      </left>
      <right style="hair">
        <color auto="1"/>
      </right>
      <top style="thin">
        <color auto="1"/>
      </top>
      <bottom style="thin">
        <color auto="1"/>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style="dashed">
        <color indexed="64"/>
      </top>
      <bottom style="thin">
        <color indexed="64"/>
      </bottom>
      <diagonal/>
    </border>
    <border>
      <left style="hair">
        <color indexed="64"/>
      </left>
      <right style="hair">
        <color indexed="64"/>
      </right>
      <top style="dashed">
        <color indexed="64"/>
      </top>
      <bottom style="thin">
        <color indexed="64"/>
      </bottom>
      <diagonal/>
    </border>
    <border>
      <left style="hair">
        <color indexed="64"/>
      </left>
      <right style="thin">
        <color indexed="64"/>
      </right>
      <top style="dashed">
        <color indexed="64"/>
      </top>
      <bottom style="thin">
        <color indexed="64"/>
      </bottom>
      <diagonal/>
    </border>
    <border>
      <left style="thin">
        <color indexed="64"/>
      </left>
      <right style="hair">
        <color indexed="64"/>
      </right>
      <top style="double">
        <color indexed="64"/>
      </top>
      <bottom style="thin">
        <color indexed="64"/>
      </bottom>
      <diagonal/>
    </border>
    <border>
      <left style="hair">
        <color indexed="64"/>
      </left>
      <right style="hair">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diagonalUp="1">
      <left style="thin">
        <color auto="1"/>
      </left>
      <right/>
      <top style="thin">
        <color auto="1"/>
      </top>
      <bottom/>
      <diagonal style="thin">
        <color auto="1"/>
      </diagonal>
    </border>
    <border diagonalUp="1">
      <left style="thin">
        <color auto="1"/>
      </left>
      <right/>
      <top style="thin">
        <color indexed="64"/>
      </top>
      <bottom style="hair">
        <color indexed="64"/>
      </bottom>
      <diagonal style="thin">
        <color auto="1"/>
      </diagonal>
    </border>
    <border diagonalUp="1">
      <left style="thin">
        <color indexed="64"/>
      </left>
      <right style="thin">
        <color indexed="64"/>
      </right>
      <top style="thin">
        <color indexed="64"/>
      </top>
      <bottom style="hair">
        <color indexed="64"/>
      </bottom>
      <diagonal style="thin">
        <color auto="1"/>
      </diagonal>
    </border>
    <border diagonalUp="1">
      <left style="thin">
        <color auto="1"/>
      </left>
      <right/>
      <top style="hair">
        <color indexed="64"/>
      </top>
      <bottom style="hair">
        <color indexed="64"/>
      </bottom>
      <diagonal style="thin">
        <color auto="1"/>
      </diagonal>
    </border>
    <border diagonalUp="1">
      <left style="thin">
        <color indexed="64"/>
      </left>
      <right style="thin">
        <color indexed="64"/>
      </right>
      <top style="hair">
        <color indexed="64"/>
      </top>
      <bottom style="hair">
        <color indexed="64"/>
      </bottom>
      <diagonal style="thin">
        <color auto="1"/>
      </diagonal>
    </border>
    <border diagonalUp="1">
      <left style="thin">
        <color auto="1"/>
      </left>
      <right/>
      <top style="hair">
        <color indexed="64"/>
      </top>
      <bottom style="thin">
        <color indexed="64"/>
      </bottom>
      <diagonal style="thin">
        <color auto="1"/>
      </diagonal>
    </border>
    <border diagonalUp="1">
      <left style="thin">
        <color indexed="64"/>
      </left>
      <right style="thin">
        <color indexed="64"/>
      </right>
      <top style="hair">
        <color indexed="64"/>
      </top>
      <bottom style="thin">
        <color indexed="64"/>
      </bottom>
      <diagonal style="thin">
        <color auto="1"/>
      </diagonal>
    </border>
    <border diagonalUp="1">
      <left/>
      <right/>
      <top style="thin">
        <color indexed="64"/>
      </top>
      <bottom style="hair">
        <color indexed="64"/>
      </bottom>
      <diagonal style="thin">
        <color indexed="64"/>
      </diagonal>
    </border>
    <border diagonalUp="1">
      <left/>
      <right/>
      <top style="hair">
        <color indexed="64"/>
      </top>
      <bottom style="hair">
        <color indexed="64"/>
      </bottom>
      <diagonal style="thin">
        <color indexed="64"/>
      </diagonal>
    </border>
    <border diagonalUp="1">
      <left/>
      <right/>
      <top style="hair">
        <color indexed="64"/>
      </top>
      <bottom style="thin">
        <color indexed="64"/>
      </bottom>
      <diagonal style="thin">
        <color indexed="64"/>
      </diagonal>
    </border>
    <border>
      <left style="medium">
        <color auto="1"/>
      </left>
      <right style="medium">
        <color indexed="64"/>
      </right>
      <top/>
      <bottom style="thin">
        <color indexed="64"/>
      </bottom>
      <diagonal/>
    </border>
    <border>
      <left style="double">
        <color indexed="64"/>
      </left>
      <right/>
      <top style="double">
        <color indexed="64"/>
      </top>
      <bottom style="hair">
        <color indexed="64"/>
      </bottom>
      <diagonal/>
    </border>
    <border>
      <left style="double">
        <color indexed="64"/>
      </left>
      <right style="double">
        <color indexed="64"/>
      </right>
      <top style="thin">
        <color indexed="64"/>
      </top>
      <bottom/>
      <diagonal/>
    </border>
    <border>
      <left style="double">
        <color indexed="64"/>
      </left>
      <right style="double">
        <color indexed="64"/>
      </right>
      <top style="thin">
        <color indexed="64"/>
      </top>
      <bottom style="double">
        <color indexed="64"/>
      </bottom>
      <diagonal/>
    </border>
    <border>
      <left style="double">
        <color indexed="64"/>
      </left>
      <right style="hair">
        <color auto="1"/>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thin">
        <color indexed="64"/>
      </left>
      <right style="medium">
        <color indexed="64"/>
      </right>
      <top style="hair">
        <color indexed="64"/>
      </top>
      <bottom style="thin">
        <color indexed="64"/>
      </bottom>
      <diagonal/>
    </border>
    <border>
      <left style="medium">
        <color indexed="64"/>
      </left>
      <right/>
      <top style="double">
        <color indexed="64"/>
      </top>
      <bottom style="thin">
        <color indexed="64"/>
      </bottom>
      <diagonal/>
    </border>
    <border>
      <left/>
      <right style="double">
        <color indexed="64"/>
      </right>
      <top/>
      <bottom style="medium">
        <color indexed="64"/>
      </bottom>
      <diagonal/>
    </border>
    <border>
      <left/>
      <right style="double">
        <color indexed="64"/>
      </right>
      <top style="medium">
        <color indexed="64"/>
      </top>
      <bottom style="thin">
        <color indexed="64"/>
      </bottom>
      <diagonal/>
    </border>
    <border>
      <left/>
      <right style="double">
        <color indexed="64"/>
      </right>
      <top style="thin">
        <color indexed="64"/>
      </top>
      <bottom style="medium">
        <color indexed="64"/>
      </bottom>
      <diagonal/>
    </border>
    <border>
      <left style="medium">
        <color indexed="64"/>
      </left>
      <right style="medium">
        <color indexed="64"/>
      </right>
      <top style="double">
        <color indexed="64"/>
      </top>
      <bottom style="medium">
        <color indexed="64"/>
      </bottom>
      <diagonal/>
    </border>
    <border>
      <left/>
      <right style="double">
        <color indexed="64"/>
      </right>
      <top style="thin">
        <color indexed="64"/>
      </top>
      <bottom/>
      <diagonal/>
    </border>
    <border diagonalUp="1">
      <left/>
      <right style="double">
        <color indexed="64"/>
      </right>
      <top style="thin">
        <color indexed="64"/>
      </top>
      <bottom/>
      <diagonal style="thin">
        <color indexed="64"/>
      </diagonal>
    </border>
    <border>
      <left/>
      <right style="medium">
        <color indexed="64"/>
      </right>
      <top style="thin">
        <color indexed="64"/>
      </top>
      <bottom style="double">
        <color indexed="64"/>
      </bottom>
      <diagonal/>
    </border>
    <border>
      <left/>
      <right style="medium">
        <color indexed="64"/>
      </right>
      <top style="double">
        <color indexed="64"/>
      </top>
      <bottom style="medium">
        <color indexed="64"/>
      </bottom>
      <diagonal/>
    </border>
    <border diagonalUp="1">
      <left/>
      <right style="double">
        <color indexed="64"/>
      </right>
      <top style="medium">
        <color indexed="64"/>
      </top>
      <bottom style="thin">
        <color indexed="64"/>
      </bottom>
      <diagonal style="thin">
        <color indexed="64"/>
      </diagonal>
    </border>
    <border>
      <left/>
      <right style="double">
        <color indexed="64"/>
      </right>
      <top style="thin">
        <color indexed="64"/>
      </top>
      <bottom style="double">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thin">
        <color indexed="64"/>
      </top>
      <bottom style="double">
        <color indexed="64"/>
      </bottom>
      <diagonal style="thin">
        <color indexed="64"/>
      </diagonal>
    </border>
  </borders>
  <cellStyleXfs count="137">
    <xf numFmtId="0" fontId="0" fillId="0" borderId="0">
      <alignment vertical="center"/>
    </xf>
    <xf numFmtId="9" fontId="11" fillId="0" borderId="0" applyFont="0" applyFill="0" applyBorder="0" applyAlignment="0" applyProtection="0">
      <alignment vertical="center"/>
    </xf>
    <xf numFmtId="38" fontId="11" fillId="0" borderId="0" applyFont="0" applyFill="0" applyBorder="0" applyAlignment="0" applyProtection="0">
      <alignment vertical="center"/>
    </xf>
    <xf numFmtId="0" fontId="11" fillId="0" borderId="0"/>
    <xf numFmtId="9" fontId="10" fillId="0" borderId="0" applyFont="0" applyFill="0" applyBorder="0" applyAlignment="0" applyProtection="0">
      <alignment vertical="center"/>
    </xf>
    <xf numFmtId="38" fontId="10" fillId="0" borderId="0" applyFont="0" applyFill="0" applyBorder="0" applyAlignment="0" applyProtection="0">
      <alignment vertical="center"/>
    </xf>
    <xf numFmtId="6" fontId="10" fillId="0" borderId="0" applyFont="0" applyFill="0" applyBorder="0" applyAlignment="0" applyProtection="0">
      <alignment vertical="center"/>
    </xf>
    <xf numFmtId="9" fontId="24" fillId="0" borderId="0" applyFont="0" applyFill="0" applyBorder="0" applyAlignment="0" applyProtection="0">
      <alignment vertical="center"/>
    </xf>
    <xf numFmtId="38" fontId="24" fillId="0" borderId="0" applyFont="0" applyFill="0" applyBorder="0" applyAlignment="0" applyProtection="0">
      <alignment vertical="center"/>
    </xf>
    <xf numFmtId="38" fontId="10" fillId="0" borderId="0" applyFont="0" applyFill="0" applyBorder="0" applyAlignment="0" applyProtection="0"/>
    <xf numFmtId="38" fontId="24" fillId="0" borderId="0" applyFont="0" applyFill="0" applyBorder="0" applyAlignment="0" applyProtection="0">
      <alignment vertical="center"/>
    </xf>
    <xf numFmtId="0" fontId="24" fillId="0" borderId="0">
      <alignment vertical="center"/>
    </xf>
    <xf numFmtId="0" fontId="10" fillId="0" borderId="0"/>
    <xf numFmtId="0" fontId="24" fillId="0" borderId="0">
      <alignment vertical="center"/>
    </xf>
    <xf numFmtId="0" fontId="10" fillId="0" borderId="0"/>
    <xf numFmtId="0" fontId="10" fillId="0" borderId="0"/>
    <xf numFmtId="6" fontId="10" fillId="0" borderId="0" applyFont="0" applyFill="0" applyBorder="0" applyAlignment="0" applyProtection="0"/>
    <xf numFmtId="0" fontId="39" fillId="0" borderId="0">
      <alignment vertical="center"/>
    </xf>
    <xf numFmtId="9" fontId="39" fillId="0" borderId="0" applyFont="0" applyFill="0" applyBorder="0" applyAlignment="0" applyProtection="0">
      <alignment vertical="center"/>
    </xf>
    <xf numFmtId="38" fontId="39" fillId="0" borderId="0" applyFont="0" applyFill="0" applyBorder="0" applyAlignment="0" applyProtection="0">
      <alignment vertical="center"/>
    </xf>
    <xf numFmtId="38" fontId="10" fillId="0" borderId="0" applyFont="0" applyFill="0" applyBorder="0" applyAlignment="0" applyProtection="0">
      <alignment vertical="center"/>
    </xf>
    <xf numFmtId="0" fontId="41" fillId="7" borderId="0" applyNumberFormat="0" applyBorder="0" applyAlignment="0" applyProtection="0">
      <alignment vertical="center"/>
    </xf>
    <xf numFmtId="0" fontId="41" fillId="8" borderId="0" applyNumberFormat="0" applyBorder="0" applyAlignment="0" applyProtection="0">
      <alignment vertical="center"/>
    </xf>
    <xf numFmtId="0" fontId="41" fillId="9" borderId="0" applyNumberFormat="0" applyBorder="0" applyAlignment="0" applyProtection="0">
      <alignment vertical="center"/>
    </xf>
    <xf numFmtId="0" fontId="41" fillId="10" borderId="0" applyNumberFormat="0" applyBorder="0" applyAlignment="0" applyProtection="0">
      <alignment vertical="center"/>
    </xf>
    <xf numFmtId="0" fontId="41" fillId="11" borderId="0" applyNumberFormat="0" applyBorder="0" applyAlignment="0" applyProtection="0">
      <alignment vertical="center"/>
    </xf>
    <xf numFmtId="0" fontId="41" fillId="12" borderId="0" applyNumberFormat="0" applyBorder="0" applyAlignment="0" applyProtection="0">
      <alignment vertical="center"/>
    </xf>
    <xf numFmtId="0" fontId="41"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1" fillId="10" borderId="0" applyNumberFormat="0" applyBorder="0" applyAlignment="0" applyProtection="0">
      <alignment vertical="center"/>
    </xf>
    <xf numFmtId="0" fontId="41" fillId="13" borderId="0" applyNumberFormat="0" applyBorder="0" applyAlignment="0" applyProtection="0">
      <alignment vertical="center"/>
    </xf>
    <xf numFmtId="0" fontId="41" fillId="16" borderId="0" applyNumberFormat="0" applyBorder="0" applyAlignment="0" applyProtection="0">
      <alignment vertical="center"/>
    </xf>
    <xf numFmtId="0" fontId="42" fillId="17" borderId="0" applyNumberFormat="0" applyBorder="0" applyAlignment="0" applyProtection="0">
      <alignment vertical="center"/>
    </xf>
    <xf numFmtId="0" fontId="42" fillId="14" borderId="0" applyNumberFormat="0" applyBorder="0" applyAlignment="0" applyProtection="0">
      <alignment vertical="center"/>
    </xf>
    <xf numFmtId="0" fontId="42" fillId="15" borderId="0" applyNumberFormat="0" applyBorder="0" applyAlignment="0" applyProtection="0">
      <alignment vertical="center"/>
    </xf>
    <xf numFmtId="0" fontId="42" fillId="18" borderId="0" applyNumberFormat="0" applyBorder="0" applyAlignment="0" applyProtection="0">
      <alignment vertical="center"/>
    </xf>
    <xf numFmtId="0" fontId="42"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2" fillId="22" borderId="0" applyNumberFormat="0" applyBorder="0" applyAlignment="0" applyProtection="0">
      <alignment vertical="center"/>
    </xf>
    <xf numFmtId="0" fontId="42" fillId="23" borderId="0" applyNumberFormat="0" applyBorder="0" applyAlignment="0" applyProtection="0">
      <alignment vertical="center"/>
    </xf>
    <xf numFmtId="0" fontId="42" fillId="18" borderId="0" applyNumberFormat="0" applyBorder="0" applyAlignment="0" applyProtection="0">
      <alignment vertical="center"/>
    </xf>
    <xf numFmtId="0" fontId="42" fillId="19" borderId="0" applyNumberFormat="0" applyBorder="0" applyAlignment="0" applyProtection="0">
      <alignment vertical="center"/>
    </xf>
    <xf numFmtId="0" fontId="42" fillId="24" borderId="0" applyNumberFormat="0" applyBorder="0" applyAlignment="0" applyProtection="0">
      <alignment vertical="center"/>
    </xf>
    <xf numFmtId="0" fontId="43" fillId="0" borderId="0" applyNumberFormat="0" applyFill="0" applyBorder="0" applyAlignment="0" applyProtection="0">
      <alignment vertical="center"/>
    </xf>
    <xf numFmtId="0" fontId="44" fillId="25" borderId="86" applyNumberFormat="0" applyAlignment="0" applyProtection="0">
      <alignment vertical="center"/>
    </xf>
    <xf numFmtId="0" fontId="45" fillId="26" borderId="0" applyNumberFormat="0" applyBorder="0" applyAlignment="0" applyProtection="0">
      <alignment vertical="center"/>
    </xf>
    <xf numFmtId="9" fontId="9" fillId="0" borderId="0" applyFont="0" applyFill="0" applyBorder="0" applyAlignment="0" applyProtection="0">
      <alignment vertical="center"/>
    </xf>
    <xf numFmtId="9" fontId="9" fillId="0" borderId="0" applyFont="0" applyFill="0" applyBorder="0" applyAlignment="0" applyProtection="0">
      <alignment vertical="center"/>
    </xf>
    <xf numFmtId="9" fontId="9" fillId="0" borderId="0" applyFont="0" applyFill="0" applyBorder="0" applyAlignment="0" applyProtection="0">
      <alignment vertical="center"/>
    </xf>
    <xf numFmtId="9" fontId="9" fillId="0" borderId="0" applyFont="0" applyFill="0" applyBorder="0" applyAlignment="0" applyProtection="0">
      <alignment vertical="center"/>
    </xf>
    <xf numFmtId="9" fontId="9" fillId="0" borderId="0" applyFont="0" applyFill="0" applyBorder="0" applyAlignment="0" applyProtection="0">
      <alignment vertical="center"/>
    </xf>
    <xf numFmtId="9" fontId="9" fillId="0" borderId="0" applyFont="0" applyFill="0" applyBorder="0" applyAlignment="0" applyProtection="0">
      <alignment vertical="center"/>
    </xf>
    <xf numFmtId="0" fontId="41" fillId="27" borderId="87" applyNumberFormat="0" applyFont="0" applyAlignment="0" applyProtection="0">
      <alignment vertical="center"/>
    </xf>
    <xf numFmtId="0" fontId="46" fillId="0" borderId="88" applyNumberFormat="0" applyFill="0" applyAlignment="0" applyProtection="0">
      <alignment vertical="center"/>
    </xf>
    <xf numFmtId="0" fontId="47" fillId="8" borderId="0" applyNumberFormat="0" applyBorder="0" applyAlignment="0" applyProtection="0">
      <alignment vertical="center"/>
    </xf>
    <xf numFmtId="0" fontId="48" fillId="28" borderId="89" applyNumberFormat="0" applyAlignment="0" applyProtection="0">
      <alignment vertical="center"/>
    </xf>
    <xf numFmtId="0" fontId="49" fillId="0" borderId="0" applyNumberForma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0" fontId="50" fillId="0" borderId="90" applyNumberFormat="0" applyFill="0" applyAlignment="0" applyProtection="0">
      <alignment vertical="center"/>
    </xf>
    <xf numFmtId="0" fontId="51" fillId="0" borderId="91" applyNumberFormat="0" applyFill="0" applyAlignment="0" applyProtection="0">
      <alignment vertical="center"/>
    </xf>
    <xf numFmtId="0" fontId="52" fillId="0" borderId="92" applyNumberFormat="0" applyFill="0" applyAlignment="0" applyProtection="0">
      <alignment vertical="center"/>
    </xf>
    <xf numFmtId="0" fontId="52" fillId="0" borderId="0" applyNumberFormat="0" applyFill="0" applyBorder="0" applyAlignment="0" applyProtection="0">
      <alignment vertical="center"/>
    </xf>
    <xf numFmtId="0" fontId="53" fillId="0" borderId="93" applyNumberFormat="0" applyFill="0" applyAlignment="0" applyProtection="0">
      <alignment vertical="center"/>
    </xf>
    <xf numFmtId="0" fontId="54" fillId="28" borderId="94" applyNumberFormat="0" applyAlignment="0" applyProtection="0">
      <alignment vertical="center"/>
    </xf>
    <xf numFmtId="0" fontId="55" fillId="0" borderId="0" applyNumberFormat="0" applyFill="0" applyBorder="0" applyAlignment="0" applyProtection="0">
      <alignment vertical="center"/>
    </xf>
    <xf numFmtId="6" fontId="10" fillId="0" borderId="0" applyFont="0" applyFill="0" applyBorder="0" applyAlignment="0" applyProtection="0"/>
    <xf numFmtId="0" fontId="56" fillId="12" borderId="89" applyNumberFormat="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39" fillId="0" borderId="0">
      <alignment vertical="center"/>
    </xf>
    <xf numFmtId="0" fontId="24"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57" fillId="9" borderId="0" applyNumberFormat="0" applyBorder="0" applyAlignment="0" applyProtection="0">
      <alignment vertical="center"/>
    </xf>
    <xf numFmtId="0" fontId="8" fillId="0" borderId="0">
      <alignment vertical="center"/>
    </xf>
    <xf numFmtId="38" fontId="8" fillId="0" borderId="0" applyFont="0" applyFill="0" applyBorder="0" applyAlignment="0" applyProtection="0">
      <alignment vertical="center"/>
    </xf>
    <xf numFmtId="0" fontId="10" fillId="0" borderId="0"/>
    <xf numFmtId="0" fontId="10" fillId="0" borderId="0"/>
    <xf numFmtId="0" fontId="10" fillId="0" borderId="0"/>
    <xf numFmtId="0" fontId="6" fillId="0" borderId="0">
      <alignment vertical="center"/>
    </xf>
    <xf numFmtId="0" fontId="5" fillId="0" borderId="0">
      <alignment vertical="center"/>
    </xf>
    <xf numFmtId="9" fontId="4" fillId="0" borderId="0" applyFont="0" applyFill="0" applyBorder="0" applyAlignment="0" applyProtection="0">
      <alignment vertical="center"/>
    </xf>
    <xf numFmtId="0" fontId="67" fillId="0" borderId="0" applyNumberFormat="0" applyFill="0" applyBorder="0" applyAlignment="0" applyProtection="0">
      <alignment vertical="center"/>
    </xf>
    <xf numFmtId="0" fontId="3" fillId="0" borderId="0">
      <alignment vertical="center"/>
    </xf>
    <xf numFmtId="0" fontId="3" fillId="0" borderId="0">
      <alignment vertical="center"/>
    </xf>
    <xf numFmtId="9" fontId="3" fillId="0" borderId="0" applyFont="0" applyFill="0" applyBorder="0" applyAlignment="0" applyProtection="0">
      <alignment vertical="center"/>
    </xf>
    <xf numFmtId="0" fontId="2" fillId="0" borderId="0">
      <alignment vertical="center"/>
    </xf>
    <xf numFmtId="9" fontId="2" fillId="0" borderId="0" applyFont="0" applyFill="0" applyBorder="0" applyAlignment="0" applyProtection="0">
      <alignment vertical="center"/>
    </xf>
    <xf numFmtId="0" fontId="1" fillId="0" borderId="0">
      <alignment vertical="center"/>
    </xf>
    <xf numFmtId="0" fontId="10" fillId="0" borderId="0"/>
    <xf numFmtId="0" fontId="76" fillId="0" borderId="0" applyNumberFormat="0" applyFill="0" applyBorder="0" applyAlignment="0" applyProtection="0"/>
    <xf numFmtId="9" fontId="10" fillId="0" borderId="0" applyFont="0" applyFill="0" applyBorder="0" applyAlignment="0" applyProtection="0"/>
    <xf numFmtId="0" fontId="10" fillId="0" borderId="0"/>
    <xf numFmtId="0" fontId="10" fillId="0" borderId="0">
      <alignment vertical="center"/>
    </xf>
    <xf numFmtId="0" fontId="10" fillId="0" borderId="0"/>
  </cellStyleXfs>
  <cellXfs count="1646">
    <xf numFmtId="0" fontId="0" fillId="0" borderId="0" xfId="0">
      <alignment vertical="center"/>
    </xf>
    <xf numFmtId="0" fontId="15" fillId="0" borderId="3" xfId="0" applyFont="1" applyBorder="1" applyAlignment="1" applyProtection="1">
      <alignment vertical="center" wrapText="1" shrinkToFit="1"/>
      <protection locked="0"/>
    </xf>
    <xf numFmtId="0" fontId="0" fillId="5" borderId="0" xfId="0" applyFill="1">
      <alignment vertical="center"/>
    </xf>
    <xf numFmtId="0" fontId="0" fillId="0" borderId="3" xfId="0" applyBorder="1">
      <alignment vertical="center"/>
    </xf>
    <xf numFmtId="0" fontId="39" fillId="0" borderId="0" xfId="17">
      <alignment vertical="center"/>
    </xf>
    <xf numFmtId="0" fontId="39" fillId="0" borderId="0" xfId="17" applyAlignment="1">
      <alignment vertical="center" wrapText="1"/>
    </xf>
    <xf numFmtId="38" fontId="15" fillId="0" borderId="4" xfId="5" applyFont="1" applyBorder="1" applyProtection="1">
      <alignment vertical="center"/>
      <protection locked="0"/>
    </xf>
    <xf numFmtId="38" fontId="15" fillId="0" borderId="74" xfId="5" applyFont="1" applyBorder="1" applyProtection="1">
      <alignment vertical="center"/>
      <protection locked="0"/>
    </xf>
    <xf numFmtId="0" fontId="15" fillId="0" borderId="3" xfId="0" applyFont="1" applyBorder="1" applyAlignment="1" applyProtection="1">
      <alignment horizontal="center" vertical="center"/>
      <protection locked="0"/>
    </xf>
    <xf numFmtId="38" fontId="15" fillId="0" borderId="3" xfId="2" applyFont="1" applyBorder="1" applyAlignment="1" applyProtection="1">
      <alignment horizontal="center" vertical="center"/>
      <protection locked="0"/>
    </xf>
    <xf numFmtId="0" fontId="0" fillId="6" borderId="0" xfId="0" applyFill="1">
      <alignment vertical="center"/>
    </xf>
    <xf numFmtId="0" fontId="0" fillId="0" borderId="0" xfId="0" applyAlignment="1">
      <alignment vertical="center" wrapText="1"/>
    </xf>
    <xf numFmtId="0" fontId="7" fillId="0" borderId="0" xfId="90" applyFont="1">
      <alignment vertical="center"/>
    </xf>
    <xf numFmtId="0" fontId="9" fillId="0" borderId="0" xfId="90">
      <alignment vertical="center"/>
    </xf>
    <xf numFmtId="38" fontId="0" fillId="0" borderId="0" xfId="2" applyFont="1">
      <alignment vertical="center"/>
    </xf>
    <xf numFmtId="178" fontId="0" fillId="0" borderId="0" xfId="1" applyNumberFormat="1" applyFont="1">
      <alignment vertical="center"/>
    </xf>
    <xf numFmtId="38" fontId="0" fillId="3" borderId="3" xfId="2" applyFont="1" applyFill="1" applyBorder="1" applyAlignment="1" applyProtection="1">
      <alignment horizontal="right" vertical="center"/>
    </xf>
    <xf numFmtId="38" fontId="16" fillId="3" borderId="3" xfId="5" applyFont="1" applyFill="1" applyBorder="1" applyProtection="1">
      <alignment vertical="center"/>
    </xf>
    <xf numFmtId="38" fontId="15" fillId="3" borderId="3" xfId="2" applyFont="1" applyFill="1" applyBorder="1" applyAlignment="1" applyProtection="1">
      <alignment vertical="center" wrapText="1" shrinkToFit="1"/>
    </xf>
    <xf numFmtId="0" fontId="62" fillId="0" borderId="0" xfId="17" applyFont="1">
      <alignment vertical="center"/>
    </xf>
    <xf numFmtId="0" fontId="59" fillId="0" borderId="4" xfId="17" applyFont="1" applyBorder="1" applyAlignment="1">
      <alignment horizontal="center" vertical="center"/>
    </xf>
    <xf numFmtId="185" fontId="24" fillId="0" borderId="3" xfId="17" applyNumberFormat="1" applyFont="1" applyBorder="1" applyAlignment="1">
      <alignment horizontal="center" vertical="center" wrapText="1"/>
    </xf>
    <xf numFmtId="185" fontId="58" fillId="0" borderId="3" xfId="18" applyNumberFormat="1" applyFont="1" applyBorder="1" applyAlignment="1">
      <alignment horizontal="center" vertical="center" wrapText="1"/>
    </xf>
    <xf numFmtId="38" fontId="15" fillId="0" borderId="83" xfId="2" applyFont="1" applyBorder="1" applyProtection="1">
      <alignment vertical="center"/>
      <protection locked="0"/>
    </xf>
    <xf numFmtId="186" fontId="15" fillId="5" borderId="3" xfId="5" applyNumberFormat="1" applyFont="1" applyFill="1" applyBorder="1" applyAlignment="1" applyProtection="1">
      <alignment horizontal="right" vertical="center"/>
      <protection locked="0"/>
    </xf>
    <xf numFmtId="186" fontId="15" fillId="3" borderId="3" xfId="5" applyNumberFormat="1" applyFont="1" applyFill="1" applyBorder="1" applyAlignment="1" applyProtection="1">
      <alignment horizontal="right" vertical="center"/>
    </xf>
    <xf numFmtId="0" fontId="25" fillId="0" borderId="95" xfId="131" applyFont="1" applyBorder="1" applyAlignment="1" applyProtection="1">
      <alignment horizontal="right"/>
      <protection locked="0"/>
    </xf>
    <xf numFmtId="0" fontId="65" fillId="0" borderId="41" xfId="134" applyFont="1" applyBorder="1" applyAlignment="1" applyProtection="1">
      <alignment horizontal="left" vertical="center" wrapText="1"/>
      <protection locked="0"/>
    </xf>
    <xf numFmtId="49" fontId="65" fillId="0" borderId="3" xfId="134" applyNumberFormat="1" applyFont="1" applyBorder="1" applyAlignment="1" applyProtection="1">
      <alignment horizontal="left" vertical="center" wrapText="1"/>
      <protection locked="0"/>
    </xf>
    <xf numFmtId="0" fontId="78" fillId="0" borderId="1" xfId="134" applyFont="1" applyBorder="1" applyAlignment="1" applyProtection="1">
      <alignment horizontal="left" vertical="center" wrapText="1"/>
      <protection locked="0"/>
    </xf>
    <xf numFmtId="0" fontId="65" fillId="0" borderId="28" xfId="134" applyFont="1" applyBorder="1" applyAlignment="1" applyProtection="1">
      <alignment horizontal="left" vertical="center" wrapText="1"/>
      <protection locked="0"/>
    </xf>
    <xf numFmtId="0" fontId="78" fillId="0" borderId="3" xfId="134" applyFont="1" applyBorder="1" applyAlignment="1" applyProtection="1">
      <alignment horizontal="left" vertical="center" wrapText="1"/>
      <protection locked="0"/>
    </xf>
    <xf numFmtId="176" fontId="65" fillId="0" borderId="3" xfId="134" applyNumberFormat="1" applyFont="1" applyBorder="1" applyAlignment="1" applyProtection="1">
      <alignment horizontal="center" vertical="center" wrapText="1"/>
      <protection locked="0"/>
    </xf>
    <xf numFmtId="55" fontId="65" fillId="0" borderId="31" xfId="134" applyNumberFormat="1" applyFont="1" applyBorder="1" applyAlignment="1" applyProtection="1">
      <alignment horizontal="center" vertical="center" wrapText="1"/>
      <protection locked="0"/>
    </xf>
    <xf numFmtId="0" fontId="65" fillId="0" borderId="3" xfId="134" applyFont="1" applyBorder="1" applyAlignment="1" applyProtection="1">
      <alignment horizontal="left" vertical="center" wrapText="1"/>
      <protection locked="0"/>
    </xf>
    <xf numFmtId="0" fontId="65" fillId="0" borderId="64" xfId="134" applyFont="1" applyBorder="1" applyAlignment="1" applyProtection="1">
      <alignment horizontal="left" vertical="center" wrapText="1"/>
      <protection locked="0"/>
    </xf>
    <xf numFmtId="0" fontId="65" fillId="0" borderId="5" xfId="134" applyFont="1" applyBorder="1" applyAlignment="1" applyProtection="1">
      <alignment horizontal="left" vertical="center" wrapText="1"/>
      <protection locked="0"/>
    </xf>
    <xf numFmtId="0" fontId="78" fillId="0" borderId="5" xfId="134" applyFont="1" applyBorder="1" applyAlignment="1" applyProtection="1">
      <alignment horizontal="left" vertical="center" wrapText="1"/>
      <protection locked="0"/>
    </xf>
    <xf numFmtId="176" fontId="65" fillId="0" borderId="5" xfId="134" applyNumberFormat="1" applyFont="1" applyBorder="1" applyAlignment="1" applyProtection="1">
      <alignment horizontal="center" vertical="center" wrapText="1"/>
      <protection locked="0"/>
    </xf>
    <xf numFmtId="55" fontId="65" fillId="0" borderId="61" xfId="134" applyNumberFormat="1" applyFont="1" applyBorder="1" applyAlignment="1" applyProtection="1">
      <alignment horizontal="center" vertical="center" wrapText="1"/>
      <protection locked="0"/>
    </xf>
    <xf numFmtId="0" fontId="78" fillId="0" borderId="112" xfId="134" applyFont="1" applyBorder="1" applyAlignment="1" applyProtection="1">
      <alignment horizontal="left" vertical="center" wrapText="1"/>
      <protection locked="0"/>
    </xf>
    <xf numFmtId="0" fontId="65" fillId="0" borderId="81" xfId="134" applyFont="1" applyBorder="1" applyAlignment="1" applyProtection="1">
      <alignment horizontal="left" vertical="center" wrapText="1"/>
      <protection locked="0"/>
    </xf>
    <xf numFmtId="0" fontId="65" fillId="0" borderId="36" xfId="134" applyFont="1" applyBorder="1" applyAlignment="1" applyProtection="1">
      <alignment horizontal="left" vertical="center" wrapText="1"/>
      <protection locked="0"/>
    </xf>
    <xf numFmtId="0" fontId="65" fillId="0" borderId="29" xfId="134" applyFont="1" applyBorder="1" applyAlignment="1" applyProtection="1">
      <alignment horizontal="left" vertical="center" wrapText="1"/>
      <protection locked="0"/>
    </xf>
    <xf numFmtId="0" fontId="78" fillId="0" borderId="110" xfId="134" applyFont="1" applyBorder="1" applyAlignment="1" applyProtection="1">
      <alignment horizontal="left" vertical="center" wrapText="1"/>
      <protection locked="0"/>
    </xf>
    <xf numFmtId="0" fontId="65" fillId="0" borderId="111" xfId="134" applyFont="1" applyBorder="1" applyAlignment="1" applyProtection="1">
      <alignment horizontal="left" vertical="center" wrapText="1"/>
      <protection locked="0"/>
    </xf>
    <xf numFmtId="176" fontId="65" fillId="0" borderId="29" xfId="134" applyNumberFormat="1" applyFont="1" applyBorder="1" applyAlignment="1" applyProtection="1">
      <alignment horizontal="center" vertical="center" wrapText="1"/>
      <protection locked="0"/>
    </xf>
    <xf numFmtId="55" fontId="65" fillId="0" borderId="30" xfId="134" applyNumberFormat="1" applyFont="1" applyBorder="1" applyAlignment="1" applyProtection="1">
      <alignment horizontal="center" vertical="center" wrapText="1"/>
      <protection locked="0"/>
    </xf>
    <xf numFmtId="0" fontId="78" fillId="0" borderId="165" xfId="135" applyFont="1" applyBorder="1" applyAlignment="1" applyProtection="1">
      <alignment horizontal="left" vertical="center" wrapText="1"/>
      <protection locked="0"/>
    </xf>
    <xf numFmtId="10" fontId="18" fillId="5" borderId="26" xfId="133" applyNumberFormat="1" applyFont="1" applyFill="1" applyBorder="1" applyAlignment="1" applyProtection="1">
      <alignment horizontal="right" vertical="center" shrinkToFit="1"/>
    </xf>
    <xf numFmtId="178" fontId="14" fillId="0" borderId="0" xfId="4" applyNumberFormat="1" applyFont="1" applyFill="1" applyBorder="1">
      <alignment vertical="center"/>
    </xf>
    <xf numFmtId="0" fontId="22" fillId="0" borderId="7" xfId="0" applyFont="1" applyBorder="1">
      <alignment vertical="center"/>
    </xf>
    <xf numFmtId="0" fontId="0" fillId="0" borderId="34" xfId="0" applyBorder="1" applyProtection="1">
      <alignment vertical="center"/>
      <protection locked="0"/>
    </xf>
    <xf numFmtId="38" fontId="15" fillId="0" borderId="5" xfId="2" applyFont="1" applyBorder="1" applyProtection="1">
      <alignment vertical="center"/>
      <protection locked="0"/>
    </xf>
    <xf numFmtId="0" fontId="61" fillId="5" borderId="205" xfId="0" applyFont="1" applyFill="1" applyBorder="1">
      <alignment vertical="center"/>
    </xf>
    <xf numFmtId="0" fontId="61" fillId="0" borderId="206" xfId="0" applyFont="1" applyBorder="1">
      <alignment vertical="center"/>
    </xf>
    <xf numFmtId="0" fontId="61" fillId="5" borderId="195" xfId="0" applyFont="1" applyFill="1" applyBorder="1">
      <alignment vertical="center"/>
    </xf>
    <xf numFmtId="0" fontId="61" fillId="5" borderId="203" xfId="0" applyFont="1" applyFill="1" applyBorder="1">
      <alignment vertical="center"/>
    </xf>
    <xf numFmtId="177" fontId="0" fillId="0" borderId="207" xfId="0" applyNumberFormat="1" applyBorder="1">
      <alignment vertical="center"/>
    </xf>
    <xf numFmtId="10" fontId="15" fillId="3" borderId="3" xfId="5" applyNumberFormat="1" applyFont="1" applyFill="1" applyBorder="1" applyAlignment="1" applyProtection="1">
      <alignment horizontal="right" vertical="center"/>
    </xf>
    <xf numFmtId="0" fontId="18" fillId="5" borderId="0" xfId="12" applyFont="1" applyFill="1" applyAlignment="1" applyProtection="1">
      <alignment vertical="center"/>
      <protection hidden="1"/>
    </xf>
    <xf numFmtId="38" fontId="15" fillId="5" borderId="12" xfId="2" applyFont="1" applyFill="1" applyBorder="1" applyAlignment="1" applyProtection="1">
      <alignment horizontal="center" vertical="center"/>
    </xf>
    <xf numFmtId="38" fontId="16" fillId="5" borderId="12" xfId="2" applyFont="1" applyFill="1" applyBorder="1" applyProtection="1">
      <alignment vertical="center"/>
    </xf>
    <xf numFmtId="38" fontId="15" fillId="5" borderId="12" xfId="2" applyFont="1" applyFill="1" applyBorder="1" applyProtection="1">
      <alignment vertical="center"/>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3" xfId="0" applyFont="1" applyBorder="1" applyAlignment="1" applyProtection="1">
      <alignment horizontal="center" vertical="center" shrinkToFit="1"/>
      <protection locked="0"/>
    </xf>
    <xf numFmtId="186" fontId="15" fillId="5" borderId="17" xfId="5" applyNumberFormat="1" applyFont="1" applyFill="1" applyBorder="1" applyAlignment="1" applyProtection="1">
      <alignment horizontal="right" vertical="center"/>
      <protection locked="0"/>
    </xf>
    <xf numFmtId="0" fontId="0" fillId="0" borderId="14" xfId="0" applyBorder="1">
      <alignment vertical="center"/>
    </xf>
    <xf numFmtId="0" fontId="89" fillId="5" borderId="0" xfId="0" applyFont="1" applyFill="1">
      <alignment vertical="center"/>
    </xf>
    <xf numFmtId="0" fontId="15" fillId="37" borderId="3" xfId="0" applyFont="1" applyFill="1" applyBorder="1" applyAlignment="1">
      <alignment horizontal="center" vertical="center" wrapText="1"/>
    </xf>
    <xf numFmtId="0" fontId="97" fillId="0" borderId="0" xfId="0" applyFont="1" applyAlignment="1"/>
    <xf numFmtId="0" fontId="98" fillId="0" borderId="0" xfId="0" applyFont="1" applyAlignment="1"/>
    <xf numFmtId="0" fontId="97" fillId="0" borderId="0" xfId="0" applyFont="1" applyAlignment="1">
      <alignment horizontal="right"/>
    </xf>
    <xf numFmtId="0" fontId="10" fillId="0" borderId="0" xfId="0" applyFont="1" applyAlignment="1">
      <alignment horizontal="right"/>
    </xf>
    <xf numFmtId="0" fontId="99" fillId="0" borderId="0" xfId="0" applyFont="1" applyAlignment="1"/>
    <xf numFmtId="0" fontId="98" fillId="0" borderId="0" xfId="0" applyFont="1" applyAlignment="1">
      <alignment horizontal="right"/>
    </xf>
    <xf numFmtId="0" fontId="100" fillId="0" borderId="5" xfId="0" applyFont="1" applyBorder="1" applyAlignment="1">
      <alignment horizontal="right"/>
    </xf>
    <xf numFmtId="0" fontId="100" fillId="0" borderId="18" xfId="0" applyFont="1" applyBorder="1" applyAlignment="1">
      <alignment vertical="top"/>
    </xf>
    <xf numFmtId="0" fontId="100" fillId="0" borderId="2" xfId="0" applyFont="1" applyBorder="1" applyAlignment="1">
      <alignment vertical="top" wrapText="1"/>
    </xf>
    <xf numFmtId="0" fontId="100" fillId="0" borderId="18" xfId="0" applyFont="1" applyBorder="1" applyAlignment="1"/>
    <xf numFmtId="0" fontId="100" fillId="0" borderId="2" xfId="0" applyFont="1" applyBorder="1" applyAlignment="1"/>
    <xf numFmtId="0" fontId="100" fillId="0" borderId="0" xfId="0" applyFont="1" applyAlignment="1"/>
    <xf numFmtId="0" fontId="100" fillId="0" borderId="17" xfId="0" applyFont="1" applyBorder="1" applyAlignment="1"/>
    <xf numFmtId="0" fontId="100" fillId="0" borderId="12" xfId="0" applyFont="1" applyBorder="1" applyAlignment="1">
      <alignment vertical="top"/>
    </xf>
    <xf numFmtId="0" fontId="100" fillId="0" borderId="12" xfId="0" applyFont="1" applyBorder="1" applyAlignment="1">
      <alignment vertical="top" wrapText="1"/>
    </xf>
    <xf numFmtId="0" fontId="100" fillId="0" borderId="5" xfId="0" applyFont="1" applyBorder="1" applyAlignment="1">
      <alignment vertical="top" wrapText="1"/>
    </xf>
    <xf numFmtId="0" fontId="100" fillId="0" borderId="4" xfId="0" applyFont="1" applyBorder="1" applyAlignment="1">
      <alignment horizontal="left"/>
    </xf>
    <xf numFmtId="0" fontId="100" fillId="0" borderId="14" xfId="0" applyFont="1" applyBorder="1" applyAlignment="1">
      <alignment vertical="top"/>
    </xf>
    <xf numFmtId="0" fontId="100" fillId="0" borderId="14" xfId="0" applyFont="1" applyBorder="1" applyAlignment="1">
      <alignment vertical="top" wrapText="1"/>
    </xf>
    <xf numFmtId="0" fontId="100" fillId="0" borderId="4" xfId="0" applyFont="1" applyBorder="1" applyAlignment="1">
      <alignment vertical="top" wrapText="1"/>
    </xf>
    <xf numFmtId="0" fontId="101" fillId="0" borderId="5" xfId="0" applyFont="1" applyBorder="1" applyAlignment="1">
      <alignment vertical="top" wrapText="1"/>
    </xf>
    <xf numFmtId="0" fontId="100" fillId="0" borderId="3" xfId="0" applyFont="1" applyBorder="1" applyAlignment="1">
      <alignment vertical="top" wrapText="1"/>
    </xf>
    <xf numFmtId="0" fontId="98" fillId="0" borderId="3" xfId="0" applyFont="1" applyBorder="1" applyAlignment="1"/>
    <xf numFmtId="0" fontId="98" fillId="0" borderId="4" xfId="0" applyFont="1" applyBorder="1" applyAlignment="1"/>
    <xf numFmtId="38" fontId="98" fillId="0" borderId="3" xfId="5" applyFont="1" applyFill="1" applyBorder="1" applyAlignment="1">
      <alignment shrinkToFit="1"/>
    </xf>
    <xf numFmtId="0" fontId="98" fillId="0" borderId="0" xfId="0" applyFont="1" applyAlignment="1">
      <alignment shrinkToFit="1"/>
    </xf>
    <xf numFmtId="0" fontId="100" fillId="0" borderId="18" xfId="0" applyFont="1" applyBorder="1" applyAlignment="1">
      <alignment vertical="top" wrapText="1"/>
    </xf>
    <xf numFmtId="0" fontId="98" fillId="0" borderId="17" xfId="0" applyFont="1" applyBorder="1" applyAlignment="1"/>
    <xf numFmtId="38" fontId="98" fillId="0" borderId="247" xfId="5" applyFont="1" applyFill="1" applyBorder="1" applyAlignment="1">
      <alignment shrinkToFit="1"/>
    </xf>
    <xf numFmtId="38" fontId="99" fillId="0" borderId="0" xfId="0" applyNumberFormat="1" applyFont="1" applyAlignment="1"/>
    <xf numFmtId="0" fontId="102" fillId="0" borderId="0" xfId="0" applyFont="1">
      <alignment vertical="center"/>
    </xf>
    <xf numFmtId="0" fontId="103" fillId="0" borderId="0" xfId="0" applyFont="1" applyAlignment="1">
      <alignment vertical="center" wrapText="1"/>
    </xf>
    <xf numFmtId="0" fontId="103" fillId="0" borderId="0" xfId="0" applyFont="1">
      <alignment vertical="center"/>
    </xf>
    <xf numFmtId="0" fontId="104" fillId="0" borderId="3" xfId="0" applyFont="1" applyBorder="1" applyAlignment="1">
      <alignment horizontal="center" vertical="center"/>
    </xf>
    <xf numFmtId="0" fontId="104" fillId="0" borderId="3" xfId="0" applyFont="1" applyBorder="1" applyAlignment="1">
      <alignment horizontal="center" vertical="center" wrapText="1"/>
    </xf>
    <xf numFmtId="0" fontId="104" fillId="0" borderId="5" xfId="0" applyFont="1" applyBorder="1">
      <alignment vertical="center"/>
    </xf>
    <xf numFmtId="0" fontId="103" fillId="0" borderId="5" xfId="0" applyFont="1" applyBorder="1" applyAlignment="1">
      <alignment vertical="center" wrapText="1"/>
    </xf>
    <xf numFmtId="0" fontId="103" fillId="0" borderId="83" xfId="0" applyFont="1" applyBorder="1" applyAlignment="1">
      <alignment vertical="center" wrapText="1"/>
    </xf>
    <xf numFmtId="0" fontId="103" fillId="0" borderId="17" xfId="0" applyFont="1" applyBorder="1">
      <alignment vertical="center"/>
    </xf>
    <xf numFmtId="0" fontId="103" fillId="0" borderId="17" xfId="0" applyFont="1" applyBorder="1" applyAlignment="1">
      <alignment vertical="center" wrapText="1"/>
    </xf>
    <xf numFmtId="0" fontId="103" fillId="0" borderId="74" xfId="0" applyFont="1" applyBorder="1" applyAlignment="1">
      <alignment vertical="center" wrapText="1"/>
    </xf>
    <xf numFmtId="0" fontId="103" fillId="0" borderId="4" xfId="0" applyFont="1" applyBorder="1" applyAlignment="1">
      <alignment vertical="center" wrapText="1"/>
    </xf>
    <xf numFmtId="0" fontId="103" fillId="0" borderId="79" xfId="0" applyFont="1" applyBorder="1" applyAlignment="1">
      <alignment vertical="center" wrapText="1"/>
    </xf>
    <xf numFmtId="0" fontId="103" fillId="0" borderId="3" xfId="0" applyFont="1" applyBorder="1" applyAlignment="1">
      <alignment vertical="center" wrapText="1"/>
    </xf>
    <xf numFmtId="0" fontId="103" fillId="0" borderId="249" xfId="0" applyFont="1" applyBorder="1" applyAlignment="1">
      <alignment vertical="center" wrapText="1"/>
    </xf>
    <xf numFmtId="0" fontId="103" fillId="0" borderId="250" xfId="0" applyFont="1" applyBorder="1" applyAlignment="1">
      <alignment vertical="center" wrapText="1"/>
    </xf>
    <xf numFmtId="0" fontId="103" fillId="0" borderId="4" xfId="0" applyFont="1" applyBorder="1">
      <alignment vertical="center"/>
    </xf>
    <xf numFmtId="0" fontId="103" fillId="0" borderId="5" xfId="0" applyFont="1" applyBorder="1" applyAlignment="1">
      <alignment vertical="center" shrinkToFit="1"/>
    </xf>
    <xf numFmtId="0" fontId="103" fillId="0" borderId="83" xfId="0" applyFont="1" applyBorder="1" applyAlignment="1">
      <alignment vertical="center" shrinkToFit="1"/>
    </xf>
    <xf numFmtId="0" fontId="103" fillId="0" borderId="17" xfId="0" applyFont="1" applyBorder="1" applyAlignment="1">
      <alignment vertical="center" shrinkToFit="1"/>
    </xf>
    <xf numFmtId="0" fontId="103" fillId="0" borderId="74" xfId="0" applyFont="1" applyBorder="1" applyAlignment="1">
      <alignment vertical="center" shrinkToFit="1"/>
    </xf>
    <xf numFmtId="0" fontId="103" fillId="0" borderId="4" xfId="0" applyFont="1" applyBorder="1" applyAlignment="1">
      <alignment vertical="center" shrinkToFit="1"/>
    </xf>
    <xf numFmtId="0" fontId="103" fillId="0" borderId="79" xfId="0" applyFont="1" applyBorder="1" applyAlignment="1">
      <alignment vertical="center" shrinkToFit="1"/>
    </xf>
    <xf numFmtId="0" fontId="105" fillId="0" borderId="74" xfId="0" applyFont="1" applyBorder="1" applyAlignment="1">
      <alignment vertical="center" shrinkToFit="1"/>
    </xf>
    <xf numFmtId="0" fontId="106" fillId="0" borderId="0" xfId="0" applyFont="1" applyAlignment="1"/>
    <xf numFmtId="176" fontId="15" fillId="4" borderId="224" xfId="0" applyNumberFormat="1" applyFont="1" applyFill="1" applyBorder="1" applyAlignment="1" applyProtection="1">
      <alignment horizontal="center" vertical="center" wrapText="1"/>
      <protection locked="0"/>
    </xf>
    <xf numFmtId="176" fontId="15" fillId="4" borderId="58" xfId="0" applyNumberFormat="1" applyFont="1" applyFill="1" applyBorder="1" applyAlignment="1" applyProtection="1">
      <alignment horizontal="center" vertical="center" wrapText="1"/>
      <protection locked="0"/>
    </xf>
    <xf numFmtId="176" fontId="15" fillId="4" borderId="51" xfId="0" applyNumberFormat="1" applyFont="1" applyFill="1" applyBorder="1" applyAlignment="1" applyProtection="1">
      <alignment horizontal="center" vertical="center" wrapText="1"/>
      <protection locked="0"/>
    </xf>
    <xf numFmtId="0" fontId="0" fillId="39" borderId="0" xfId="0" applyFill="1">
      <alignment vertical="center"/>
    </xf>
    <xf numFmtId="0" fontId="98" fillId="0" borderId="0" xfId="0" applyFont="1" applyAlignment="1">
      <alignment vertical="top"/>
    </xf>
    <xf numFmtId="38" fontId="98" fillId="0" borderId="248" xfId="5" applyFont="1" applyFill="1" applyBorder="1" applyAlignment="1">
      <alignment shrinkToFit="1"/>
    </xf>
    <xf numFmtId="0" fontId="116" fillId="0" borderId="0" xfId="0" applyFont="1">
      <alignment vertical="center"/>
    </xf>
    <xf numFmtId="0" fontId="87" fillId="5" borderId="0" xfId="14" applyFont="1" applyFill="1"/>
    <xf numFmtId="0" fontId="10" fillId="5" borderId="0" xfId="0" applyFont="1" applyFill="1">
      <alignment vertical="center"/>
    </xf>
    <xf numFmtId="0" fontId="0" fillId="5" borderId="0" xfId="0" applyFill="1" applyAlignment="1">
      <alignment vertical="center" wrapText="1"/>
    </xf>
    <xf numFmtId="0" fontId="0" fillId="4" borderId="3" xfId="0" applyFill="1" applyBorder="1">
      <alignment vertical="center"/>
    </xf>
    <xf numFmtId="0" fontId="0" fillId="5" borderId="3" xfId="0" applyFill="1" applyBorder="1">
      <alignment vertical="center"/>
    </xf>
    <xf numFmtId="0" fontId="21" fillId="3" borderId="3" xfId="0" applyFont="1" applyFill="1" applyBorder="1" applyAlignment="1">
      <alignment vertical="center" wrapText="1"/>
    </xf>
    <xf numFmtId="0" fontId="0" fillId="34" borderId="3" xfId="0" applyFill="1" applyBorder="1">
      <alignment vertical="center"/>
    </xf>
    <xf numFmtId="0" fontId="60" fillId="31" borderId="3" xfId="0" applyFont="1" applyFill="1" applyBorder="1" applyAlignment="1">
      <alignment horizontal="center" vertical="center" textRotation="255" shrinkToFit="1"/>
    </xf>
    <xf numFmtId="0" fontId="60" fillId="31" borderId="3" xfId="0" applyFont="1" applyFill="1" applyBorder="1" applyAlignment="1">
      <alignment horizontal="center" vertical="center" wrapText="1"/>
    </xf>
    <xf numFmtId="0" fontId="69" fillId="31" borderId="3" xfId="0" applyFont="1" applyFill="1" applyBorder="1" applyAlignment="1">
      <alignment horizontal="center" vertical="center" wrapText="1"/>
    </xf>
    <xf numFmtId="0" fontId="69" fillId="5" borderId="8" xfId="0" applyFont="1" applyFill="1" applyBorder="1" applyAlignment="1">
      <alignment horizontal="left" vertical="center"/>
    </xf>
    <xf numFmtId="0" fontId="69" fillId="5" borderId="3" xfId="0" applyFont="1" applyFill="1" applyBorder="1" applyAlignment="1">
      <alignment horizontal="left" vertical="center"/>
    </xf>
    <xf numFmtId="0" fontId="60" fillId="5" borderId="3" xfId="0" applyFont="1" applyFill="1" applyBorder="1" applyAlignment="1">
      <alignment horizontal="left" vertical="center"/>
    </xf>
    <xf numFmtId="0" fontId="60" fillId="5" borderId="3" xfId="0" applyFont="1" applyFill="1" applyBorder="1" applyAlignment="1">
      <alignment horizontal="center" vertical="center"/>
    </xf>
    <xf numFmtId="0" fontId="60" fillId="5" borderId="3" xfId="0" applyFont="1" applyFill="1" applyBorder="1" applyAlignment="1">
      <alignment horizontal="left" vertical="center" wrapText="1"/>
    </xf>
    <xf numFmtId="0" fontId="69" fillId="5" borderId="3" xfId="0" applyFont="1" applyFill="1" applyBorder="1" applyAlignment="1">
      <alignment horizontal="left" vertical="center" wrapText="1"/>
    </xf>
    <xf numFmtId="0" fontId="60" fillId="0" borderId="3" xfId="0" applyFont="1" applyBorder="1" applyAlignment="1">
      <alignment horizontal="left" vertical="center"/>
    </xf>
    <xf numFmtId="0" fontId="69" fillId="5" borderId="5" xfId="0" applyFont="1" applyFill="1" applyBorder="1" applyAlignment="1">
      <alignment horizontal="left" vertical="center"/>
    </xf>
    <xf numFmtId="0" fontId="60" fillId="0" borderId="78" xfId="0" applyFont="1" applyBorder="1" applyAlignment="1">
      <alignment horizontal="left" vertical="center" wrapText="1"/>
    </xf>
    <xf numFmtId="0" fontId="60" fillId="0" borderId="3" xfId="0" applyFont="1" applyBorder="1" applyAlignment="1">
      <alignment horizontal="left" vertical="center" wrapText="1"/>
    </xf>
    <xf numFmtId="0" fontId="69" fillId="5" borderId="10" xfId="0" applyFont="1" applyFill="1" applyBorder="1">
      <alignment vertical="center"/>
    </xf>
    <xf numFmtId="0" fontId="25" fillId="5" borderId="0" xfId="131" applyFont="1" applyFill="1"/>
    <xf numFmtId="0" fontId="88" fillId="5" borderId="0" xfId="131" applyFont="1" applyFill="1"/>
    <xf numFmtId="0" fontId="25" fillId="0" borderId="0" xfId="131" applyFont="1"/>
    <xf numFmtId="0" fontId="77" fillId="5" borderId="0" xfId="131" applyFont="1" applyFill="1"/>
    <xf numFmtId="0" fontId="74" fillId="5" borderId="0" xfId="131" applyFont="1" applyFill="1" applyAlignment="1">
      <alignment horizontal="right"/>
    </xf>
    <xf numFmtId="0" fontId="66" fillId="5" borderId="0" xfId="131" applyFont="1" applyFill="1"/>
    <xf numFmtId="14" fontId="25" fillId="0" borderId="0" xfId="131" applyNumberFormat="1" applyFont="1"/>
    <xf numFmtId="0" fontId="18" fillId="5" borderId="0" xfId="131" applyFont="1" applyFill="1" applyAlignment="1">
      <alignment vertical="center"/>
    </xf>
    <xf numFmtId="0" fontId="18" fillId="0" borderId="0" xfId="131" applyFont="1" applyAlignment="1">
      <alignment vertical="center"/>
    </xf>
    <xf numFmtId="0" fontId="27" fillId="5" borderId="0" xfId="131" applyFont="1" applyFill="1" applyAlignment="1">
      <alignment horizontal="left" vertical="center"/>
    </xf>
    <xf numFmtId="0" fontId="26" fillId="5" borderId="0" xfId="131" applyFont="1" applyFill="1" applyAlignment="1">
      <alignment vertical="center"/>
    </xf>
    <xf numFmtId="0" fontId="25" fillId="5" borderId="0" xfId="131" applyFont="1" applyFill="1" applyAlignment="1">
      <alignment horizontal="right" vertical="center"/>
    </xf>
    <xf numFmtId="0" fontId="66" fillId="5" borderId="0" xfId="131" applyFont="1" applyFill="1" applyAlignment="1">
      <alignment vertical="center" wrapText="1"/>
    </xf>
    <xf numFmtId="0" fontId="18" fillId="5" borderId="0" xfId="131" applyFont="1" applyFill="1"/>
    <xf numFmtId="0" fontId="13" fillId="5" borderId="0" xfId="131" applyFont="1" applyFill="1" applyAlignment="1">
      <alignment horizontal="center"/>
    </xf>
    <xf numFmtId="0" fontId="25" fillId="0" borderId="35" xfId="131" applyFont="1" applyBorder="1" applyAlignment="1">
      <alignment horizontal="distributed" vertical="center" indent="1"/>
    </xf>
    <xf numFmtId="0" fontId="32" fillId="5" borderId="0" xfId="131" applyFont="1" applyFill="1" applyAlignment="1">
      <alignment vertical="center"/>
    </xf>
    <xf numFmtId="0" fontId="25" fillId="0" borderId="41" xfId="131" applyFont="1" applyBorder="1" applyAlignment="1">
      <alignment horizontal="distributed" vertical="center" indent="1"/>
    </xf>
    <xf numFmtId="0" fontId="25" fillId="0" borderId="14" xfId="14" applyFont="1" applyBorder="1" applyAlignment="1">
      <alignment vertical="center"/>
    </xf>
    <xf numFmtId="0" fontId="25" fillId="0" borderId="60" xfId="131" applyFont="1" applyBorder="1" applyAlignment="1">
      <alignment vertical="center"/>
    </xf>
    <xf numFmtId="0" fontId="25" fillId="5" borderId="36" xfId="131" applyFont="1" applyFill="1" applyBorder="1" applyAlignment="1">
      <alignment horizontal="center" vertical="center"/>
    </xf>
    <xf numFmtId="0" fontId="76" fillId="0" borderId="0" xfId="132" applyProtection="1"/>
    <xf numFmtId="0" fontId="17" fillId="5" borderId="0" xfId="119" applyFont="1" applyFill="1" applyAlignment="1">
      <alignment vertical="center"/>
    </xf>
    <xf numFmtId="0" fontId="18" fillId="5" borderId="0" xfId="119" applyFont="1" applyFill="1" applyAlignment="1">
      <alignment vertical="center"/>
    </xf>
    <xf numFmtId="0" fontId="88" fillId="5" borderId="0" xfId="119" applyFont="1" applyFill="1"/>
    <xf numFmtId="0" fontId="18" fillId="0" borderId="0" xfId="119" applyFont="1" applyAlignment="1">
      <alignment vertical="center"/>
    </xf>
    <xf numFmtId="0" fontId="86" fillId="5" borderId="0" xfId="119" applyFont="1" applyFill="1" applyAlignment="1">
      <alignment vertical="center"/>
    </xf>
    <xf numFmtId="0" fontId="66" fillId="5" borderId="0" xfId="15" applyFont="1" applyFill="1" applyAlignment="1">
      <alignment vertical="center"/>
    </xf>
    <xf numFmtId="0" fontId="66" fillId="5" borderId="0" xfId="119" applyFont="1" applyFill="1" applyAlignment="1">
      <alignment vertical="center" wrapText="1"/>
    </xf>
    <xf numFmtId="0" fontId="18" fillId="0" borderId="49" xfId="119" applyFont="1" applyBorder="1" applyAlignment="1">
      <alignment horizontal="left" vertical="center"/>
    </xf>
    <xf numFmtId="0" fontId="18" fillId="0" borderId="18" xfId="119" applyFont="1" applyBorder="1" applyAlignment="1">
      <alignment horizontal="left" vertical="center"/>
    </xf>
    <xf numFmtId="0" fontId="18" fillId="5" borderId="2" xfId="119" applyFont="1" applyFill="1" applyBorder="1" applyAlignment="1">
      <alignment horizontal="left" vertical="center"/>
    </xf>
    <xf numFmtId="0" fontId="18" fillId="5" borderId="0" xfId="0" applyFont="1" applyFill="1">
      <alignment vertical="center"/>
    </xf>
    <xf numFmtId="0" fontId="18" fillId="5" borderId="0" xfId="0" applyFont="1" applyFill="1" applyProtection="1">
      <alignment vertical="center"/>
      <protection hidden="1"/>
    </xf>
    <xf numFmtId="0" fontId="18" fillId="0" borderId="0" xfId="0" applyFont="1">
      <alignment vertical="center"/>
    </xf>
    <xf numFmtId="0" fontId="81" fillId="5" borderId="0" xfId="119" applyFont="1" applyFill="1" applyAlignment="1">
      <alignment vertical="top" wrapText="1"/>
    </xf>
    <xf numFmtId="0" fontId="18" fillId="5" borderId="45" xfId="119" applyFont="1" applyFill="1" applyBorder="1" applyAlignment="1">
      <alignment vertical="center"/>
    </xf>
    <xf numFmtId="0" fontId="66" fillId="5" borderId="0" xfId="119" applyFont="1" applyFill="1" applyAlignment="1">
      <alignment vertical="center"/>
    </xf>
    <xf numFmtId="0" fontId="18" fillId="5" borderId="3" xfId="119" applyFont="1" applyFill="1" applyBorder="1" applyAlignment="1">
      <alignment horizontal="center" vertical="center" wrapText="1"/>
    </xf>
    <xf numFmtId="0" fontId="80" fillId="5" borderId="0" xfId="119" applyFont="1" applyFill="1" applyAlignment="1">
      <alignment vertical="center"/>
    </xf>
    <xf numFmtId="0" fontId="18" fillId="5" borderId="29" xfId="119" applyFont="1" applyFill="1" applyBorder="1" applyAlignment="1">
      <alignment horizontal="center" vertical="center" wrapText="1"/>
    </xf>
    <xf numFmtId="0" fontId="17" fillId="5" borderId="0" xfId="119" applyFont="1" applyFill="1" applyAlignment="1">
      <alignment horizontal="center" vertical="center" wrapText="1"/>
    </xf>
    <xf numFmtId="0" fontId="18" fillId="5" borderId="0" xfId="119" applyFont="1" applyFill="1" applyAlignment="1">
      <alignment horizontal="center" vertical="center" wrapText="1"/>
    </xf>
    <xf numFmtId="0" fontId="30" fillId="5" borderId="0" xfId="119" applyFont="1" applyFill="1"/>
    <xf numFmtId="0" fontId="18" fillId="5" borderId="0" xfId="119" applyFont="1" applyFill="1" applyAlignment="1">
      <alignment horizontal="left" vertical="center" wrapText="1"/>
    </xf>
    <xf numFmtId="0" fontId="25" fillId="5" borderId="0" xfId="119" applyFont="1" applyFill="1" applyAlignment="1">
      <alignment vertical="center"/>
    </xf>
    <xf numFmtId="0" fontId="30" fillId="5" borderId="0" xfId="119" applyFont="1" applyFill="1" applyAlignment="1">
      <alignment vertical="center"/>
    </xf>
    <xf numFmtId="0" fontId="29" fillId="5" borderId="0" xfId="119" applyFont="1" applyFill="1" applyAlignment="1">
      <alignment vertical="center"/>
    </xf>
    <xf numFmtId="0" fontId="17" fillId="5" borderId="0" xfId="119" applyFont="1" applyFill="1" applyAlignment="1">
      <alignment horizontal="right" vertical="center"/>
    </xf>
    <xf numFmtId="0" fontId="25" fillId="0" borderId="0" xfId="119" applyFont="1" applyAlignment="1">
      <alignment vertical="center"/>
    </xf>
    <xf numFmtId="0" fontId="18" fillId="5" borderId="0" xfId="119" applyFont="1" applyFill="1" applyAlignment="1">
      <alignment horizontal="center" vertical="center"/>
    </xf>
    <xf numFmtId="0" fontId="35" fillId="5" borderId="0" xfId="119" applyFont="1" applyFill="1" applyAlignment="1">
      <alignment vertical="center"/>
    </xf>
    <xf numFmtId="0" fontId="18" fillId="0" borderId="38" xfId="119" applyFont="1" applyBorder="1" applyAlignment="1">
      <alignment horizontal="center" vertical="center"/>
    </xf>
    <xf numFmtId="0" fontId="18" fillId="0" borderId="21" xfId="119" applyFont="1" applyBorder="1" applyAlignment="1">
      <alignment horizontal="center" vertical="center"/>
    </xf>
    <xf numFmtId="0" fontId="18" fillId="5" borderId="0" xfId="9" applyNumberFormat="1" applyFont="1" applyFill="1" applyAlignment="1" applyProtection="1">
      <alignment horizontal="center" vertical="center"/>
    </xf>
    <xf numFmtId="49" fontId="18" fillId="5" borderId="0" xfId="9" applyNumberFormat="1" applyFont="1" applyFill="1" applyAlignment="1" applyProtection="1">
      <alignment horizontal="center" vertical="center"/>
    </xf>
    <xf numFmtId="49" fontId="18" fillId="5" borderId="0" xfId="119" applyNumberFormat="1" applyFont="1" applyFill="1" applyAlignment="1">
      <alignment horizontal="center" vertical="center"/>
    </xf>
    <xf numFmtId="0" fontId="18" fillId="4" borderId="9" xfId="119" applyFont="1" applyFill="1" applyBorder="1" applyAlignment="1">
      <alignment horizontal="left" vertical="center"/>
    </xf>
    <xf numFmtId="0" fontId="18" fillId="5" borderId="0" xfId="12" applyFont="1" applyFill="1" applyAlignment="1">
      <alignment vertical="center"/>
    </xf>
    <xf numFmtId="0" fontId="18" fillId="4" borderId="12" xfId="119" applyFont="1" applyFill="1" applyBorder="1" applyAlignment="1">
      <alignment horizontal="center" vertical="center"/>
    </xf>
    <xf numFmtId="0" fontId="18" fillId="4" borderId="0" xfId="119" applyFont="1" applyFill="1" applyAlignment="1">
      <alignment horizontal="left" vertical="center"/>
    </xf>
    <xf numFmtId="0" fontId="18" fillId="4" borderId="14" xfId="119" applyFont="1" applyFill="1" applyBorder="1" applyAlignment="1">
      <alignment horizontal="center" vertical="center"/>
    </xf>
    <xf numFmtId="0" fontId="18" fillId="4" borderId="7" xfId="119" applyFont="1" applyFill="1" applyBorder="1" applyAlignment="1">
      <alignment horizontal="left" vertical="center"/>
    </xf>
    <xf numFmtId="0" fontId="18" fillId="4" borderId="14" xfId="119" applyFont="1" applyFill="1" applyBorder="1" applyAlignment="1">
      <alignment horizontal="left" vertical="center"/>
    </xf>
    <xf numFmtId="0" fontId="18" fillId="4" borderId="25" xfId="119" applyFont="1" applyFill="1" applyBorder="1" applyAlignment="1">
      <alignment horizontal="left" vertical="center"/>
    </xf>
    <xf numFmtId="0" fontId="18" fillId="5" borderId="0" xfId="12" applyFont="1" applyFill="1" applyAlignment="1">
      <alignment horizontal="center" vertical="center" wrapText="1"/>
    </xf>
    <xf numFmtId="0" fontId="30" fillId="5" borderId="0" xfId="12" applyFont="1" applyFill="1" applyAlignment="1">
      <alignment horizontal="left" vertical="top"/>
    </xf>
    <xf numFmtId="0" fontId="18" fillId="5" borderId="0" xfId="12" applyFont="1" applyFill="1" applyAlignment="1">
      <alignment horizontal="left" vertical="center"/>
    </xf>
    <xf numFmtId="0" fontId="18" fillId="5" borderId="0" xfId="12" applyFont="1" applyFill="1" applyAlignment="1">
      <alignment horizontal="center" vertical="center"/>
    </xf>
    <xf numFmtId="0" fontId="30" fillId="5" borderId="0" xfId="12" applyFont="1" applyFill="1" applyAlignment="1">
      <alignment horizontal="left" vertical="center"/>
    </xf>
    <xf numFmtId="0" fontId="18" fillId="0" borderId="0" xfId="12" applyFont="1" applyAlignment="1">
      <alignment vertical="center"/>
    </xf>
    <xf numFmtId="0" fontId="18" fillId="5" borderId="0" xfId="12" applyFont="1" applyFill="1" applyAlignment="1">
      <alignment horizontal="right" vertical="center"/>
    </xf>
    <xf numFmtId="0" fontId="66" fillId="5" borderId="0" xfId="12" applyFont="1" applyFill="1" applyAlignment="1">
      <alignment horizontal="left" vertical="center"/>
    </xf>
    <xf numFmtId="0" fontId="33" fillId="5" borderId="0" xfId="12" applyFont="1" applyFill="1" applyAlignment="1">
      <alignment vertical="center"/>
    </xf>
    <xf numFmtId="10" fontId="18" fillId="5" borderId="0" xfId="12" applyNumberFormat="1" applyFont="1" applyFill="1" applyAlignment="1">
      <alignment vertical="center"/>
    </xf>
    <xf numFmtId="0" fontId="32" fillId="5" borderId="0" xfId="12" applyFont="1" applyFill="1" applyAlignment="1">
      <alignment horizontal="left" vertical="center"/>
    </xf>
    <xf numFmtId="0" fontId="30" fillId="5" borderId="0" xfId="12" applyFont="1" applyFill="1" applyAlignment="1">
      <alignment vertical="center"/>
    </xf>
    <xf numFmtId="0" fontId="32" fillId="5" borderId="0" xfId="12" applyFont="1" applyFill="1" applyAlignment="1">
      <alignment horizontal="center" vertical="center"/>
    </xf>
    <xf numFmtId="0" fontId="10" fillId="5" borderId="0" xfId="119" applyFill="1"/>
    <xf numFmtId="0" fontId="113" fillId="5" borderId="0" xfId="119" applyFont="1" applyFill="1" applyAlignment="1">
      <alignment vertical="center"/>
    </xf>
    <xf numFmtId="0" fontId="113" fillId="5" borderId="0" xfId="119" applyFont="1" applyFill="1"/>
    <xf numFmtId="0" fontId="25" fillId="5" borderId="0" xfId="0" applyFont="1" applyFill="1" applyAlignment="1"/>
    <xf numFmtId="0" fontId="0" fillId="5" borderId="0" xfId="119" applyFont="1" applyFill="1" applyAlignment="1">
      <alignment vertical="center"/>
    </xf>
    <xf numFmtId="10" fontId="18" fillId="32" borderId="31" xfId="119" applyNumberFormat="1" applyFont="1" applyFill="1" applyBorder="1" applyAlignment="1">
      <alignment horizontal="center" vertical="center"/>
    </xf>
    <xf numFmtId="176" fontId="61" fillId="5" borderId="0" xfId="119" applyNumberFormat="1" applyFont="1" applyFill="1" applyAlignment="1">
      <alignment vertical="center" wrapText="1"/>
    </xf>
    <xf numFmtId="0" fontId="13" fillId="5" borderId="126" xfId="0" applyFont="1" applyFill="1" applyBorder="1" applyAlignment="1">
      <alignment horizontal="center" vertical="center" wrapText="1"/>
    </xf>
    <xf numFmtId="0" fontId="18" fillId="5" borderId="126" xfId="0" applyFont="1" applyFill="1" applyBorder="1" applyAlignment="1">
      <alignment horizontal="center" vertical="center" wrapText="1"/>
    </xf>
    <xf numFmtId="0" fontId="13" fillId="5" borderId="127" xfId="0" applyFont="1" applyFill="1" applyBorder="1" applyAlignment="1">
      <alignment horizontal="center" vertical="center" wrapText="1"/>
    </xf>
    <xf numFmtId="0" fontId="18" fillId="5" borderId="128" xfId="0" applyFont="1" applyFill="1" applyBorder="1" applyAlignment="1">
      <alignment horizontal="center" vertical="center" wrapText="1"/>
    </xf>
    <xf numFmtId="0" fontId="65" fillId="5" borderId="129" xfId="0" applyFont="1" applyFill="1" applyBorder="1" applyAlignment="1">
      <alignment horizontal="left" vertical="center" wrapText="1"/>
    </xf>
    <xf numFmtId="176" fontId="18" fillId="32" borderId="131" xfId="0" applyNumberFormat="1" applyFont="1" applyFill="1" applyBorder="1" applyAlignment="1">
      <alignment horizontal="center" vertical="center" wrapText="1"/>
    </xf>
    <xf numFmtId="10" fontId="18" fillId="32" borderId="132" xfId="0" applyNumberFormat="1" applyFont="1" applyFill="1" applyBorder="1" applyAlignment="1">
      <alignment horizontal="center" vertical="center" wrapText="1"/>
    </xf>
    <xf numFmtId="176" fontId="18" fillId="32" borderId="133" xfId="0" applyNumberFormat="1" applyFont="1" applyFill="1" applyBorder="1" applyAlignment="1">
      <alignment horizontal="center" vertical="center" wrapText="1"/>
    </xf>
    <xf numFmtId="10" fontId="18" fillId="32" borderId="134" xfId="0" applyNumberFormat="1" applyFont="1" applyFill="1" applyBorder="1" applyAlignment="1">
      <alignment horizontal="center" vertical="center" wrapText="1"/>
    </xf>
    <xf numFmtId="0" fontId="65" fillId="5" borderId="0" xfId="0" applyFont="1" applyFill="1" applyAlignment="1">
      <alignment vertical="center" wrapText="1"/>
    </xf>
    <xf numFmtId="0" fontId="65" fillId="5" borderId="136" xfId="0" applyFont="1" applyFill="1" applyBorder="1" applyAlignment="1">
      <alignment horizontal="left" vertical="center" wrapText="1"/>
    </xf>
    <xf numFmtId="176" fontId="18" fillId="32" borderId="138" xfId="0" applyNumberFormat="1" applyFont="1" applyFill="1" applyBorder="1" applyAlignment="1">
      <alignment horizontal="center" vertical="center" wrapText="1"/>
    </xf>
    <xf numFmtId="10" fontId="18" fillId="32" borderId="139" xfId="0" applyNumberFormat="1" applyFont="1" applyFill="1" applyBorder="1" applyAlignment="1">
      <alignment horizontal="center" vertical="center" wrapText="1"/>
    </xf>
    <xf numFmtId="0" fontId="65" fillId="5" borderId="3" xfId="0" applyFont="1" applyFill="1" applyBorder="1" applyAlignment="1">
      <alignment vertical="center" wrapText="1"/>
    </xf>
    <xf numFmtId="176" fontId="18" fillId="32" borderId="141" xfId="119" applyNumberFormat="1" applyFont="1" applyFill="1" applyBorder="1" applyAlignment="1">
      <alignment horizontal="center" vertical="center"/>
    </xf>
    <xf numFmtId="10" fontId="18" fillId="32" borderId="142" xfId="119" applyNumberFormat="1" applyFont="1" applyFill="1" applyBorder="1" applyAlignment="1">
      <alignment horizontal="center" vertical="center"/>
    </xf>
    <xf numFmtId="178" fontId="18" fillId="0" borderId="3" xfId="133" applyNumberFormat="1" applyFont="1" applyFill="1" applyBorder="1" applyAlignment="1" applyProtection="1">
      <alignment vertical="center"/>
    </xf>
    <xf numFmtId="9" fontId="18" fillId="5" borderId="0" xfId="133" applyFont="1" applyFill="1" applyBorder="1" applyAlignment="1" applyProtection="1">
      <alignment vertical="center"/>
    </xf>
    <xf numFmtId="0" fontId="18" fillId="5" borderId="0" xfId="119" applyFont="1" applyFill="1" applyAlignment="1">
      <alignment horizontal="left" vertical="center"/>
    </xf>
    <xf numFmtId="9" fontId="18" fillId="5" borderId="0" xfId="119" applyNumberFormat="1" applyFont="1" applyFill="1" applyAlignment="1">
      <alignment horizontal="center" vertical="center"/>
    </xf>
    <xf numFmtId="0" fontId="18" fillId="5" borderId="0" xfId="119" applyFont="1" applyFill="1" applyAlignment="1">
      <alignment vertical="center" wrapText="1"/>
    </xf>
    <xf numFmtId="0" fontId="88" fillId="5" borderId="0" xfId="134" applyFont="1" applyFill="1" applyAlignment="1">
      <alignment vertical="center"/>
    </xf>
    <xf numFmtId="0" fontId="18" fillId="5" borderId="0" xfId="134" applyFont="1" applyFill="1" applyAlignment="1">
      <alignment vertical="center"/>
    </xf>
    <xf numFmtId="0" fontId="18" fillId="5" borderId="0" xfId="134" applyFont="1" applyFill="1" applyAlignment="1">
      <alignment horizontal="left" vertical="center"/>
    </xf>
    <xf numFmtId="0" fontId="13" fillId="0" borderId="37" xfId="134" applyFont="1" applyBorder="1" applyAlignment="1">
      <alignment horizontal="center" vertical="center" wrapText="1"/>
    </xf>
    <xf numFmtId="0" fontId="18" fillId="5" borderId="67" xfId="134" applyFont="1" applyFill="1" applyBorder="1" applyAlignment="1">
      <alignment horizontal="center" vertical="center"/>
    </xf>
    <xf numFmtId="0" fontId="18" fillId="5" borderId="114" xfId="134" applyFont="1" applyFill="1" applyBorder="1" applyAlignment="1">
      <alignment horizontal="center" vertical="center"/>
    </xf>
    <xf numFmtId="0" fontId="65" fillId="5" borderId="114" xfId="134" applyFont="1" applyFill="1" applyBorder="1" applyAlignment="1">
      <alignment horizontal="center" vertical="center" wrapText="1"/>
    </xf>
    <xf numFmtId="0" fontId="18" fillId="5" borderId="114" xfId="134" applyFont="1" applyFill="1" applyBorder="1" applyAlignment="1">
      <alignment horizontal="center" vertical="center" wrapText="1"/>
    </xf>
    <xf numFmtId="0" fontId="18" fillId="5" borderId="34" xfId="134" applyFont="1" applyFill="1" applyBorder="1" applyAlignment="1">
      <alignment horizontal="center" vertical="center" wrapText="1"/>
    </xf>
    <xf numFmtId="0" fontId="82" fillId="5" borderId="0" xfId="134" applyFont="1" applyFill="1" applyAlignment="1">
      <alignment vertical="center"/>
    </xf>
    <xf numFmtId="0" fontId="18" fillId="5" borderId="49" xfId="134" applyFont="1" applyFill="1" applyBorder="1" applyAlignment="1">
      <alignment horizontal="center" vertical="center"/>
    </xf>
    <xf numFmtId="0" fontId="66" fillId="5" borderId="0" xfId="134" applyFont="1" applyFill="1" applyAlignment="1">
      <alignment vertical="top"/>
    </xf>
    <xf numFmtId="0" fontId="73" fillId="5" borderId="0" xfId="134" applyFont="1" applyFill="1" applyAlignment="1">
      <alignment horizontal="justify" vertical="center" wrapText="1"/>
    </xf>
    <xf numFmtId="0" fontId="66" fillId="5" borderId="0" xfId="134" applyFont="1" applyFill="1" applyAlignment="1">
      <alignment vertical="center" wrapText="1"/>
    </xf>
    <xf numFmtId="0" fontId="73" fillId="5" borderId="0" xfId="134" applyFont="1" applyFill="1" applyAlignment="1">
      <alignment vertical="center"/>
    </xf>
    <xf numFmtId="0" fontId="83" fillId="5" borderId="0" xfId="134" applyFont="1" applyFill="1" applyAlignment="1">
      <alignment horizontal="justify" vertical="center" wrapText="1"/>
    </xf>
    <xf numFmtId="0" fontId="18" fillId="5" borderId="44" xfId="134" applyFont="1" applyFill="1" applyBorder="1" applyAlignment="1">
      <alignment horizontal="center" vertical="center"/>
    </xf>
    <xf numFmtId="0" fontId="18" fillId="5" borderId="0" xfId="134" applyFont="1" applyFill="1" applyAlignment="1">
      <alignment horizontal="center" vertical="center"/>
    </xf>
    <xf numFmtId="0" fontId="65" fillId="5" borderId="0" xfId="134" applyFont="1" applyFill="1" applyAlignment="1">
      <alignment vertical="center"/>
    </xf>
    <xf numFmtId="0" fontId="25" fillId="5" borderId="0" xfId="134" applyFont="1" applyFill="1" applyAlignment="1">
      <alignment vertical="center"/>
    </xf>
    <xf numFmtId="0" fontId="18" fillId="5" borderId="12" xfId="12" applyFont="1" applyFill="1" applyBorder="1" applyAlignment="1">
      <alignment vertical="center"/>
    </xf>
    <xf numFmtId="177" fontId="18" fillId="5" borderId="0" xfId="12" applyNumberFormat="1" applyFont="1" applyFill="1" applyAlignment="1">
      <alignment vertical="center"/>
    </xf>
    <xf numFmtId="0" fontId="18" fillId="5" borderId="0" xfId="12" applyFont="1" applyFill="1" applyAlignment="1">
      <alignment vertical="center" wrapText="1"/>
    </xf>
    <xf numFmtId="0" fontId="88" fillId="5" borderId="0" xfId="0" applyFont="1" applyFill="1">
      <alignment vertical="center"/>
    </xf>
    <xf numFmtId="0" fontId="25" fillId="5" borderId="0" xfId="12" applyFont="1" applyFill="1" applyAlignment="1">
      <alignment vertical="center"/>
    </xf>
    <xf numFmtId="177" fontId="65" fillId="0" borderId="9" xfId="12" applyNumberFormat="1" applyFont="1" applyBorder="1" applyAlignment="1">
      <alignment horizontal="center" vertical="center" wrapText="1"/>
    </xf>
    <xf numFmtId="10" fontId="65" fillId="0" borderId="157" xfId="12" applyNumberFormat="1" applyFont="1" applyBorder="1" applyAlignment="1">
      <alignment horizontal="center" vertical="center"/>
    </xf>
    <xf numFmtId="10" fontId="78" fillId="5" borderId="158" xfId="12" applyNumberFormat="1" applyFont="1" applyFill="1" applyBorder="1" applyAlignment="1">
      <alignment horizontal="center" vertical="center" wrapText="1"/>
    </xf>
    <xf numFmtId="10" fontId="65" fillId="0" borderId="156" xfId="12" applyNumberFormat="1" applyFont="1" applyBorder="1" applyAlignment="1">
      <alignment horizontal="center" vertical="center"/>
    </xf>
    <xf numFmtId="177" fontId="65" fillId="0" borderId="156" xfId="12" applyNumberFormat="1" applyFont="1" applyBorder="1" applyAlignment="1">
      <alignment horizontal="center" vertical="center"/>
    </xf>
    <xf numFmtId="10" fontId="65" fillId="0" borderId="260" xfId="4" applyNumberFormat="1" applyFont="1" applyFill="1" applyBorder="1" applyAlignment="1" applyProtection="1">
      <alignment horizontal="center" vertical="center"/>
    </xf>
    <xf numFmtId="0" fontId="34" fillId="35" borderId="161" xfId="12" applyFont="1" applyFill="1" applyBorder="1" applyAlignment="1">
      <alignment horizontal="center" vertical="center" wrapText="1"/>
    </xf>
    <xf numFmtId="0" fontId="34" fillId="35" borderId="160" xfId="12" applyFont="1" applyFill="1" applyBorder="1" applyAlignment="1">
      <alignment horizontal="center" vertical="center" wrapText="1"/>
    </xf>
    <xf numFmtId="0" fontId="65" fillId="32" borderId="202" xfId="4" applyNumberFormat="1" applyFont="1" applyFill="1" applyBorder="1" applyAlignment="1" applyProtection="1">
      <alignment horizontal="left" vertical="center" wrapText="1"/>
    </xf>
    <xf numFmtId="10" fontId="18" fillId="32" borderId="16" xfId="12" applyNumberFormat="1" applyFont="1" applyFill="1" applyBorder="1" applyAlignment="1">
      <alignment horizontal="center" vertical="center"/>
    </xf>
    <xf numFmtId="10" fontId="18" fillId="32" borderId="168" xfId="12" applyNumberFormat="1" applyFont="1" applyFill="1" applyBorder="1" applyAlignment="1">
      <alignment horizontal="center" vertical="center"/>
    </xf>
    <xf numFmtId="0" fontId="65" fillId="32" borderId="170" xfId="4" applyNumberFormat="1" applyFont="1" applyFill="1" applyBorder="1" applyAlignment="1" applyProtection="1">
      <alignment horizontal="left" vertical="center" wrapText="1"/>
    </xf>
    <xf numFmtId="0" fontId="78" fillId="0" borderId="41" xfId="12" applyFont="1" applyBorder="1" applyAlignment="1">
      <alignment horizontal="center" vertical="center"/>
    </xf>
    <xf numFmtId="0" fontId="65" fillId="35" borderId="175" xfId="12" applyFont="1" applyFill="1" applyBorder="1" applyAlignment="1">
      <alignment horizontal="center" vertical="center" wrapText="1"/>
    </xf>
    <xf numFmtId="0" fontId="73" fillId="5" borderId="0" xfId="0" applyFont="1" applyFill="1" applyAlignment="1">
      <alignment horizontal="justify" vertical="center" wrapText="1"/>
    </xf>
    <xf numFmtId="10" fontId="18" fillId="32" borderId="189" xfId="12" applyNumberFormat="1" applyFont="1" applyFill="1" applyBorder="1" applyAlignment="1">
      <alignment horizontal="center" vertical="center"/>
    </xf>
    <xf numFmtId="0" fontId="65" fillId="32" borderId="186" xfId="4" applyNumberFormat="1" applyFont="1" applyFill="1" applyBorder="1" applyAlignment="1" applyProtection="1">
      <alignment horizontal="left" vertical="center" wrapText="1"/>
    </xf>
    <xf numFmtId="0" fontId="82" fillId="5" borderId="0" xfId="0" applyFont="1" applyFill="1">
      <alignment vertical="center"/>
    </xf>
    <xf numFmtId="0" fontId="73" fillId="5" borderId="0" xfId="0" applyFont="1" applyFill="1">
      <alignment vertical="center"/>
    </xf>
    <xf numFmtId="0" fontId="73" fillId="5" borderId="0" xfId="0" applyFont="1" applyFill="1" applyAlignment="1"/>
    <xf numFmtId="0" fontId="65" fillId="0" borderId="196" xfId="12" applyFont="1" applyBorder="1" applyAlignment="1" applyProtection="1">
      <alignment horizontal="center" vertical="center"/>
      <protection locked="0"/>
    </xf>
    <xf numFmtId="0" fontId="65" fillId="0" borderId="199" xfId="12" applyFont="1" applyBorder="1" applyAlignment="1" applyProtection="1">
      <alignment horizontal="center" vertical="center"/>
      <protection locked="0"/>
    </xf>
    <xf numFmtId="0" fontId="65" fillId="0" borderId="200" xfId="12" applyFont="1" applyBorder="1" applyAlignment="1" applyProtection="1">
      <alignment horizontal="center" vertical="center"/>
      <protection locked="0"/>
    </xf>
    <xf numFmtId="0" fontId="73" fillId="5" borderId="0" xfId="12" applyFont="1" applyFill="1" applyAlignment="1">
      <alignment vertical="center"/>
    </xf>
    <xf numFmtId="0" fontId="18" fillId="5" borderId="45" xfId="12" applyFont="1" applyFill="1" applyBorder="1" applyAlignment="1">
      <alignment vertical="center" wrapText="1"/>
    </xf>
    <xf numFmtId="0" fontId="66" fillId="5" borderId="0" xfId="0" applyFont="1" applyFill="1">
      <alignment vertical="center"/>
    </xf>
    <xf numFmtId="0" fontId="13" fillId="5" borderId="0" xfId="12" applyFont="1" applyFill="1" applyAlignment="1">
      <alignment horizontal="center" vertical="center" wrapText="1"/>
    </xf>
    <xf numFmtId="0" fontId="73" fillId="5" borderId="0" xfId="12" applyFont="1" applyFill="1" applyAlignment="1">
      <alignment horizontal="left" vertical="center" wrapText="1"/>
    </xf>
    <xf numFmtId="0" fontId="25" fillId="5" borderId="0" xfId="12" applyFont="1" applyFill="1" applyAlignment="1">
      <alignment horizontal="left" vertical="center" wrapText="1"/>
    </xf>
    <xf numFmtId="10" fontId="65" fillId="5" borderId="126" xfId="12" applyNumberFormat="1" applyFont="1" applyFill="1" applyBorder="1" applyAlignment="1">
      <alignment horizontal="center" vertical="center"/>
    </xf>
    <xf numFmtId="10" fontId="65" fillId="5" borderId="13" xfId="12" applyNumberFormat="1" applyFont="1" applyFill="1" applyBorder="1" applyAlignment="1">
      <alignment horizontal="center" vertical="center"/>
    </xf>
    <xf numFmtId="177" fontId="65" fillId="5" borderId="12" xfId="12" applyNumberFormat="1" applyFont="1" applyFill="1" applyBorder="1" applyAlignment="1">
      <alignment horizontal="center" vertical="center"/>
    </xf>
    <xf numFmtId="10" fontId="65" fillId="5" borderId="190" xfId="4" applyNumberFormat="1" applyFont="1" applyFill="1" applyBorder="1" applyAlignment="1" applyProtection="1">
      <alignment horizontal="center" vertical="center"/>
    </xf>
    <xf numFmtId="0" fontId="88" fillId="5" borderId="0" xfId="119" applyFont="1" applyFill="1" applyAlignment="1">
      <alignment vertical="center"/>
    </xf>
    <xf numFmtId="0" fontId="66" fillId="5" borderId="0" xfId="119" applyFont="1" applyFill="1"/>
    <xf numFmtId="0" fontId="18" fillId="5" borderId="41" xfId="119" applyFont="1" applyFill="1" applyBorder="1" applyAlignment="1">
      <alignment horizontal="center" vertical="center" wrapText="1"/>
    </xf>
    <xf numFmtId="0" fontId="18" fillId="5" borderId="31" xfId="119" applyFont="1" applyFill="1" applyBorder="1" applyAlignment="1">
      <alignment horizontal="center" vertical="center" wrapText="1"/>
    </xf>
    <xf numFmtId="0" fontId="81" fillId="5" borderId="0" xfId="119" applyFont="1" applyFill="1" applyAlignment="1">
      <alignment vertical="center" wrapText="1"/>
    </xf>
    <xf numFmtId="0" fontId="82" fillId="5" borderId="0" xfId="119" applyFont="1" applyFill="1" applyAlignment="1">
      <alignment vertical="center" wrapText="1"/>
    </xf>
    <xf numFmtId="0" fontId="82" fillId="5" borderId="0" xfId="119" applyFont="1" applyFill="1" applyAlignment="1">
      <alignment vertical="top" wrapText="1"/>
    </xf>
    <xf numFmtId="0" fontId="82" fillId="5" borderId="0" xfId="119" applyFont="1" applyFill="1" applyAlignment="1">
      <alignment horizontal="left" vertical="top" wrapText="1"/>
    </xf>
    <xf numFmtId="0" fontId="18" fillId="5" borderId="26" xfId="0" applyFont="1" applyFill="1" applyBorder="1">
      <alignment vertical="center"/>
    </xf>
    <xf numFmtId="176" fontId="18" fillId="5" borderId="26" xfId="119" applyNumberFormat="1" applyFont="1" applyFill="1" applyBorder="1" applyAlignment="1">
      <alignment horizontal="right" vertical="center" shrinkToFit="1"/>
    </xf>
    <xf numFmtId="0" fontId="18" fillId="5" borderId="26" xfId="12" applyFont="1" applyFill="1" applyBorder="1" applyAlignment="1">
      <alignment vertical="center"/>
    </xf>
    <xf numFmtId="0" fontId="15" fillId="0" borderId="0" xfId="0" applyFont="1">
      <alignment vertical="center"/>
    </xf>
    <xf numFmtId="0" fontId="15" fillId="5" borderId="0" xfId="0" applyFont="1" applyFill="1">
      <alignment vertical="center"/>
    </xf>
    <xf numFmtId="0" fontId="15" fillId="2" borderId="0" xfId="0" applyFont="1" applyFill="1">
      <alignment vertical="center"/>
    </xf>
    <xf numFmtId="0" fontId="15" fillId="5" borderId="96" xfId="0" applyFont="1" applyFill="1" applyBorder="1" applyAlignment="1">
      <alignment horizontal="center" vertical="center" wrapText="1"/>
    </xf>
    <xf numFmtId="55" fontId="15" fillId="5" borderId="233" xfId="0" applyNumberFormat="1" applyFont="1" applyFill="1" applyBorder="1">
      <alignment vertical="center"/>
    </xf>
    <xf numFmtId="55" fontId="15" fillId="5" borderId="231" xfId="0" applyNumberFormat="1" applyFont="1" applyFill="1" applyBorder="1">
      <alignment vertical="center"/>
    </xf>
    <xf numFmtId="0" fontId="60" fillId="5" borderId="12" xfId="0" applyFont="1" applyFill="1" applyBorder="1" applyAlignment="1">
      <alignment vertical="center" wrapText="1"/>
    </xf>
    <xf numFmtId="55" fontId="15" fillId="5" borderId="8" xfId="0" applyNumberFormat="1" applyFont="1" applyFill="1" applyBorder="1" applyAlignment="1">
      <alignment horizontal="left" vertical="center"/>
    </xf>
    <xf numFmtId="0" fontId="37" fillId="5" borderId="12" xfId="0" applyFont="1" applyFill="1" applyBorder="1" applyAlignment="1">
      <alignment vertical="center" wrapText="1"/>
    </xf>
    <xf numFmtId="55" fontId="15" fillId="5" borderId="18" xfId="0" applyNumberFormat="1" applyFont="1" applyFill="1" applyBorder="1" applyAlignment="1">
      <alignment horizontal="left" vertical="center"/>
    </xf>
    <xf numFmtId="0" fontId="37" fillId="5" borderId="0" xfId="0" applyFont="1" applyFill="1" applyAlignment="1">
      <alignment vertical="center" wrapText="1"/>
    </xf>
    <xf numFmtId="0" fontId="87" fillId="5" borderId="0" xfId="0" applyFont="1" applyFill="1">
      <alignment vertical="center"/>
    </xf>
    <xf numFmtId="0" fontId="15" fillId="5" borderId="1" xfId="0" applyFont="1" applyFill="1" applyBorder="1" applyAlignment="1">
      <alignment horizontal="center" vertical="center" wrapText="1"/>
    </xf>
    <xf numFmtId="0" fontId="15" fillId="5" borderId="2" xfId="0" applyFont="1" applyFill="1" applyBorder="1" applyAlignment="1">
      <alignment horizontal="center" vertical="center" wrapText="1"/>
    </xf>
    <xf numFmtId="0" fontId="15" fillId="0" borderId="3" xfId="0" applyFont="1" applyBorder="1" applyAlignment="1">
      <alignment horizontal="center" vertical="center"/>
    </xf>
    <xf numFmtId="0" fontId="15" fillId="5" borderId="12" xfId="0" applyFont="1" applyFill="1" applyBorder="1" applyAlignment="1">
      <alignment horizontal="center" vertical="center"/>
    </xf>
    <xf numFmtId="0" fontId="15" fillId="6" borderId="1" xfId="0" applyFont="1" applyFill="1" applyBorder="1" applyAlignment="1">
      <alignment horizontal="left" vertical="center" wrapText="1"/>
    </xf>
    <xf numFmtId="0" fontId="15" fillId="5" borderId="7" xfId="0" applyFont="1" applyFill="1" applyBorder="1" applyAlignment="1">
      <alignment horizontal="center" vertical="center" wrapText="1"/>
    </xf>
    <xf numFmtId="0" fontId="15" fillId="5" borderId="12" xfId="0" applyFont="1" applyFill="1" applyBorder="1" applyAlignment="1">
      <alignment horizontal="left" vertical="center"/>
    </xf>
    <xf numFmtId="179" fontId="20" fillId="5" borderId="0" xfId="3" applyNumberFormat="1" applyFont="1" applyFill="1" applyAlignment="1">
      <alignment vertical="center"/>
    </xf>
    <xf numFmtId="0" fontId="20" fillId="5" borderId="0" xfId="3" applyFont="1" applyFill="1" applyAlignment="1">
      <alignment horizontal="center" vertical="center"/>
    </xf>
    <xf numFmtId="0" fontId="15" fillId="5" borderId="28" xfId="0" applyFont="1" applyFill="1" applyBorder="1" applyAlignment="1">
      <alignment horizontal="center" vertical="center" wrapText="1"/>
    </xf>
    <xf numFmtId="0" fontId="15" fillId="5" borderId="0" xfId="3" applyFont="1" applyFill="1" applyAlignment="1">
      <alignment vertical="center" wrapText="1"/>
    </xf>
    <xf numFmtId="0" fontId="15" fillId="6" borderId="9" xfId="0" applyFont="1" applyFill="1" applyBorder="1" applyAlignment="1">
      <alignment horizontal="left" vertical="center" wrapText="1"/>
    </xf>
    <xf numFmtId="0" fontId="15" fillId="3" borderId="9" xfId="0" applyFont="1" applyFill="1" applyBorder="1" applyAlignment="1">
      <alignment horizontal="left" vertical="center" wrapText="1"/>
    </xf>
    <xf numFmtId="0" fontId="15" fillId="3" borderId="2" xfId="0" applyFont="1" applyFill="1" applyBorder="1" applyAlignment="1">
      <alignment horizontal="center" vertical="center" shrinkToFit="1"/>
    </xf>
    <xf numFmtId="179" fontId="20" fillId="5" borderId="0" xfId="3" applyNumberFormat="1" applyFont="1" applyFill="1"/>
    <xf numFmtId="0" fontId="15" fillId="5" borderId="84" xfId="0" applyFont="1" applyFill="1" applyBorder="1" applyAlignment="1">
      <alignment horizontal="center" vertical="center" shrinkToFit="1"/>
    </xf>
    <xf numFmtId="0" fontId="15" fillId="6" borderId="12" xfId="0" applyFont="1" applyFill="1" applyBorder="1" applyAlignment="1">
      <alignment horizontal="left" vertical="center" wrapText="1"/>
    </xf>
    <xf numFmtId="55" fontId="23" fillId="5" borderId="82" xfId="0" applyNumberFormat="1" applyFont="1" applyFill="1" applyBorder="1" applyAlignment="1">
      <alignment horizontal="right" vertical="center"/>
    </xf>
    <xf numFmtId="55" fontId="23" fillId="5" borderId="16" xfId="0" applyNumberFormat="1" applyFont="1" applyFill="1" applyBorder="1" applyAlignment="1">
      <alignment horizontal="right" vertical="center"/>
    </xf>
    <xf numFmtId="0" fontId="15" fillId="6" borderId="14" xfId="0" applyFont="1" applyFill="1" applyBorder="1" applyAlignment="1">
      <alignment horizontal="left" vertical="center" wrapText="1"/>
    </xf>
    <xf numFmtId="55" fontId="23" fillId="5" borderId="80" xfId="0" applyNumberFormat="1" applyFont="1" applyFill="1" applyBorder="1" applyAlignment="1">
      <alignment horizontal="right" vertical="center"/>
    </xf>
    <xf numFmtId="0" fontId="15" fillId="6" borderId="112" xfId="0" applyFont="1" applyFill="1" applyBorder="1" applyAlignment="1">
      <alignment horizontal="left" vertical="center" wrapText="1"/>
    </xf>
    <xf numFmtId="0" fontId="38" fillId="5" borderId="28" xfId="0" applyFont="1" applyFill="1" applyBorder="1" applyAlignment="1">
      <alignment horizontal="center" vertical="center" wrapText="1"/>
    </xf>
    <xf numFmtId="0" fontId="20" fillId="5" borderId="0" xfId="3" applyFont="1" applyFill="1" applyAlignment="1">
      <alignment vertical="center"/>
    </xf>
    <xf numFmtId="0" fontId="15" fillId="5" borderId="1" xfId="0" applyFont="1" applyFill="1" applyBorder="1" applyAlignment="1">
      <alignment horizontal="left" vertical="center" wrapText="1"/>
    </xf>
    <xf numFmtId="0" fontId="0" fillId="3" borderId="9" xfId="0" applyFill="1" applyBorder="1">
      <alignment vertical="center"/>
    </xf>
    <xf numFmtId="0" fontId="15" fillId="3" borderId="11" xfId="0" applyFont="1" applyFill="1" applyBorder="1" applyAlignment="1">
      <alignment horizontal="center" vertical="center" wrapText="1"/>
    </xf>
    <xf numFmtId="0" fontId="0" fillId="3" borderId="8" xfId="0" applyFill="1" applyBorder="1">
      <alignment vertical="center"/>
    </xf>
    <xf numFmtId="0" fontId="15" fillId="3" borderId="2" xfId="0" applyFont="1" applyFill="1" applyBorder="1" applyAlignment="1">
      <alignment horizontal="center" vertical="center" wrapText="1"/>
    </xf>
    <xf numFmtId="0" fontId="0" fillId="0" borderId="3" xfId="0" applyBorder="1" applyAlignment="1">
      <alignment horizontal="center" vertical="center"/>
    </xf>
    <xf numFmtId="0" fontId="15" fillId="0" borderId="0" xfId="0" applyFont="1" applyAlignment="1">
      <alignment horizontal="center" vertical="center"/>
    </xf>
    <xf numFmtId="0" fontId="15" fillId="0" borderId="3" xfId="0" applyFont="1" applyBorder="1" applyAlignment="1">
      <alignment vertical="center" wrapText="1"/>
    </xf>
    <xf numFmtId="0" fontId="15" fillId="0" borderId="0" xfId="0" applyFont="1" applyAlignment="1">
      <alignment horizontal="left" vertical="center" wrapText="1"/>
    </xf>
    <xf numFmtId="0" fontId="15" fillId="0" borderId="0" xfId="0" applyFont="1" applyAlignment="1">
      <alignment horizontal="center" vertical="center" wrapText="1"/>
    </xf>
    <xf numFmtId="0" fontId="15" fillId="0" borderId="0" xfId="0" applyFont="1" applyAlignment="1">
      <alignment vertical="center" wrapText="1" shrinkToFit="1"/>
    </xf>
    <xf numFmtId="0" fontId="15" fillId="29" borderId="8" xfId="0" applyFont="1" applyFill="1" applyBorder="1" applyAlignment="1">
      <alignment horizontal="left" vertical="center" wrapText="1"/>
    </xf>
    <xf numFmtId="0" fontId="15" fillId="3" borderId="28" xfId="0" applyFont="1" applyFill="1" applyBorder="1" applyAlignment="1">
      <alignment horizontal="center" vertical="center" wrapText="1"/>
    </xf>
    <xf numFmtId="0" fontId="15" fillId="5" borderId="3" xfId="0" applyFont="1" applyFill="1" applyBorder="1">
      <alignment vertical="center"/>
    </xf>
    <xf numFmtId="0" fontId="15" fillId="5" borderId="3" xfId="0" applyFont="1" applyFill="1" applyBorder="1" applyAlignment="1">
      <alignment horizontal="left" vertical="center"/>
    </xf>
    <xf numFmtId="0" fontId="15" fillId="35" borderId="8" xfId="0" applyFont="1" applyFill="1" applyBorder="1" applyAlignment="1">
      <alignment horizontal="left" vertical="center" wrapText="1"/>
    </xf>
    <xf numFmtId="0" fontId="15" fillId="5" borderId="3" xfId="3" applyFont="1" applyFill="1" applyBorder="1" applyAlignment="1">
      <alignment horizontal="left" vertical="center"/>
    </xf>
    <xf numFmtId="0" fontId="15" fillId="36" borderId="8" xfId="0" applyFont="1" applyFill="1" applyBorder="1" applyAlignment="1">
      <alignment horizontal="left" vertical="center" wrapText="1"/>
    </xf>
    <xf numFmtId="0" fontId="15" fillId="5" borderId="0" xfId="3" applyFont="1" applyFill="1" applyAlignment="1">
      <alignment horizontal="center" vertical="center"/>
    </xf>
    <xf numFmtId="0" fontId="15" fillId="29" borderId="1" xfId="0" applyFont="1" applyFill="1" applyBorder="1" applyAlignment="1">
      <alignment horizontal="left" vertical="center" wrapText="1"/>
    </xf>
    <xf numFmtId="0" fontId="15" fillId="35" borderId="1" xfId="0" applyFont="1" applyFill="1" applyBorder="1" applyAlignment="1">
      <alignment horizontal="left" vertical="center" wrapText="1"/>
    </xf>
    <xf numFmtId="0" fontId="15" fillId="36" borderId="1" xfId="0" applyFont="1" applyFill="1" applyBorder="1" applyAlignment="1">
      <alignment horizontal="left" vertical="center" wrapText="1"/>
    </xf>
    <xf numFmtId="49" fontId="73" fillId="5" borderId="0" xfId="0" applyNumberFormat="1" applyFont="1" applyFill="1">
      <alignment vertical="center"/>
    </xf>
    <xf numFmtId="0" fontId="73" fillId="5" borderId="0" xfId="0" quotePrefix="1" applyFont="1" applyFill="1">
      <alignment vertical="center"/>
    </xf>
    <xf numFmtId="0" fontId="73" fillId="5" borderId="3" xfId="0" applyFont="1" applyFill="1" applyBorder="1" applyAlignment="1">
      <alignment horizontal="justify" vertical="center"/>
    </xf>
    <xf numFmtId="0" fontId="73" fillId="5" borderId="3" xfId="0" applyFont="1" applyFill="1" applyBorder="1">
      <alignment vertical="center"/>
    </xf>
    <xf numFmtId="0" fontId="73" fillId="5" borderId="3" xfId="0" applyFont="1" applyFill="1" applyBorder="1" applyAlignment="1">
      <alignment horizontal="justify" vertical="center" wrapText="1"/>
    </xf>
    <xf numFmtId="49" fontId="73" fillId="5" borderId="3" xfId="0" applyNumberFormat="1" applyFont="1" applyFill="1" applyBorder="1">
      <alignment vertical="center"/>
    </xf>
    <xf numFmtId="49" fontId="15" fillId="5" borderId="3" xfId="0" applyNumberFormat="1" applyFont="1" applyFill="1" applyBorder="1">
      <alignment vertical="center"/>
    </xf>
    <xf numFmtId="0" fontId="15" fillId="5" borderId="0" xfId="0" applyFont="1" applyFill="1" applyAlignment="1">
      <alignment horizontal="center" vertical="center"/>
    </xf>
    <xf numFmtId="0" fontId="15" fillId="0" borderId="0" xfId="0" applyFont="1" applyAlignment="1">
      <alignment horizontal="left" vertical="center"/>
    </xf>
    <xf numFmtId="0" fontId="15" fillId="39" borderId="0" xfId="0" applyFont="1" applyFill="1" applyAlignment="1">
      <alignment horizontal="left" vertical="center"/>
    </xf>
    <xf numFmtId="0" fontId="15" fillId="3" borderId="3" xfId="0" applyFont="1" applyFill="1" applyBorder="1">
      <alignment vertical="center"/>
    </xf>
    <xf numFmtId="0" fontId="15" fillId="5" borderId="0" xfId="0" applyFont="1" applyFill="1" applyAlignment="1">
      <alignment horizontal="left" vertical="center"/>
    </xf>
    <xf numFmtId="0" fontId="15" fillId="5" borderId="0" xfId="3" applyFont="1" applyFill="1" applyAlignment="1">
      <alignment vertical="center"/>
    </xf>
    <xf numFmtId="0" fontId="22" fillId="5" borderId="0" xfId="0" applyFont="1" applyFill="1">
      <alignment vertical="center"/>
    </xf>
    <xf numFmtId="0" fontId="22" fillId="5" borderId="21" xfId="0" applyFont="1" applyFill="1" applyBorder="1" applyAlignment="1">
      <alignment horizontal="center" vertical="center" wrapText="1"/>
    </xf>
    <xf numFmtId="0" fontId="22" fillId="5" borderId="243" xfId="0" applyFont="1" applyFill="1" applyBorder="1" applyAlignment="1">
      <alignment horizontal="center" vertical="center" wrapText="1"/>
    </xf>
    <xf numFmtId="0" fontId="15" fillId="5" borderId="136" xfId="0" applyFont="1" applyFill="1" applyBorder="1" applyAlignment="1">
      <alignment horizontal="left" vertical="center" wrapText="1"/>
    </xf>
    <xf numFmtId="0" fontId="15" fillId="5" borderId="219" xfId="0" applyFont="1" applyFill="1" applyBorder="1" applyAlignment="1">
      <alignment horizontal="left" vertical="center" wrapText="1"/>
    </xf>
    <xf numFmtId="0" fontId="15" fillId="5" borderId="222" xfId="0" applyFont="1" applyFill="1" applyBorder="1" applyAlignment="1">
      <alignment horizontal="left" vertical="center" wrapText="1"/>
    </xf>
    <xf numFmtId="0" fontId="22" fillId="5" borderId="54" xfId="0" applyFont="1" applyFill="1" applyBorder="1" applyAlignment="1">
      <alignment horizontal="center" vertical="center" wrapText="1"/>
    </xf>
    <xf numFmtId="0" fontId="10" fillId="5" borderId="0" xfId="118" applyFill="1" applyAlignment="1">
      <alignment wrapText="1"/>
    </xf>
    <xf numFmtId="0" fontId="58" fillId="5" borderId="116" xfId="12" applyFont="1" applyFill="1" applyBorder="1" applyAlignment="1">
      <alignment horizontal="center" vertical="center"/>
    </xf>
    <xf numFmtId="0" fontId="10" fillId="5" borderId="0" xfId="118" applyFill="1"/>
    <xf numFmtId="0" fontId="10" fillId="0" borderId="0" xfId="118" applyAlignment="1">
      <alignment wrapText="1"/>
    </xf>
    <xf numFmtId="0" fontId="58" fillId="5" borderId="117" xfId="12" applyFont="1" applyFill="1" applyBorder="1" applyAlignment="1">
      <alignment vertical="center" wrapText="1"/>
    </xf>
    <xf numFmtId="0" fontId="58" fillId="5" borderId="119" xfId="12" applyFont="1" applyFill="1" applyBorder="1" applyAlignment="1">
      <alignment vertical="center" wrapText="1"/>
    </xf>
    <xf numFmtId="0" fontId="58" fillId="5" borderId="118" xfId="12" applyFont="1" applyFill="1" applyBorder="1" applyAlignment="1">
      <alignment vertical="center" wrapText="1"/>
    </xf>
    <xf numFmtId="0" fontId="10" fillId="5" borderId="0" xfId="12" applyFill="1"/>
    <xf numFmtId="176" fontId="10" fillId="5" borderId="0" xfId="118" applyNumberFormat="1" applyFill="1"/>
    <xf numFmtId="0" fontId="58" fillId="5" borderId="26" xfId="12" applyFont="1" applyFill="1" applyBorder="1" applyAlignment="1">
      <alignment vertical="center" wrapText="1"/>
    </xf>
    <xf numFmtId="0" fontId="59" fillId="5" borderId="236" xfId="12" applyFont="1" applyFill="1" applyBorder="1" applyAlignment="1">
      <alignment horizontal="center" vertical="center" wrapText="1"/>
    </xf>
    <xf numFmtId="0" fontId="58" fillId="5" borderId="237" xfId="12" applyFont="1" applyFill="1" applyBorder="1" applyAlignment="1">
      <alignment horizontal="center" vertical="center" wrapText="1"/>
    </xf>
    <xf numFmtId="0" fontId="58" fillId="5" borderId="238" xfId="12" applyFont="1" applyFill="1" applyBorder="1" applyAlignment="1">
      <alignment horizontal="center" vertical="center" wrapText="1"/>
    </xf>
    <xf numFmtId="0" fontId="58" fillId="5" borderId="232" xfId="12" applyFont="1" applyFill="1" applyBorder="1" applyAlignment="1">
      <alignment vertical="center" wrapText="1"/>
    </xf>
    <xf numFmtId="0" fontId="58" fillId="5" borderId="230" xfId="12" applyFont="1" applyFill="1" applyBorder="1" applyAlignment="1">
      <alignment vertical="center" wrapText="1"/>
    </xf>
    <xf numFmtId="0" fontId="58" fillId="5" borderId="227" xfId="12" applyFont="1" applyFill="1" applyBorder="1" applyAlignment="1">
      <alignment vertical="center" wrapText="1"/>
    </xf>
    <xf numFmtId="0" fontId="58" fillId="5" borderId="240" xfId="12" applyFont="1" applyFill="1" applyBorder="1" applyAlignment="1">
      <alignment vertical="center" wrapText="1"/>
    </xf>
    <xf numFmtId="0" fontId="58" fillId="5" borderId="234" xfId="12" applyFont="1" applyFill="1" applyBorder="1" applyAlignment="1">
      <alignment vertical="center" wrapText="1"/>
    </xf>
    <xf numFmtId="0" fontId="89" fillId="5" borderId="0" xfId="118" applyFont="1" applyFill="1" applyAlignment="1">
      <alignment vertical="center"/>
    </xf>
    <xf numFmtId="0" fontId="0" fillId="5" borderId="35" xfId="118" applyFont="1" applyFill="1" applyBorder="1" applyAlignment="1">
      <alignment vertical="center"/>
    </xf>
    <xf numFmtId="0" fontId="10" fillId="5" borderId="0" xfId="118" applyFill="1" applyAlignment="1">
      <alignment vertical="center"/>
    </xf>
    <xf numFmtId="0" fontId="0" fillId="0" borderId="256" xfId="118" applyFont="1" applyBorder="1" applyAlignment="1">
      <alignment vertical="center"/>
    </xf>
    <xf numFmtId="0" fontId="10" fillId="0" borderId="0" xfId="118"/>
    <xf numFmtId="38" fontId="98" fillId="0" borderId="3" xfId="5" applyFont="1" applyFill="1" applyBorder="1" applyAlignment="1" applyProtection="1">
      <alignment shrinkToFit="1"/>
      <protection locked="0"/>
    </xf>
    <xf numFmtId="0" fontId="18" fillId="0" borderId="0" xfId="119" applyFont="1" applyAlignment="1" applyProtection="1">
      <alignment vertical="center"/>
      <protection locked="0"/>
    </xf>
    <xf numFmtId="0" fontId="18" fillId="5" borderId="12" xfId="119" applyFont="1" applyFill="1" applyBorder="1" applyAlignment="1">
      <alignment vertical="center"/>
    </xf>
    <xf numFmtId="0" fontId="18" fillId="5" borderId="55" xfId="119" applyFont="1" applyFill="1" applyBorder="1" applyAlignment="1">
      <alignment vertical="center"/>
    </xf>
    <xf numFmtId="0" fontId="18" fillId="5" borderId="0" xfId="119" applyFont="1" applyFill="1" applyAlignment="1" applyProtection="1">
      <alignment vertical="center"/>
      <protection locked="0" hidden="1"/>
    </xf>
    <xf numFmtId="0" fontId="91" fillId="5" borderId="0" xfId="0" applyFont="1" applyFill="1" applyAlignment="1">
      <alignment vertical="center" wrapText="1"/>
    </xf>
    <xf numFmtId="176" fontId="10" fillId="5" borderId="205" xfId="118" applyNumberFormat="1" applyFill="1" applyBorder="1" applyAlignment="1" applyProtection="1">
      <alignment horizontal="right" vertical="center" shrinkToFit="1"/>
      <protection locked="0"/>
    </xf>
    <xf numFmtId="176" fontId="10" fillId="5" borderId="29" xfId="118" applyNumberFormat="1" applyFill="1" applyBorder="1" applyAlignment="1" applyProtection="1">
      <alignment horizontal="right" vertical="center" shrinkToFit="1"/>
      <protection locked="0"/>
    </xf>
    <xf numFmtId="176" fontId="10" fillId="5" borderId="5" xfId="118" applyNumberFormat="1" applyFill="1" applyBorder="1" applyAlignment="1" applyProtection="1">
      <alignment horizontal="right" vertical="center" shrinkToFit="1"/>
      <protection locked="0"/>
    </xf>
    <xf numFmtId="176" fontId="10" fillId="5" borderId="3" xfId="118" applyNumberFormat="1" applyFill="1" applyBorder="1" applyAlignment="1" applyProtection="1">
      <alignment horizontal="right" vertical="center" shrinkToFit="1"/>
      <protection locked="0"/>
    </xf>
    <xf numFmtId="176" fontId="10" fillId="5" borderId="52" xfId="118" applyNumberFormat="1" applyFill="1" applyBorder="1" applyAlignment="1" applyProtection="1">
      <alignment horizontal="right" vertical="center" shrinkToFit="1"/>
      <protection locked="0"/>
    </xf>
    <xf numFmtId="176" fontId="10" fillId="3" borderId="231" xfId="118" applyNumberFormat="1" applyFill="1" applyBorder="1" applyAlignment="1">
      <alignment vertical="center" shrinkToFit="1"/>
    </xf>
    <xf numFmtId="38" fontId="98" fillId="0" borderId="95" xfId="0" applyNumberFormat="1" applyFont="1" applyBorder="1" applyAlignment="1">
      <alignment shrinkToFit="1"/>
    </xf>
    <xf numFmtId="38" fontId="14" fillId="3" borderId="4" xfId="2" applyFont="1" applyFill="1" applyBorder="1" applyAlignment="1">
      <alignment vertical="center" shrinkToFit="1"/>
    </xf>
    <xf numFmtId="178" fontId="14" fillId="3" borderId="4" xfId="1" applyNumberFormat="1" applyFont="1" applyFill="1" applyBorder="1" applyAlignment="1">
      <alignment vertical="center" shrinkToFit="1"/>
    </xf>
    <xf numFmtId="38" fontId="14" fillId="3" borderId="4" xfId="5" applyFont="1" applyFill="1" applyBorder="1" applyAlignment="1">
      <alignment vertical="center" shrinkToFit="1"/>
    </xf>
    <xf numFmtId="178" fontId="14" fillId="3" borderId="4" xfId="4" applyNumberFormat="1" applyFont="1" applyFill="1" applyBorder="1" applyAlignment="1">
      <alignment vertical="center" shrinkToFit="1"/>
    </xf>
    <xf numFmtId="181" fontId="14" fillId="3" borderId="4" xfId="4" applyNumberFormat="1" applyFont="1" applyFill="1" applyBorder="1" applyAlignment="1">
      <alignment vertical="center" shrinkToFit="1"/>
    </xf>
    <xf numFmtId="38" fontId="14" fillId="3" borderId="3" xfId="2" applyFont="1" applyFill="1" applyBorder="1" applyAlignment="1">
      <alignment vertical="center" shrinkToFit="1"/>
    </xf>
    <xf numFmtId="178" fontId="14" fillId="3" borderId="3" xfId="1" applyNumberFormat="1" applyFont="1" applyFill="1" applyBorder="1" applyAlignment="1">
      <alignment vertical="center" shrinkToFit="1"/>
    </xf>
    <xf numFmtId="38" fontId="14" fillId="3" borderId="3" xfId="5" applyFont="1" applyFill="1" applyBorder="1" applyAlignment="1">
      <alignment vertical="center" shrinkToFit="1"/>
    </xf>
    <xf numFmtId="178" fontId="14" fillId="3" borderId="3" xfId="4" applyNumberFormat="1" applyFont="1" applyFill="1" applyBorder="1" applyAlignment="1">
      <alignment vertical="center" shrinkToFit="1"/>
    </xf>
    <xf numFmtId="38" fontId="14" fillId="3" borderId="115" xfId="2" applyFont="1" applyFill="1" applyBorder="1" applyAlignment="1">
      <alignment vertical="center" shrinkToFit="1"/>
    </xf>
    <xf numFmtId="178" fontId="14" fillId="3" borderId="115" xfId="1" applyNumberFormat="1" applyFont="1" applyFill="1" applyBorder="1" applyAlignment="1">
      <alignment vertical="center" shrinkToFit="1"/>
    </xf>
    <xf numFmtId="38" fontId="14" fillId="3" borderId="115" xfId="5" applyFont="1" applyFill="1" applyBorder="1" applyAlignment="1">
      <alignment vertical="center" shrinkToFit="1"/>
    </xf>
    <xf numFmtId="38" fontId="14" fillId="3" borderId="5" xfId="2" applyFont="1" applyFill="1" applyBorder="1" applyAlignment="1">
      <alignment vertical="center" shrinkToFit="1"/>
    </xf>
    <xf numFmtId="38" fontId="14" fillId="3" borderId="225" xfId="2" applyFont="1" applyFill="1" applyBorder="1" applyAlignment="1">
      <alignment vertical="center" shrinkToFit="1"/>
    </xf>
    <xf numFmtId="178" fontId="14" fillId="3" borderId="225" xfId="1" applyNumberFormat="1" applyFont="1" applyFill="1" applyBorder="1" applyAlignment="1">
      <alignment vertical="center" shrinkToFit="1"/>
    </xf>
    <xf numFmtId="38" fontId="14" fillId="3" borderId="225" xfId="5" applyFont="1" applyFill="1" applyBorder="1" applyAlignment="1">
      <alignment vertical="center" shrinkToFit="1"/>
    </xf>
    <xf numFmtId="38" fontId="14" fillId="3" borderId="5" xfId="5" applyFont="1" applyFill="1" applyBorder="1" applyAlignment="1">
      <alignment vertical="center" shrinkToFit="1"/>
    </xf>
    <xf numFmtId="178" fontId="14" fillId="3" borderId="5" xfId="4" applyNumberFormat="1" applyFont="1" applyFill="1" applyBorder="1" applyAlignment="1">
      <alignment vertical="center" shrinkToFit="1"/>
    </xf>
    <xf numFmtId="38" fontId="14" fillId="3" borderId="113" xfId="2" applyFont="1" applyFill="1" applyBorder="1" applyAlignment="1">
      <alignment vertical="center" shrinkToFit="1"/>
    </xf>
    <xf numFmtId="178" fontId="14" fillId="3" borderId="263" xfId="1" applyNumberFormat="1" applyFont="1" applyFill="1" applyBorder="1" applyAlignment="1">
      <alignment vertical="center" shrinkToFit="1"/>
    </xf>
    <xf numFmtId="38" fontId="14" fillId="37" borderId="113" xfId="2" applyFont="1" applyFill="1" applyBorder="1" applyAlignment="1">
      <alignment vertical="center" shrinkToFit="1"/>
    </xf>
    <xf numFmtId="38" fontId="14" fillId="3" borderId="113" xfId="5" applyFont="1" applyFill="1" applyBorder="1" applyAlignment="1">
      <alignment vertical="center" shrinkToFit="1"/>
    </xf>
    <xf numFmtId="178" fontId="14" fillId="3" borderId="263" xfId="4" applyNumberFormat="1" applyFont="1" applyFill="1" applyBorder="1" applyAlignment="1">
      <alignment vertical="center" shrinkToFit="1"/>
    </xf>
    <xf numFmtId="178" fontId="14" fillId="3" borderId="113" xfId="4" applyNumberFormat="1" applyFont="1" applyFill="1" applyBorder="1" applyAlignment="1">
      <alignment vertical="center" shrinkToFit="1"/>
    </xf>
    <xf numFmtId="181" fontId="14" fillId="3" borderId="113" xfId="4" applyNumberFormat="1" applyFont="1" applyFill="1" applyBorder="1" applyAlignment="1">
      <alignment vertical="center" shrinkToFit="1"/>
    </xf>
    <xf numFmtId="0" fontId="0" fillId="5" borderId="0" xfId="0" applyFill="1" applyAlignment="1">
      <alignment vertical="center" shrinkToFit="1"/>
    </xf>
    <xf numFmtId="38" fontId="14" fillId="37" borderId="3" xfId="2" applyFont="1" applyFill="1" applyBorder="1" applyAlignment="1">
      <alignment vertical="center" shrinkToFit="1"/>
    </xf>
    <xf numFmtId="0" fontId="0" fillId="0" borderId="0" xfId="0" applyAlignment="1">
      <alignment vertical="center" shrinkToFit="1"/>
    </xf>
    <xf numFmtId="181" fontId="0" fillId="5" borderId="0" xfId="0" applyNumberFormat="1" applyFill="1" applyAlignment="1">
      <alignment vertical="center" shrinkToFit="1"/>
    </xf>
    <xf numFmtId="38" fontId="0" fillId="3" borderId="3" xfId="0" applyNumberFormat="1" applyFill="1" applyBorder="1" applyAlignment="1">
      <alignment vertical="center" shrinkToFit="1"/>
    </xf>
    <xf numFmtId="0" fontId="61" fillId="5" borderId="3" xfId="0" applyFont="1" applyFill="1" applyBorder="1" applyAlignment="1">
      <alignment vertical="center" shrinkToFit="1"/>
    </xf>
    <xf numFmtId="10" fontId="61" fillId="3" borderId="3" xfId="0" applyNumberFormat="1" applyFont="1" applyFill="1" applyBorder="1" applyAlignment="1">
      <alignment vertical="center" shrinkToFit="1"/>
    </xf>
    <xf numFmtId="38" fontId="14" fillId="3" borderId="251" xfId="2" applyFont="1" applyFill="1" applyBorder="1" applyAlignment="1">
      <alignment vertical="center" shrinkToFit="1"/>
    </xf>
    <xf numFmtId="0" fontId="0" fillId="38" borderId="115" xfId="0" applyFill="1" applyBorder="1" applyAlignment="1">
      <alignment vertical="center" shrinkToFit="1"/>
    </xf>
    <xf numFmtId="186" fontId="14" fillId="38" borderId="3" xfId="5" applyNumberFormat="1" applyFont="1" applyFill="1" applyBorder="1" applyAlignment="1">
      <alignment vertical="center" shrinkToFit="1"/>
    </xf>
    <xf numFmtId="181" fontId="14" fillId="3" borderId="3" xfId="4" applyNumberFormat="1" applyFont="1" applyFill="1" applyBorder="1" applyAlignment="1">
      <alignment vertical="center" shrinkToFit="1"/>
    </xf>
    <xf numFmtId="176" fontId="18" fillId="32" borderId="264" xfId="119" applyNumberFormat="1" applyFont="1" applyFill="1" applyBorder="1" applyAlignment="1">
      <alignment horizontal="center" vertical="center"/>
    </xf>
    <xf numFmtId="10" fontId="18" fillId="32" borderId="61" xfId="119" applyNumberFormat="1" applyFont="1" applyFill="1" applyBorder="1" applyAlignment="1">
      <alignment horizontal="center" vertical="center"/>
    </xf>
    <xf numFmtId="0" fontId="65" fillId="29" borderId="265" xfId="0" applyFont="1" applyFill="1" applyBorder="1" applyAlignment="1">
      <alignment vertical="center" wrapText="1"/>
    </xf>
    <xf numFmtId="0" fontId="65" fillId="29" borderId="137" xfId="0" applyFont="1" applyFill="1" applyBorder="1" applyAlignment="1">
      <alignment vertical="center" wrapText="1"/>
    </xf>
    <xf numFmtId="178" fontId="18" fillId="5" borderId="84" xfId="133" applyNumberFormat="1" applyFont="1" applyFill="1" applyBorder="1" applyAlignment="1" applyProtection="1">
      <alignment vertical="center"/>
    </xf>
    <xf numFmtId="178" fontId="18" fillId="5" borderId="16" xfId="133" applyNumberFormat="1" applyFont="1" applyFill="1" applyBorder="1" applyAlignment="1" applyProtection="1">
      <alignment vertical="center"/>
    </xf>
    <xf numFmtId="0" fontId="38" fillId="0" borderId="0" xfId="0" applyFont="1" applyAlignment="1">
      <alignment vertical="top"/>
    </xf>
    <xf numFmtId="0" fontId="89" fillId="5" borderId="0" xfId="0" applyFont="1" applyFill="1" applyAlignment="1">
      <alignment vertical="top"/>
    </xf>
    <xf numFmtId="0" fontId="87" fillId="5" borderId="0" xfId="0" applyFont="1" applyFill="1" applyAlignment="1">
      <alignment vertical="top"/>
    </xf>
    <xf numFmtId="0" fontId="65" fillId="33" borderId="72" xfId="0" applyFont="1" applyFill="1" applyBorder="1" applyAlignment="1">
      <alignment vertical="center" wrapText="1"/>
    </xf>
    <xf numFmtId="0" fontId="65" fillId="31" borderId="72" xfId="0" applyFont="1" applyFill="1" applyBorder="1" applyAlignment="1">
      <alignment vertical="center" wrapText="1"/>
    </xf>
    <xf numFmtId="0" fontId="65" fillId="31" borderId="72" xfId="0" applyFont="1" applyFill="1" applyBorder="1">
      <alignment vertical="center"/>
    </xf>
    <xf numFmtId="0" fontId="65" fillId="31" borderId="170" xfId="0" applyFont="1" applyFill="1" applyBorder="1" applyAlignment="1">
      <alignment vertical="center" wrapText="1"/>
    </xf>
    <xf numFmtId="0" fontId="113" fillId="5" borderId="0" xfId="0" applyFont="1" applyFill="1" applyAlignment="1"/>
    <xf numFmtId="0" fontId="118" fillId="5" borderId="12" xfId="12" applyFont="1" applyFill="1" applyBorder="1" applyAlignment="1">
      <alignment vertical="center"/>
    </xf>
    <xf numFmtId="38" fontId="18" fillId="5" borderId="0" xfId="2" applyFont="1" applyFill="1" applyAlignment="1">
      <alignment vertical="center"/>
    </xf>
    <xf numFmtId="0" fontId="78" fillId="0" borderId="169" xfId="135" applyFont="1" applyBorder="1" applyAlignment="1" applyProtection="1">
      <alignment horizontal="left" vertical="center" wrapText="1"/>
      <protection locked="0"/>
    </xf>
    <xf numFmtId="10" fontId="18" fillId="32" borderId="132" xfId="12" applyNumberFormat="1" applyFont="1" applyFill="1" applyBorder="1" applyAlignment="1">
      <alignment horizontal="center" vertical="center"/>
    </xf>
    <xf numFmtId="10" fontId="18" fillId="32" borderId="272" xfId="12" applyNumberFormat="1" applyFont="1" applyFill="1" applyBorder="1" applyAlignment="1">
      <alignment horizontal="center" vertical="center"/>
    </xf>
    <xf numFmtId="0" fontId="78" fillId="0" borderId="273" xfId="135" applyFont="1" applyBorder="1" applyAlignment="1" applyProtection="1">
      <alignment horizontal="left" vertical="center" wrapText="1"/>
      <protection locked="0"/>
    </xf>
    <xf numFmtId="10" fontId="18" fillId="32" borderId="82" xfId="12" applyNumberFormat="1" applyFont="1" applyFill="1" applyBorder="1" applyAlignment="1">
      <alignment horizontal="center" vertical="center"/>
    </xf>
    <xf numFmtId="10" fontId="18" fillId="32" borderId="274" xfId="12" applyNumberFormat="1" applyFont="1" applyFill="1" applyBorder="1" applyAlignment="1">
      <alignment horizontal="center" vertical="center"/>
    </xf>
    <xf numFmtId="10" fontId="18" fillId="32" borderId="275" xfId="12" applyNumberFormat="1" applyFont="1" applyFill="1" applyBorder="1" applyAlignment="1">
      <alignment horizontal="center" vertical="center"/>
    </xf>
    <xf numFmtId="10" fontId="18" fillId="32" borderId="277" xfId="12" applyNumberFormat="1" applyFont="1" applyFill="1" applyBorder="1" applyAlignment="1">
      <alignment horizontal="center" vertical="center"/>
    </xf>
    <xf numFmtId="181" fontId="65" fillId="0" borderId="166" xfId="12" applyNumberFormat="1" applyFont="1" applyBorder="1" applyAlignment="1" applyProtection="1">
      <alignment horizontal="center" vertical="center" shrinkToFit="1"/>
      <protection locked="0"/>
    </xf>
    <xf numFmtId="181" fontId="65" fillId="0" borderId="170" xfId="12" applyNumberFormat="1" applyFont="1" applyBorder="1" applyAlignment="1" applyProtection="1">
      <alignment horizontal="center" vertical="center" shrinkToFit="1"/>
      <protection locked="0"/>
    </xf>
    <xf numFmtId="181" fontId="65" fillId="0" borderId="181" xfId="12" applyNumberFormat="1" applyFont="1" applyBorder="1" applyAlignment="1" applyProtection="1">
      <alignment horizontal="center" vertical="center" shrinkToFit="1"/>
      <protection locked="0"/>
    </xf>
    <xf numFmtId="181" fontId="65" fillId="0" borderId="181" xfId="135" applyNumberFormat="1" applyFont="1" applyBorder="1" applyAlignment="1" applyProtection="1">
      <alignment horizontal="center" vertical="center" shrinkToFit="1"/>
      <protection locked="0"/>
    </xf>
    <xf numFmtId="181" fontId="65" fillId="0" borderId="170" xfId="135" applyNumberFormat="1" applyFont="1" applyBorder="1" applyAlignment="1" applyProtection="1">
      <alignment horizontal="center" vertical="center" shrinkToFit="1"/>
      <protection locked="0"/>
    </xf>
    <xf numFmtId="0" fontId="65" fillId="5" borderId="0" xfId="12" applyFont="1" applyFill="1" applyAlignment="1">
      <alignment vertical="center"/>
    </xf>
    <xf numFmtId="0" fontId="65" fillId="5" borderId="0" xfId="12" applyFont="1" applyFill="1" applyAlignment="1">
      <alignment vertical="center" wrapText="1"/>
    </xf>
    <xf numFmtId="38" fontId="65" fillId="5" borderId="0" xfId="2" applyFont="1" applyFill="1" applyAlignment="1">
      <alignment vertical="center"/>
    </xf>
    <xf numFmtId="0" fontId="18" fillId="5" borderId="8" xfId="12" applyFont="1" applyFill="1" applyBorder="1" applyAlignment="1">
      <alignment vertical="center"/>
    </xf>
    <xf numFmtId="0" fontId="18" fillId="5" borderId="18" xfId="12" applyFont="1" applyFill="1" applyBorder="1" applyAlignment="1">
      <alignment vertical="center"/>
    </xf>
    <xf numFmtId="0" fontId="73" fillId="5" borderId="18" xfId="0" applyFont="1" applyFill="1" applyBorder="1" applyAlignment="1">
      <alignment horizontal="justify" vertical="center" wrapText="1"/>
    </xf>
    <xf numFmtId="0" fontId="18" fillId="0" borderId="18" xfId="12" applyFont="1" applyBorder="1" applyAlignment="1">
      <alignment vertical="center"/>
    </xf>
    <xf numFmtId="0" fontId="18" fillId="0" borderId="2" xfId="12" applyFont="1" applyBorder="1" applyAlignment="1">
      <alignment vertical="center"/>
    </xf>
    <xf numFmtId="0" fontId="25" fillId="5" borderId="0" xfId="12" applyFont="1" applyFill="1" applyAlignment="1">
      <alignment vertical="center" wrapText="1"/>
    </xf>
    <xf numFmtId="0" fontId="65" fillId="5" borderId="69" xfId="12" applyFont="1" applyFill="1" applyBorder="1" applyAlignment="1">
      <alignment vertical="center"/>
    </xf>
    <xf numFmtId="38" fontId="65" fillId="5" borderId="69" xfId="2" applyFont="1" applyFill="1" applyBorder="1" applyAlignment="1">
      <alignment vertical="center"/>
    </xf>
    <xf numFmtId="38" fontId="65" fillId="0" borderId="69" xfId="2" applyFont="1" applyBorder="1" applyAlignment="1">
      <alignment vertical="center"/>
    </xf>
    <xf numFmtId="38" fontId="65" fillId="0" borderId="15" xfId="2" applyFont="1" applyBorder="1" applyAlignment="1">
      <alignment vertical="center"/>
    </xf>
    <xf numFmtId="0" fontId="65" fillId="5" borderId="71" xfId="12" applyFont="1" applyFill="1" applyBorder="1" applyAlignment="1">
      <alignment vertical="center"/>
    </xf>
    <xf numFmtId="38" fontId="65" fillId="5" borderId="71" xfId="2" applyFont="1" applyFill="1" applyBorder="1" applyAlignment="1">
      <alignment vertical="center"/>
    </xf>
    <xf numFmtId="38" fontId="65" fillId="0" borderId="71" xfId="2" applyFont="1" applyBorder="1" applyAlignment="1">
      <alignment vertical="center"/>
    </xf>
    <xf numFmtId="38" fontId="65" fillId="0" borderId="278" xfId="2" applyFont="1" applyBorder="1" applyAlignment="1">
      <alignment vertical="center"/>
    </xf>
    <xf numFmtId="0" fontId="65" fillId="5" borderId="24" xfId="12" applyFont="1" applyFill="1" applyBorder="1" applyAlignment="1">
      <alignment vertical="center"/>
    </xf>
    <xf numFmtId="38" fontId="65" fillId="5" borderId="24" xfId="2" applyFont="1" applyFill="1" applyBorder="1" applyAlignment="1">
      <alignment vertical="center"/>
    </xf>
    <xf numFmtId="38" fontId="65" fillId="0" borderId="24" xfId="2" applyFont="1" applyBorder="1" applyAlignment="1">
      <alignment vertical="center"/>
    </xf>
    <xf numFmtId="38" fontId="65" fillId="0" borderId="279" xfId="2" applyFont="1" applyBorder="1" applyAlignment="1">
      <alignment vertical="center"/>
    </xf>
    <xf numFmtId="0" fontId="65" fillId="5" borderId="75" xfId="12" applyFont="1" applyFill="1" applyBorder="1" applyAlignment="1">
      <alignment vertical="center"/>
    </xf>
    <xf numFmtId="0" fontId="65" fillId="5" borderId="15" xfId="12" applyFont="1" applyFill="1" applyBorder="1" applyAlignment="1">
      <alignment vertical="center"/>
    </xf>
    <xf numFmtId="0" fontId="65" fillId="5" borderId="76" xfId="12" applyFont="1" applyFill="1" applyBorder="1" applyAlignment="1">
      <alignment vertical="center"/>
    </xf>
    <xf numFmtId="0" fontId="65" fillId="5" borderId="278" xfId="12" applyFont="1" applyFill="1" applyBorder="1" applyAlignment="1">
      <alignment vertical="center"/>
    </xf>
    <xf numFmtId="0" fontId="65" fillId="5" borderId="77" xfId="12" applyFont="1" applyFill="1" applyBorder="1" applyAlignment="1">
      <alignment vertical="center"/>
    </xf>
    <xf numFmtId="0" fontId="65" fillId="5" borderId="279" xfId="12" applyFont="1" applyFill="1" applyBorder="1" applyAlignment="1">
      <alignment vertical="center"/>
    </xf>
    <xf numFmtId="0" fontId="65" fillId="5" borderId="0" xfId="12" applyFont="1" applyFill="1"/>
    <xf numFmtId="0" fontId="65" fillId="0" borderId="0" xfId="12" applyFont="1"/>
    <xf numFmtId="0" fontId="65" fillId="5" borderId="269" xfId="12" applyFont="1" applyFill="1" applyBorder="1" applyAlignment="1">
      <alignment vertical="center" wrapText="1"/>
    </xf>
    <xf numFmtId="0" fontId="65" fillId="5" borderId="271" xfId="12" applyFont="1" applyFill="1" applyBorder="1" applyAlignment="1">
      <alignment vertical="center" wrapText="1"/>
    </xf>
    <xf numFmtId="0" fontId="65" fillId="5" borderId="270" xfId="12" applyFont="1" applyFill="1" applyBorder="1" applyAlignment="1">
      <alignment vertical="center" wrapText="1"/>
    </xf>
    <xf numFmtId="0" fontId="85" fillId="5" borderId="0" xfId="12" applyFont="1" applyFill="1"/>
    <xf numFmtId="38" fontId="65" fillId="5" borderId="75" xfId="2" applyFont="1" applyFill="1" applyBorder="1" applyAlignment="1">
      <alignment vertical="center"/>
    </xf>
    <xf numFmtId="38" fontId="65" fillId="5" borderId="15" xfId="2" applyFont="1" applyFill="1" applyBorder="1" applyAlignment="1">
      <alignment vertical="center"/>
    </xf>
    <xf numFmtId="38" fontId="65" fillId="5" borderId="76" xfId="2" applyFont="1" applyFill="1" applyBorder="1" applyAlignment="1">
      <alignment vertical="center"/>
    </xf>
    <xf numFmtId="38" fontId="65" fillId="5" borderId="278" xfId="2" applyFont="1" applyFill="1" applyBorder="1" applyAlignment="1">
      <alignment vertical="center"/>
    </xf>
    <xf numFmtId="38" fontId="65" fillId="5" borderId="77" xfId="2" applyFont="1" applyFill="1" applyBorder="1" applyAlignment="1">
      <alignment vertical="center"/>
    </xf>
    <xf numFmtId="38" fontId="65" fillId="5" borderId="279" xfId="2" applyFont="1" applyFill="1" applyBorder="1" applyAlignment="1">
      <alignment vertical="center"/>
    </xf>
    <xf numFmtId="0" fontId="65" fillId="5" borderId="5" xfId="12" applyFont="1" applyFill="1" applyBorder="1" applyAlignment="1">
      <alignment vertical="center" wrapText="1"/>
    </xf>
    <xf numFmtId="38" fontId="65" fillId="5" borderId="83" xfId="2" applyFont="1" applyFill="1" applyBorder="1" applyAlignment="1">
      <alignment vertical="center"/>
    </xf>
    <xf numFmtId="38" fontId="65" fillId="5" borderId="74" xfId="2" applyFont="1" applyFill="1" applyBorder="1" applyAlignment="1">
      <alignment vertical="center"/>
    </xf>
    <xf numFmtId="38" fontId="65" fillId="5" borderId="79" xfId="2" applyFont="1" applyFill="1" applyBorder="1" applyAlignment="1">
      <alignment vertical="center"/>
    </xf>
    <xf numFmtId="0" fontId="65" fillId="5" borderId="83" xfId="12" applyFont="1" applyFill="1" applyBorder="1" applyAlignment="1">
      <alignment vertical="center"/>
    </xf>
    <xf numFmtId="0" fontId="65" fillId="5" borderId="74" xfId="12" applyFont="1" applyFill="1" applyBorder="1" applyAlignment="1">
      <alignment vertical="center"/>
    </xf>
    <xf numFmtId="0" fontId="65" fillId="5" borderId="79" xfId="12" applyFont="1" applyFill="1" applyBorder="1" applyAlignment="1">
      <alignment vertical="center"/>
    </xf>
    <xf numFmtId="0" fontId="65" fillId="5" borderId="0" xfId="12" applyFont="1" applyFill="1" applyAlignment="1">
      <alignment wrapText="1"/>
    </xf>
    <xf numFmtId="178" fontId="65" fillId="42" borderId="15" xfId="12" applyNumberFormat="1" applyFont="1" applyFill="1" applyBorder="1" applyAlignment="1">
      <alignment vertical="center"/>
    </xf>
    <xf numFmtId="178" fontId="65" fillId="41" borderId="278" xfId="12" applyNumberFormat="1" applyFont="1" applyFill="1" applyBorder="1" applyAlignment="1">
      <alignment vertical="center"/>
    </xf>
    <xf numFmtId="178" fontId="65" fillId="42" borderId="278" xfId="12" applyNumberFormat="1" applyFont="1" applyFill="1" applyBorder="1" applyAlignment="1">
      <alignment vertical="center"/>
    </xf>
    <xf numFmtId="178" fontId="65" fillId="43" borderId="278" xfId="12" applyNumberFormat="1" applyFont="1" applyFill="1" applyBorder="1" applyAlignment="1">
      <alignment vertical="center"/>
    </xf>
    <xf numFmtId="178" fontId="65" fillId="43" borderId="279" xfId="12" applyNumberFormat="1" applyFont="1" applyFill="1" applyBorder="1" applyAlignment="1">
      <alignment vertical="center"/>
    </xf>
    <xf numFmtId="38" fontId="65" fillId="42" borderId="0" xfId="2" applyFont="1" applyFill="1" applyAlignment="1">
      <alignment vertical="center"/>
    </xf>
    <xf numFmtId="38" fontId="65" fillId="41" borderId="0" xfId="2" applyFont="1" applyFill="1" applyAlignment="1">
      <alignment vertical="center"/>
    </xf>
    <xf numFmtId="38" fontId="65" fillId="43" borderId="0" xfId="2" applyFont="1" applyFill="1" applyAlignment="1">
      <alignment vertical="center"/>
    </xf>
    <xf numFmtId="0" fontId="85" fillId="0" borderId="0" xfId="12" applyFont="1"/>
    <xf numFmtId="178" fontId="65" fillId="5" borderId="15" xfId="12" applyNumberFormat="1" applyFont="1" applyFill="1" applyBorder="1" applyAlignment="1">
      <alignment vertical="center"/>
    </xf>
    <xf numFmtId="178" fontId="65" fillId="5" borderId="278" xfId="12" applyNumberFormat="1" applyFont="1" applyFill="1" applyBorder="1" applyAlignment="1">
      <alignment vertical="center"/>
    </xf>
    <xf numFmtId="178" fontId="65" fillId="5" borderId="279" xfId="12" applyNumberFormat="1" applyFont="1" applyFill="1" applyBorder="1" applyAlignment="1">
      <alignment vertical="center"/>
    </xf>
    <xf numFmtId="38" fontId="18" fillId="5" borderId="18" xfId="2" applyFont="1" applyFill="1" applyBorder="1" applyAlignment="1">
      <alignment vertical="center"/>
    </xf>
    <xf numFmtId="9" fontId="65" fillId="5" borderId="15" xfId="2" applyNumberFormat="1" applyFont="1" applyFill="1" applyBorder="1" applyAlignment="1">
      <alignment vertical="center"/>
    </xf>
    <xf numFmtId="9" fontId="65" fillId="5" borderId="278" xfId="2" applyNumberFormat="1" applyFont="1" applyFill="1" applyBorder="1" applyAlignment="1">
      <alignment vertical="center"/>
    </xf>
    <xf numFmtId="9" fontId="65" fillId="5" borderId="279" xfId="2" applyNumberFormat="1" applyFont="1" applyFill="1" applyBorder="1" applyAlignment="1">
      <alignment vertical="center"/>
    </xf>
    <xf numFmtId="38" fontId="65" fillId="0" borderId="75" xfId="2" applyFont="1" applyBorder="1" applyAlignment="1">
      <alignment vertical="center"/>
    </xf>
    <xf numFmtId="38" fontId="65" fillId="0" borderId="76" xfId="2" applyFont="1" applyBorder="1" applyAlignment="1">
      <alignment vertical="center"/>
    </xf>
    <xf numFmtId="38" fontId="65" fillId="0" borderId="77" xfId="2" applyFont="1" applyBorder="1" applyAlignment="1">
      <alignment vertical="center"/>
    </xf>
    <xf numFmtId="9" fontId="18" fillId="0" borderId="0" xfId="12" applyNumberFormat="1" applyFont="1" applyAlignment="1">
      <alignment vertical="center"/>
    </xf>
    <xf numFmtId="0" fontId="65" fillId="0" borderId="8" xfId="12" applyFont="1" applyBorder="1" applyAlignment="1">
      <alignment vertical="center"/>
    </xf>
    <xf numFmtId="0" fontId="65" fillId="0" borderId="2" xfId="12" applyFont="1" applyBorder="1" applyAlignment="1">
      <alignment vertical="center"/>
    </xf>
    <xf numFmtId="38" fontId="65" fillId="0" borderId="167" xfId="2" applyFont="1" applyBorder="1" applyAlignment="1">
      <alignment vertical="center"/>
    </xf>
    <xf numFmtId="9" fontId="65" fillId="0" borderId="280" xfId="12" applyNumberFormat="1" applyFont="1" applyBorder="1" applyAlignment="1">
      <alignment vertical="center"/>
    </xf>
    <xf numFmtId="9" fontId="65" fillId="0" borderId="278" xfId="12" applyNumberFormat="1" applyFont="1" applyBorder="1" applyAlignment="1">
      <alignment vertical="center"/>
    </xf>
    <xf numFmtId="9" fontId="65" fillId="0" borderId="279" xfId="12" applyNumberFormat="1" applyFont="1" applyBorder="1" applyAlignment="1">
      <alignment vertical="center"/>
    </xf>
    <xf numFmtId="0" fontId="66" fillId="5" borderId="0" xfId="0" applyFont="1" applyFill="1" applyAlignment="1">
      <alignment vertical="center" wrapText="1"/>
    </xf>
    <xf numFmtId="176" fontId="18" fillId="0" borderId="36" xfId="119" applyNumberFormat="1" applyFont="1" applyBorder="1" applyAlignment="1">
      <alignment horizontal="center" vertical="center" shrinkToFit="1"/>
    </xf>
    <xf numFmtId="10" fontId="18" fillId="0" borderId="29" xfId="133" applyNumberFormat="1" applyFont="1" applyFill="1" applyBorder="1" applyAlignment="1" applyProtection="1">
      <alignment horizontal="center" vertical="center" shrinkToFit="1"/>
    </xf>
    <xf numFmtId="176" fontId="18" fillId="0" borderId="29" xfId="119" applyNumberFormat="1" applyFont="1" applyBorder="1" applyAlignment="1">
      <alignment horizontal="center" vertical="center" shrinkToFit="1"/>
    </xf>
    <xf numFmtId="10" fontId="18" fillId="0" borderId="30" xfId="133" applyNumberFormat="1" applyFont="1" applyFill="1" applyBorder="1" applyAlignment="1" applyProtection="1">
      <alignment horizontal="center" vertical="center" shrinkToFit="1"/>
    </xf>
    <xf numFmtId="0" fontId="0" fillId="0" borderId="30" xfId="0" applyBorder="1">
      <alignment vertical="center"/>
    </xf>
    <xf numFmtId="0" fontId="66" fillId="5" borderId="0" xfId="0" applyFont="1" applyFill="1" applyAlignment="1">
      <alignment horizontal="left" vertical="center" wrapText="1"/>
    </xf>
    <xf numFmtId="0" fontId="15" fillId="5" borderId="281" xfId="0" applyFont="1" applyFill="1" applyBorder="1" applyAlignment="1">
      <alignment horizontal="left" vertical="center" wrapText="1"/>
    </xf>
    <xf numFmtId="0" fontId="34" fillId="35" borderId="194" xfId="12" applyFont="1" applyFill="1" applyBorder="1" applyAlignment="1">
      <alignment horizontal="center" vertical="center" wrapText="1"/>
    </xf>
    <xf numFmtId="177" fontId="65" fillId="0" borderId="156" xfId="12" applyNumberFormat="1" applyFont="1" applyBorder="1" applyAlignment="1">
      <alignment horizontal="center" vertical="center" wrapText="1"/>
    </xf>
    <xf numFmtId="10" fontId="65" fillId="0" borderId="81" xfId="12" applyNumberFormat="1" applyFont="1" applyBorder="1" applyAlignment="1">
      <alignment horizontal="center" vertical="center"/>
    </xf>
    <xf numFmtId="181" fontId="65" fillId="32" borderId="156" xfId="135" applyNumberFormat="1" applyFont="1" applyFill="1" applyBorder="1" applyAlignment="1" applyProtection="1">
      <alignment horizontal="center" vertical="center" shrinkToFit="1"/>
      <protection locked="0"/>
    </xf>
    <xf numFmtId="10" fontId="18" fillId="32" borderId="288" xfId="12" applyNumberFormat="1" applyFont="1" applyFill="1" applyBorder="1" applyAlignment="1">
      <alignment horizontal="center" vertical="center"/>
    </xf>
    <xf numFmtId="0" fontId="89" fillId="5" borderId="0" xfId="118" applyFont="1" applyFill="1"/>
    <xf numFmtId="10" fontId="18" fillId="32" borderId="289" xfId="12" applyNumberFormat="1" applyFont="1" applyFill="1" applyBorder="1" applyAlignment="1">
      <alignment horizontal="center" vertical="center"/>
    </xf>
    <xf numFmtId="10" fontId="18" fillId="32" borderId="291" xfId="12" applyNumberFormat="1" applyFont="1" applyFill="1" applyBorder="1" applyAlignment="1">
      <alignment horizontal="center" vertical="center"/>
    </xf>
    <xf numFmtId="10" fontId="18" fillId="32" borderId="292" xfId="12" applyNumberFormat="1" applyFont="1" applyFill="1" applyBorder="1" applyAlignment="1">
      <alignment horizontal="center" vertical="center"/>
    </xf>
    <xf numFmtId="10" fontId="18" fillId="32" borderId="294" xfId="12" applyNumberFormat="1" applyFont="1" applyFill="1" applyBorder="1" applyAlignment="1">
      <alignment horizontal="center" vertical="center"/>
    </xf>
    <xf numFmtId="0" fontId="122" fillId="5" borderId="0" xfId="12" applyFont="1" applyFill="1" applyAlignment="1">
      <alignment vertical="center"/>
    </xf>
    <xf numFmtId="0" fontId="107" fillId="5" borderId="0" xfId="118" applyFont="1" applyFill="1" applyAlignment="1">
      <alignment horizontal="center" vertical="center" wrapText="1"/>
    </xf>
    <xf numFmtId="0" fontId="89" fillId="5" borderId="0" xfId="118" applyFont="1" applyFill="1" applyAlignment="1">
      <alignment vertical="center" wrapText="1"/>
    </xf>
    <xf numFmtId="176" fontId="10" fillId="0" borderId="0" xfId="118" applyNumberFormat="1" applyAlignment="1">
      <alignment vertical="center" shrinkToFit="1"/>
    </xf>
    <xf numFmtId="0" fontId="59" fillId="0" borderId="5" xfId="17" applyFont="1" applyBorder="1" applyAlignment="1">
      <alignment horizontal="center" vertical="center"/>
    </xf>
    <xf numFmtId="0" fontId="59" fillId="0" borderId="3" xfId="17" applyFont="1" applyBorder="1" applyAlignment="1">
      <alignment horizontal="center" vertical="center" wrapText="1"/>
    </xf>
    <xf numFmtId="0" fontId="63" fillId="29" borderId="3" xfId="17" applyFont="1" applyFill="1" applyBorder="1" applyAlignment="1">
      <alignment horizontal="center" vertical="center" wrapText="1"/>
    </xf>
    <xf numFmtId="9" fontId="68" fillId="29" borderId="3" xfId="18" applyFont="1" applyFill="1" applyBorder="1" applyAlignment="1">
      <alignment horizontal="center" vertical="center" wrapText="1"/>
    </xf>
    <xf numFmtId="0" fontId="63" fillId="44" borderId="3" xfId="17" applyFont="1" applyFill="1" applyBorder="1" applyAlignment="1">
      <alignment horizontal="center" vertical="center" wrapText="1"/>
    </xf>
    <xf numFmtId="0" fontId="63" fillId="45" borderId="3" xfId="17" applyFont="1" applyFill="1" applyBorder="1" applyAlignment="1">
      <alignment horizontal="center" vertical="center" wrapText="1"/>
    </xf>
    <xf numFmtId="0" fontId="63" fillId="46" borderId="3" xfId="17" applyFont="1" applyFill="1" applyBorder="1" applyAlignment="1">
      <alignment horizontal="center" vertical="center" wrapText="1"/>
    </xf>
    <xf numFmtId="0" fontId="18" fillId="5" borderId="198" xfId="135" applyFont="1" applyFill="1" applyBorder="1" applyAlignment="1" applyProtection="1">
      <alignment horizontal="center" vertical="center"/>
      <protection locked="0"/>
    </xf>
    <xf numFmtId="0" fontId="18" fillId="5" borderId="165" xfId="135" applyFont="1" applyFill="1" applyBorder="1" applyAlignment="1" applyProtection="1">
      <alignment horizontal="center" vertical="center"/>
      <protection locked="0"/>
    </xf>
    <xf numFmtId="0" fontId="18" fillId="5" borderId="169" xfId="135" applyFont="1" applyFill="1" applyBorder="1" applyAlignment="1" applyProtection="1">
      <alignment horizontal="center" vertical="center"/>
      <protection locked="0"/>
    </xf>
    <xf numFmtId="0" fontId="18" fillId="5" borderId="204" xfId="135" applyFont="1" applyFill="1" applyBorder="1" applyAlignment="1" applyProtection="1">
      <alignment horizontal="center" vertical="center"/>
      <protection locked="0"/>
    </xf>
    <xf numFmtId="0" fontId="18" fillId="5" borderId="262" xfId="135" applyFont="1" applyFill="1" applyBorder="1" applyAlignment="1" applyProtection="1">
      <alignment horizontal="center" vertical="center"/>
      <protection locked="0"/>
    </xf>
    <xf numFmtId="177" fontId="65" fillId="5" borderId="155" xfId="12" applyNumberFormat="1" applyFont="1" applyFill="1" applyBorder="1" applyAlignment="1">
      <alignment horizontal="center" vertical="center"/>
    </xf>
    <xf numFmtId="0" fontId="13" fillId="5" borderId="298" xfId="0" applyFont="1" applyFill="1" applyBorder="1" applyAlignment="1">
      <alignment horizontal="center" vertical="center" wrapText="1"/>
    </xf>
    <xf numFmtId="0" fontId="65" fillId="5" borderId="252" xfId="119" applyFont="1" applyFill="1" applyBorder="1" applyAlignment="1">
      <alignment vertical="center"/>
    </xf>
    <xf numFmtId="0" fontId="65" fillId="5" borderId="102" xfId="119" applyFont="1" applyFill="1" applyBorder="1" applyAlignment="1">
      <alignment vertical="center"/>
    </xf>
    <xf numFmtId="0" fontId="65" fillId="5" borderId="107" xfId="119" applyFont="1" applyFill="1" applyBorder="1" applyAlignment="1">
      <alignment vertical="center"/>
    </xf>
    <xf numFmtId="176" fontId="18" fillId="32" borderId="198" xfId="119" applyNumberFormat="1" applyFont="1" applyFill="1" applyBorder="1" applyAlignment="1">
      <alignment horizontal="center" vertical="center"/>
    </xf>
    <xf numFmtId="9" fontId="18" fillId="32" borderId="302" xfId="119" applyNumberFormat="1" applyFont="1" applyFill="1" applyBorder="1" applyAlignment="1">
      <alignment horizontal="center" vertical="center" wrapText="1"/>
    </xf>
    <xf numFmtId="0" fontId="18" fillId="5" borderId="109" xfId="119" applyFont="1" applyFill="1" applyBorder="1" applyAlignment="1">
      <alignment vertical="center"/>
    </xf>
    <xf numFmtId="0" fontId="10" fillId="5" borderId="140" xfId="119" applyFill="1" applyBorder="1"/>
    <xf numFmtId="176" fontId="18" fillId="32" borderId="109" xfId="0" applyNumberFormat="1" applyFont="1" applyFill="1" applyBorder="1" applyAlignment="1">
      <alignment horizontal="center" vertical="center" wrapText="1"/>
    </xf>
    <xf numFmtId="10" fontId="18" fillId="32" borderId="142" xfId="0" applyNumberFormat="1" applyFont="1" applyFill="1" applyBorder="1" applyAlignment="1">
      <alignment horizontal="center" vertical="center" wrapText="1"/>
    </xf>
    <xf numFmtId="181" fontId="18" fillId="32" borderId="85" xfId="119" applyNumberFormat="1" applyFont="1" applyFill="1" applyBorder="1" applyAlignment="1">
      <alignment horizontal="center" vertical="center"/>
    </xf>
    <xf numFmtId="181" fontId="18" fillId="32" borderId="138" xfId="0" applyNumberFormat="1" applyFont="1" applyFill="1" applyBorder="1" applyAlignment="1">
      <alignment horizontal="center" vertical="center" wrapText="1"/>
    </xf>
    <xf numFmtId="181" fontId="18" fillId="32" borderId="100" xfId="0" applyNumberFormat="1" applyFont="1" applyFill="1" applyBorder="1" applyAlignment="1">
      <alignment horizontal="center" vertical="center" wrapText="1"/>
    </xf>
    <xf numFmtId="181" fontId="18" fillId="32" borderId="129" xfId="119" applyNumberFormat="1" applyFont="1" applyFill="1" applyBorder="1" applyAlignment="1">
      <alignment horizontal="center" vertical="center"/>
    </xf>
    <xf numFmtId="10" fontId="18" fillId="32" borderId="132" xfId="119" applyNumberFormat="1" applyFont="1" applyFill="1" applyBorder="1" applyAlignment="1">
      <alignment horizontal="center" vertical="center"/>
    </xf>
    <xf numFmtId="181" fontId="18" fillId="32" borderId="131" xfId="119" applyNumberFormat="1" applyFont="1" applyFill="1" applyBorder="1" applyAlignment="1">
      <alignment horizontal="center" vertical="center"/>
    </xf>
    <xf numFmtId="10" fontId="18" fillId="32" borderId="134" xfId="119" applyNumberFormat="1" applyFont="1" applyFill="1" applyBorder="1" applyAlignment="1">
      <alignment horizontal="center" vertical="center"/>
    </xf>
    <xf numFmtId="10" fontId="18" fillId="32" borderId="171" xfId="119" applyNumberFormat="1" applyFont="1" applyFill="1" applyBorder="1" applyAlignment="1">
      <alignment horizontal="center" vertical="center"/>
    </xf>
    <xf numFmtId="0" fontId="18" fillId="32" borderId="303" xfId="119" applyFont="1" applyFill="1" applyBorder="1" applyAlignment="1">
      <alignment horizontal="center" vertical="center"/>
    </xf>
    <xf numFmtId="0" fontId="10" fillId="5" borderId="0" xfId="119" applyFill="1" applyAlignment="1">
      <alignment horizontal="center"/>
    </xf>
    <xf numFmtId="181" fontId="18" fillId="32" borderId="304" xfId="119" applyNumberFormat="1" applyFont="1" applyFill="1" applyBorder="1" applyAlignment="1">
      <alignment horizontal="center" vertical="center"/>
    </xf>
    <xf numFmtId="186" fontId="18" fillId="5" borderId="0" xfId="119" applyNumberFormat="1" applyFont="1" applyFill="1" applyAlignment="1">
      <alignment horizontal="center" vertical="center" wrapText="1"/>
    </xf>
    <xf numFmtId="186" fontId="18" fillId="32" borderId="306" xfId="119" applyNumberFormat="1" applyFont="1" applyFill="1" applyBorder="1" applyAlignment="1">
      <alignment horizontal="center" vertical="center" wrapText="1"/>
    </xf>
    <xf numFmtId="0" fontId="0" fillId="5" borderId="0" xfId="118" applyFont="1" applyFill="1" applyAlignment="1">
      <alignment wrapText="1"/>
    </xf>
    <xf numFmtId="178" fontId="0" fillId="3" borderId="33" xfId="118" applyNumberFormat="1" applyFont="1" applyFill="1" applyBorder="1" applyAlignment="1">
      <alignment vertical="center"/>
    </xf>
    <xf numFmtId="178" fontId="10" fillId="3" borderId="43" xfId="118" applyNumberFormat="1" applyFill="1" applyBorder="1" applyAlignment="1">
      <alignment vertical="center"/>
    </xf>
    <xf numFmtId="10" fontId="18" fillId="32" borderId="307" xfId="119" applyNumberFormat="1" applyFont="1" applyFill="1" applyBorder="1" applyAlignment="1">
      <alignment horizontal="center" vertical="center"/>
    </xf>
    <xf numFmtId="176" fontId="18" fillId="32" borderId="310" xfId="0" applyNumberFormat="1" applyFont="1" applyFill="1" applyBorder="1" applyAlignment="1">
      <alignment horizontal="center" vertical="center" wrapText="1"/>
    </xf>
    <xf numFmtId="10" fontId="18" fillId="32" borderId="30" xfId="119" applyNumberFormat="1" applyFont="1" applyFill="1" applyBorder="1" applyAlignment="1">
      <alignment horizontal="center" vertical="center"/>
    </xf>
    <xf numFmtId="176" fontId="18" fillId="32" borderId="36" xfId="0" applyNumberFormat="1" applyFont="1" applyFill="1" applyBorder="1" applyAlignment="1">
      <alignment horizontal="center" vertical="center" wrapText="1"/>
    </xf>
    <xf numFmtId="0" fontId="65" fillId="5" borderId="100" xfId="119" applyFont="1" applyFill="1" applyBorder="1" applyAlignment="1">
      <alignment vertical="center"/>
    </xf>
    <xf numFmtId="176" fontId="18" fillId="32" borderId="41" xfId="119" applyNumberFormat="1" applyFont="1" applyFill="1" applyBorder="1" applyAlignment="1">
      <alignment horizontal="center" vertical="center"/>
    </xf>
    <xf numFmtId="0" fontId="13" fillId="5" borderId="258" xfId="119" applyFont="1" applyFill="1" applyBorder="1" applyAlignment="1">
      <alignment horizontal="center" vertical="center"/>
    </xf>
    <xf numFmtId="0" fontId="13" fillId="5" borderId="311" xfId="119" applyFont="1" applyFill="1" applyBorder="1" applyAlignment="1">
      <alignment horizontal="center" vertical="center"/>
    </xf>
    <xf numFmtId="176" fontId="10" fillId="3" borderId="2" xfId="118" applyNumberFormat="1" applyFill="1" applyBorder="1" applyAlignment="1">
      <alignment vertical="center" shrinkToFit="1"/>
    </xf>
    <xf numFmtId="176" fontId="10" fillId="3" borderId="3" xfId="118" applyNumberFormat="1" applyFill="1" applyBorder="1" applyAlignment="1">
      <alignment vertical="center" shrinkToFit="1"/>
    </xf>
    <xf numFmtId="178" fontId="10" fillId="3" borderId="270" xfId="118" applyNumberFormat="1" applyFill="1" applyBorder="1" applyAlignment="1">
      <alignment vertical="center" shrinkToFit="1"/>
    </xf>
    <xf numFmtId="178" fontId="10" fillId="3" borderId="5" xfId="118" applyNumberFormat="1" applyFill="1" applyBorder="1" applyAlignment="1">
      <alignment vertical="center" shrinkToFit="1"/>
    </xf>
    <xf numFmtId="0" fontId="85" fillId="5" borderId="0" xfId="0" applyFont="1" applyFill="1" applyAlignment="1"/>
    <xf numFmtId="0" fontId="124" fillId="5" borderId="0" xfId="0" applyFont="1" applyFill="1" applyAlignment="1"/>
    <xf numFmtId="0" fontId="13" fillId="5" borderId="3" xfId="0" applyFont="1" applyFill="1" applyBorder="1" applyAlignment="1"/>
    <xf numFmtId="0" fontId="13" fillId="5" borderId="3" xfId="0" applyFont="1" applyFill="1" applyBorder="1" applyAlignment="1">
      <alignment wrapText="1"/>
    </xf>
    <xf numFmtId="0" fontId="25" fillId="5" borderId="3" xfId="0" applyFont="1" applyFill="1" applyBorder="1" applyAlignment="1"/>
    <xf numFmtId="0" fontId="125" fillId="5" borderId="3" xfId="0" applyFont="1" applyFill="1" applyBorder="1" applyAlignment="1">
      <alignment wrapText="1"/>
    </xf>
    <xf numFmtId="0" fontId="65" fillId="5" borderId="3" xfId="0" applyFont="1" applyFill="1" applyBorder="1" applyAlignment="1">
      <alignment wrapText="1"/>
    </xf>
    <xf numFmtId="0" fontId="34" fillId="5" borderId="3" xfId="0" applyFont="1" applyFill="1" applyBorder="1" applyAlignment="1">
      <alignment vertical="center" wrapText="1"/>
    </xf>
    <xf numFmtId="0" fontId="125" fillId="5" borderId="3" xfId="0" applyFont="1" applyFill="1" applyBorder="1" applyAlignment="1"/>
    <xf numFmtId="0" fontId="25" fillId="3" borderId="234" xfId="0" applyFont="1" applyFill="1" applyBorder="1" applyAlignment="1"/>
    <xf numFmtId="0" fontId="85" fillId="5" borderId="95" xfId="0" applyFont="1" applyFill="1" applyBorder="1" applyAlignment="1"/>
    <xf numFmtId="38" fontId="13" fillId="5" borderId="3" xfId="2" applyFont="1" applyFill="1" applyBorder="1" applyAlignment="1"/>
    <xf numFmtId="10" fontId="13" fillId="5" borderId="3" xfId="0" applyNumberFormat="1" applyFont="1" applyFill="1" applyBorder="1" applyAlignment="1"/>
    <xf numFmtId="38" fontId="125" fillId="5" borderId="3" xfId="2" applyFont="1" applyFill="1" applyBorder="1" applyAlignment="1"/>
    <xf numFmtId="10" fontId="125" fillId="5" borderId="3" xfId="0" applyNumberFormat="1" applyFont="1" applyFill="1" applyBorder="1" applyAlignment="1"/>
    <xf numFmtId="10" fontId="18" fillId="5" borderId="0" xfId="0" applyNumberFormat="1" applyFont="1" applyFill="1">
      <alignment vertical="center"/>
    </xf>
    <xf numFmtId="176" fontId="10" fillId="3" borderId="315" xfId="118" applyNumberFormat="1" applyFill="1" applyBorder="1" applyAlignment="1">
      <alignment vertical="center" shrinkToFit="1"/>
    </xf>
    <xf numFmtId="176" fontId="10" fillId="3" borderId="316" xfId="118" applyNumberFormat="1" applyFill="1" applyBorder="1" applyAlignment="1">
      <alignment vertical="center" shrinkToFit="1"/>
    </xf>
    <xf numFmtId="0" fontId="58" fillId="5" borderId="317" xfId="12" applyFont="1" applyFill="1" applyBorder="1" applyAlignment="1">
      <alignment horizontal="center" vertical="center" wrapText="1"/>
    </xf>
    <xf numFmtId="176" fontId="10" fillId="3" borderId="235" xfId="5" applyNumberFormat="1" applyFont="1" applyFill="1" applyBorder="1" applyAlignment="1" applyProtection="1">
      <alignment horizontal="right" vertical="center" shrinkToFit="1"/>
    </xf>
    <xf numFmtId="176" fontId="10" fillId="3" borderId="229" xfId="5" applyNumberFormat="1" applyFont="1" applyFill="1" applyBorder="1" applyAlignment="1" applyProtection="1">
      <alignment horizontal="right" vertical="center" shrinkToFit="1"/>
    </xf>
    <xf numFmtId="176" fontId="10" fillId="3" borderId="36" xfId="5" applyNumberFormat="1" applyFont="1" applyFill="1" applyBorder="1" applyAlignment="1" applyProtection="1">
      <alignment horizontal="right" vertical="center" shrinkToFit="1"/>
    </xf>
    <xf numFmtId="176" fontId="10" fillId="3" borderId="30" xfId="5" applyNumberFormat="1" applyFont="1" applyFill="1" applyBorder="1" applyAlignment="1" applyProtection="1">
      <alignment horizontal="right" vertical="center" shrinkToFit="1"/>
    </xf>
    <xf numFmtId="176" fontId="10" fillId="3" borderId="228" xfId="5" applyNumberFormat="1" applyFont="1" applyFill="1" applyBorder="1" applyAlignment="1" applyProtection="1">
      <alignment horizontal="right" vertical="center" shrinkToFit="1"/>
    </xf>
    <xf numFmtId="176" fontId="10" fillId="3" borderId="11" xfId="5" applyNumberFormat="1" applyFont="1" applyFill="1" applyBorder="1" applyAlignment="1" applyProtection="1">
      <alignment horizontal="right" vertical="center" shrinkToFit="1"/>
    </xf>
    <xf numFmtId="176" fontId="10" fillId="3" borderId="61" xfId="5" applyNumberFormat="1" applyFont="1" applyFill="1" applyBorder="1" applyAlignment="1" applyProtection="1">
      <alignment horizontal="right" vertical="center" shrinkToFit="1"/>
    </xf>
    <xf numFmtId="176" fontId="10" fillId="3" borderId="2" xfId="5" applyNumberFormat="1" applyFont="1" applyFill="1" applyBorder="1" applyAlignment="1" applyProtection="1">
      <alignment horizontal="right" vertical="center" shrinkToFit="1"/>
    </xf>
    <xf numFmtId="176" fontId="10" fillId="3" borderId="31" xfId="5" applyNumberFormat="1" applyFont="1" applyFill="1" applyBorder="1" applyAlignment="1" applyProtection="1">
      <alignment horizontal="right" vertical="center" shrinkToFit="1"/>
    </xf>
    <xf numFmtId="176" fontId="10" fillId="3" borderId="47" xfId="5" applyNumberFormat="1" applyFont="1" applyFill="1" applyBorder="1" applyAlignment="1" applyProtection="1">
      <alignment horizontal="right" vertical="center" shrinkToFit="1"/>
    </xf>
    <xf numFmtId="176" fontId="10" fillId="3" borderId="239" xfId="5" applyNumberFormat="1" applyFont="1" applyFill="1" applyBorder="1" applyAlignment="1" applyProtection="1">
      <alignment horizontal="right" vertical="center" shrinkToFit="1"/>
    </xf>
    <xf numFmtId="0" fontId="58" fillId="5" borderId="236" xfId="12" applyFont="1" applyFill="1" applyBorder="1" applyAlignment="1">
      <alignment horizontal="center" vertical="center" wrapText="1"/>
    </xf>
    <xf numFmtId="176" fontId="10" fillId="3" borderId="2" xfId="118" applyNumberFormat="1" applyFill="1" applyBorder="1" applyAlignment="1">
      <alignment vertical="center"/>
    </xf>
    <xf numFmtId="176" fontId="0" fillId="3" borderId="3" xfId="118" applyNumberFormat="1" applyFont="1" applyFill="1" applyBorder="1" applyAlignment="1">
      <alignment vertical="center"/>
    </xf>
    <xf numFmtId="176" fontId="10" fillId="3" borderId="257" xfId="118" applyNumberFormat="1" applyFill="1" applyBorder="1" applyAlignment="1">
      <alignment vertical="center" shrinkToFit="1"/>
    </xf>
    <xf numFmtId="176" fontId="10" fillId="3" borderId="96" xfId="118" applyNumberFormat="1" applyFill="1" applyBorder="1" applyAlignment="1">
      <alignment vertical="center" shrinkToFit="1"/>
    </xf>
    <xf numFmtId="0" fontId="0" fillId="5" borderId="53" xfId="118" applyFont="1" applyFill="1" applyBorder="1" applyAlignment="1">
      <alignment wrapText="1"/>
    </xf>
    <xf numFmtId="0" fontId="10" fillId="5" borderId="21" xfId="118" applyFill="1" applyBorder="1"/>
    <xf numFmtId="0" fontId="10" fillId="5" borderId="54" xfId="118" applyFill="1" applyBorder="1"/>
    <xf numFmtId="0" fontId="89" fillId="5" borderId="21" xfId="118" applyFont="1" applyFill="1" applyBorder="1" applyAlignment="1">
      <alignment horizontal="left" vertical="center"/>
    </xf>
    <xf numFmtId="176" fontId="10" fillId="5" borderId="21" xfId="118" applyNumberFormat="1" applyFill="1" applyBorder="1" applyAlignment="1">
      <alignment vertical="center" wrapText="1"/>
    </xf>
    <xf numFmtId="176" fontId="10" fillId="5" borderId="21" xfId="118" applyNumberFormat="1" applyFill="1" applyBorder="1" applyAlignment="1">
      <alignment vertical="center" shrinkToFit="1"/>
    </xf>
    <xf numFmtId="176" fontId="10" fillId="3" borderId="8" xfId="118" applyNumberFormat="1" applyFill="1" applyBorder="1" applyAlignment="1">
      <alignment vertical="center"/>
    </xf>
    <xf numFmtId="176" fontId="10" fillId="3" borderId="8" xfId="118" applyNumberFormat="1" applyFill="1" applyBorder="1" applyAlignment="1">
      <alignment vertical="center" shrinkToFit="1"/>
    </xf>
    <xf numFmtId="0" fontId="89" fillId="5" borderId="66" xfId="118" applyFont="1" applyFill="1" applyBorder="1" applyAlignment="1">
      <alignment vertical="center"/>
    </xf>
    <xf numFmtId="0" fontId="0" fillId="5" borderId="320" xfId="118" applyFont="1" applyFill="1" applyBorder="1" applyAlignment="1">
      <alignment wrapText="1"/>
    </xf>
    <xf numFmtId="0" fontId="38" fillId="5" borderId="49" xfId="118" applyFont="1" applyFill="1" applyBorder="1" applyAlignment="1">
      <alignment vertical="center" wrapText="1"/>
    </xf>
    <xf numFmtId="0" fontId="38" fillId="5" borderId="39" xfId="118" applyFont="1" applyFill="1" applyBorder="1" applyAlignment="1">
      <alignment vertical="center" wrapText="1"/>
    </xf>
    <xf numFmtId="10" fontId="65" fillId="0" borderId="259" xfId="4" applyNumberFormat="1" applyFont="1" applyFill="1" applyBorder="1" applyAlignment="1" applyProtection="1">
      <alignment horizontal="center" vertical="center"/>
    </xf>
    <xf numFmtId="177" fontId="65" fillId="0" borderId="155" xfId="12" applyNumberFormat="1" applyFont="1" applyBorder="1" applyAlignment="1">
      <alignment horizontal="center" vertical="center" wrapText="1"/>
    </xf>
    <xf numFmtId="176" fontId="65" fillId="32" borderId="322" xfId="4" applyNumberFormat="1" applyFont="1" applyFill="1" applyBorder="1" applyAlignment="1" applyProtection="1">
      <alignment horizontal="center" vertical="center" wrapText="1"/>
    </xf>
    <xf numFmtId="176" fontId="65" fillId="32" borderId="323" xfId="4" applyNumberFormat="1" applyFont="1" applyFill="1" applyBorder="1" applyAlignment="1" applyProtection="1">
      <alignment horizontal="center" vertical="center" wrapText="1"/>
    </xf>
    <xf numFmtId="176" fontId="65" fillId="32" borderId="324" xfId="4" applyNumberFormat="1" applyFont="1" applyFill="1" applyBorder="1" applyAlignment="1" applyProtection="1">
      <alignment horizontal="center" vertical="center" wrapText="1"/>
    </xf>
    <xf numFmtId="176" fontId="121" fillId="32" borderId="322" xfId="4" applyNumberFormat="1" applyFont="1" applyFill="1" applyBorder="1" applyAlignment="1">
      <alignment horizontal="center" vertical="center" wrapText="1"/>
    </xf>
    <xf numFmtId="176" fontId="65" fillId="32" borderId="325" xfId="4" applyNumberFormat="1" applyFont="1" applyFill="1" applyBorder="1" applyAlignment="1" applyProtection="1">
      <alignment horizontal="center" vertical="center" wrapText="1"/>
    </xf>
    <xf numFmtId="0" fontId="18" fillId="5" borderId="45" xfId="12" applyFont="1" applyFill="1" applyBorder="1" applyAlignment="1">
      <alignment vertical="center"/>
    </xf>
    <xf numFmtId="176" fontId="65" fillId="5" borderId="0" xfId="12" applyNumberFormat="1" applyFont="1" applyFill="1" applyAlignment="1">
      <alignment horizontal="center" vertical="center"/>
    </xf>
    <xf numFmtId="178" fontId="65" fillId="0" borderId="15" xfId="12" applyNumberFormat="1" applyFont="1" applyBorder="1" applyAlignment="1">
      <alignment vertical="center"/>
    </xf>
    <xf numFmtId="178" fontId="65" fillId="0" borderId="278" xfId="12" applyNumberFormat="1" applyFont="1" applyBorder="1" applyAlignment="1">
      <alignment vertical="center"/>
    </xf>
    <xf numFmtId="178" fontId="65" fillId="0" borderId="279" xfId="12" applyNumberFormat="1" applyFont="1" applyBorder="1" applyAlignment="1">
      <alignment vertical="center"/>
    </xf>
    <xf numFmtId="0" fontId="65" fillId="32" borderId="269" xfId="12" applyFont="1" applyFill="1" applyBorder="1" applyAlignment="1">
      <alignment vertical="center" wrapText="1"/>
    </xf>
    <xf numFmtId="0" fontId="65" fillId="32" borderId="271" xfId="12" applyFont="1" applyFill="1" applyBorder="1" applyAlignment="1">
      <alignment vertical="center" wrapText="1"/>
    </xf>
    <xf numFmtId="0" fontId="65" fillId="32" borderId="270" xfId="12" applyFont="1" applyFill="1" applyBorder="1" applyAlignment="1">
      <alignment vertical="center" wrapText="1"/>
    </xf>
    <xf numFmtId="178" fontId="65" fillId="32" borderId="75" xfId="12" applyNumberFormat="1" applyFont="1" applyFill="1" applyBorder="1" applyAlignment="1">
      <alignment vertical="center"/>
    </xf>
    <xf numFmtId="178" fontId="65" fillId="32" borderId="69" xfId="12" applyNumberFormat="1" applyFont="1" applyFill="1" applyBorder="1" applyAlignment="1">
      <alignment vertical="center"/>
    </xf>
    <xf numFmtId="178" fontId="65" fillId="32" borderId="15" xfId="12" applyNumberFormat="1" applyFont="1" applyFill="1" applyBorder="1" applyAlignment="1">
      <alignment vertical="center"/>
    </xf>
    <xf numFmtId="178" fontId="65" fillId="32" borderId="76" xfId="12" applyNumberFormat="1" applyFont="1" applyFill="1" applyBorder="1" applyAlignment="1">
      <alignment vertical="center"/>
    </xf>
    <xf numFmtId="178" fontId="65" fillId="32" borderId="71" xfId="12" applyNumberFormat="1" applyFont="1" applyFill="1" applyBorder="1" applyAlignment="1">
      <alignment vertical="center"/>
    </xf>
    <xf numFmtId="178" fontId="65" fillId="32" borderId="278" xfId="12" applyNumberFormat="1" applyFont="1" applyFill="1" applyBorder="1" applyAlignment="1">
      <alignment vertical="center"/>
    </xf>
    <xf numFmtId="178" fontId="65" fillId="32" borderId="77" xfId="12" applyNumberFormat="1" applyFont="1" applyFill="1" applyBorder="1" applyAlignment="1">
      <alignment vertical="center"/>
    </xf>
    <xf numFmtId="178" fontId="65" fillId="32" borderId="24" xfId="12" applyNumberFormat="1" applyFont="1" applyFill="1" applyBorder="1" applyAlignment="1">
      <alignment vertical="center"/>
    </xf>
    <xf numFmtId="178" fontId="65" fillId="32" borderId="279" xfId="12" applyNumberFormat="1" applyFont="1" applyFill="1" applyBorder="1" applyAlignment="1">
      <alignment vertical="center"/>
    </xf>
    <xf numFmtId="9" fontId="65" fillId="5" borderId="0" xfId="2" applyNumberFormat="1" applyFont="1" applyFill="1" applyAlignment="1">
      <alignment vertical="center"/>
    </xf>
    <xf numFmtId="178" fontId="77" fillId="5" borderId="0" xfId="12" applyNumberFormat="1" applyFont="1" applyFill="1" applyAlignment="1">
      <alignment vertical="center"/>
    </xf>
    <xf numFmtId="178" fontId="65" fillId="5" borderId="15" xfId="2" applyNumberFormat="1" applyFont="1" applyFill="1" applyBorder="1" applyAlignment="1">
      <alignment vertical="center"/>
    </xf>
    <xf numFmtId="178" fontId="65" fillId="5" borderId="278" xfId="2" applyNumberFormat="1" applyFont="1" applyFill="1" applyBorder="1" applyAlignment="1">
      <alignment vertical="center"/>
    </xf>
    <xf numFmtId="178" fontId="65" fillId="5" borderId="279" xfId="2" applyNumberFormat="1" applyFont="1" applyFill="1" applyBorder="1" applyAlignment="1">
      <alignment vertical="center"/>
    </xf>
    <xf numFmtId="0" fontId="65" fillId="0" borderId="0" xfId="12" applyFont="1" applyAlignment="1">
      <alignment vertical="center" wrapText="1"/>
    </xf>
    <xf numFmtId="10" fontId="18" fillId="0" borderId="0" xfId="12" applyNumberFormat="1" applyFont="1" applyAlignment="1">
      <alignment vertical="center"/>
    </xf>
    <xf numFmtId="38" fontId="18" fillId="0" borderId="0" xfId="2" applyFont="1" applyAlignment="1">
      <alignment vertical="center"/>
    </xf>
    <xf numFmtId="187" fontId="126" fillId="5" borderId="0" xfId="4" applyNumberFormat="1" applyFont="1" applyFill="1" applyBorder="1" applyAlignment="1" applyProtection="1">
      <alignment horizontal="left" vertical="center" wrapText="1"/>
    </xf>
    <xf numFmtId="0" fontId="65" fillId="47" borderId="0" xfId="12" applyFont="1" applyFill="1" applyAlignment="1">
      <alignment vertical="center"/>
    </xf>
    <xf numFmtId="0" fontId="65" fillId="48" borderId="0" xfId="12" applyFont="1" applyFill="1" applyAlignment="1">
      <alignment vertical="center"/>
    </xf>
    <xf numFmtId="177" fontId="65" fillId="0" borderId="285" xfId="12" applyNumberFormat="1" applyFont="1" applyBorder="1" applyAlignment="1">
      <alignment horizontal="center" vertical="center"/>
    </xf>
    <xf numFmtId="0" fontId="65" fillId="32" borderId="326" xfId="4" applyNumberFormat="1" applyFont="1" applyFill="1" applyBorder="1" applyAlignment="1" applyProtection="1">
      <alignment horizontal="left" vertical="center" wrapText="1"/>
    </xf>
    <xf numFmtId="0" fontId="65" fillId="32" borderId="171" xfId="4" applyNumberFormat="1" applyFont="1" applyFill="1" applyBorder="1" applyAlignment="1" applyProtection="1">
      <alignment horizontal="left" vertical="center" wrapText="1"/>
    </xf>
    <xf numFmtId="0" fontId="65" fillId="32" borderId="193" xfId="4" applyNumberFormat="1" applyFont="1" applyFill="1" applyBorder="1" applyAlignment="1" applyProtection="1">
      <alignment horizontal="left" vertical="center" wrapText="1"/>
    </xf>
    <xf numFmtId="0" fontId="65" fillId="32" borderId="216" xfId="4" applyNumberFormat="1" applyFont="1" applyFill="1" applyBorder="1" applyAlignment="1" applyProtection="1">
      <alignment horizontal="left" vertical="center" wrapText="1"/>
    </xf>
    <xf numFmtId="0" fontId="65" fillId="32" borderId="217" xfId="4" applyNumberFormat="1" applyFont="1" applyFill="1" applyBorder="1" applyAlignment="1" applyProtection="1">
      <alignment horizontal="left" vertical="center" wrapText="1"/>
    </xf>
    <xf numFmtId="0" fontId="66" fillId="5" borderId="0" xfId="134" applyFont="1" applyFill="1" applyAlignment="1">
      <alignment horizontal="left" vertical="center" wrapText="1"/>
    </xf>
    <xf numFmtId="0" fontId="78" fillId="49" borderId="97" xfId="135" applyFont="1" applyFill="1" applyBorder="1" applyAlignment="1" applyProtection="1">
      <alignment horizontal="left" vertical="center" wrapText="1"/>
      <protection locked="0"/>
    </xf>
    <xf numFmtId="10" fontId="18" fillId="32" borderId="327" xfId="12" applyNumberFormat="1" applyFont="1" applyFill="1" applyBorder="1" applyAlignment="1">
      <alignment horizontal="center" vertical="center"/>
    </xf>
    <xf numFmtId="0" fontId="88" fillId="5" borderId="0" xfId="134" applyFont="1" applyFill="1" applyAlignment="1">
      <alignment vertical="top"/>
    </xf>
    <xf numFmtId="0" fontId="66" fillId="5" borderId="0" xfId="134" applyFont="1" applyFill="1" applyAlignment="1">
      <alignment vertical="center"/>
    </xf>
    <xf numFmtId="0" fontId="32" fillId="5" borderId="0" xfId="134" applyFont="1" applyFill="1" applyAlignment="1">
      <alignment vertical="center"/>
    </xf>
    <xf numFmtId="176" fontId="10" fillId="5" borderId="328" xfId="118" applyNumberFormat="1" applyFill="1" applyBorder="1" applyAlignment="1" applyProtection="1">
      <alignment horizontal="right" vertical="center" shrinkToFit="1"/>
      <protection locked="0"/>
    </xf>
    <xf numFmtId="176" fontId="10" fillId="5" borderId="59" xfId="118" applyNumberFormat="1" applyFill="1" applyBorder="1" applyAlignment="1" applyProtection="1">
      <alignment horizontal="right" vertical="center" shrinkToFit="1"/>
      <protection locked="0"/>
    </xf>
    <xf numFmtId="176" fontId="10" fillId="5" borderId="269" xfId="118" applyNumberFormat="1" applyFill="1" applyBorder="1" applyAlignment="1" applyProtection="1">
      <alignment horizontal="right" vertical="center" shrinkToFit="1"/>
      <protection locked="0"/>
    </xf>
    <xf numFmtId="176" fontId="10" fillId="5" borderId="8" xfId="118" applyNumberFormat="1" applyFill="1" applyBorder="1" applyAlignment="1" applyProtection="1">
      <alignment horizontal="right" vertical="center" shrinkToFit="1"/>
      <protection locked="0"/>
    </xf>
    <xf numFmtId="176" fontId="10" fillId="5" borderId="25" xfId="118" applyNumberFormat="1" applyFill="1" applyBorder="1" applyAlignment="1" applyProtection="1">
      <alignment horizontal="right" vertical="center" shrinkToFit="1"/>
      <protection locked="0"/>
    </xf>
    <xf numFmtId="178" fontId="10" fillId="3" borderId="269" xfId="118" applyNumberFormat="1" applyFill="1" applyBorder="1" applyAlignment="1">
      <alignment vertical="center" shrinkToFit="1"/>
    </xf>
    <xf numFmtId="178" fontId="0" fillId="3" borderId="66" xfId="118" applyNumberFormat="1" applyFont="1" applyFill="1" applyBorder="1" applyAlignment="1">
      <alignment vertical="center"/>
    </xf>
    <xf numFmtId="176" fontId="0" fillId="3" borderId="8" xfId="118" applyNumberFormat="1" applyFont="1" applyFill="1" applyBorder="1" applyAlignment="1">
      <alignment vertical="center"/>
    </xf>
    <xf numFmtId="176" fontId="10" fillId="3" borderId="276" xfId="118" applyNumberFormat="1" applyFill="1" applyBorder="1" applyAlignment="1">
      <alignment vertical="center" shrinkToFit="1"/>
    </xf>
    <xf numFmtId="176" fontId="10" fillId="3" borderId="329" xfId="118" applyNumberFormat="1" applyFill="1" applyBorder="1" applyAlignment="1">
      <alignment vertical="center" shrinkToFit="1"/>
    </xf>
    <xf numFmtId="0" fontId="58" fillId="5" borderId="330" xfId="12" applyFont="1" applyFill="1" applyBorder="1" applyAlignment="1">
      <alignment horizontal="center" vertical="center" wrapText="1"/>
    </xf>
    <xf numFmtId="176" fontId="10" fillId="38" borderId="331" xfId="118" applyNumberFormat="1" applyFill="1" applyBorder="1" applyAlignment="1">
      <alignment vertical="center"/>
    </xf>
    <xf numFmtId="176" fontId="10" fillId="38" borderId="332" xfId="118" applyNumberFormat="1" applyFill="1" applyBorder="1" applyAlignment="1">
      <alignment vertical="center"/>
    </xf>
    <xf numFmtId="176" fontId="10" fillId="3" borderId="333" xfId="2" applyNumberFormat="1" applyFont="1" applyFill="1" applyBorder="1" applyAlignment="1">
      <alignment vertical="center"/>
    </xf>
    <xf numFmtId="176" fontId="10" fillId="3" borderId="335" xfId="5" applyNumberFormat="1" applyFont="1" applyFill="1" applyBorder="1" applyAlignment="1" applyProtection="1">
      <alignment horizontal="right" vertical="center" shrinkToFit="1"/>
    </xf>
    <xf numFmtId="176" fontId="10" fillId="3" borderId="336" xfId="5" applyNumberFormat="1" applyFont="1" applyFill="1" applyBorder="1" applyAlignment="1" applyProtection="1">
      <alignment horizontal="right" vertical="center" shrinkToFit="1"/>
    </xf>
    <xf numFmtId="176" fontId="10" fillId="3" borderId="334" xfId="5" applyNumberFormat="1" applyFont="1" applyFill="1" applyBorder="1" applyAlignment="1" applyProtection="1">
      <alignment horizontal="right" vertical="center" shrinkToFit="1"/>
    </xf>
    <xf numFmtId="176" fontId="10" fillId="3" borderId="337" xfId="5" applyNumberFormat="1" applyFont="1" applyFill="1" applyBorder="1" applyAlignment="1" applyProtection="1">
      <alignment horizontal="right" vertical="center" shrinkToFit="1"/>
    </xf>
    <xf numFmtId="176" fontId="10" fillId="3" borderId="338" xfId="5" applyNumberFormat="1" applyFont="1" applyFill="1" applyBorder="1" applyAlignment="1" applyProtection="1">
      <alignment horizontal="right" vertical="center" shrinkToFit="1"/>
    </xf>
    <xf numFmtId="176" fontId="10" fillId="3" borderId="339" xfId="5" applyNumberFormat="1" applyFont="1" applyFill="1" applyBorder="1" applyAlignment="1" applyProtection="1">
      <alignment horizontal="right" vertical="center" shrinkToFit="1"/>
    </xf>
    <xf numFmtId="0" fontId="58" fillId="5" borderId="340" xfId="12" applyFont="1" applyFill="1" applyBorder="1" applyAlignment="1">
      <alignment horizontal="center" vertical="center" wrapText="1"/>
    </xf>
    <xf numFmtId="178" fontId="0" fillId="3" borderId="341" xfId="118" applyNumberFormat="1" applyFont="1" applyFill="1" applyBorder="1" applyAlignment="1">
      <alignment vertical="center"/>
    </xf>
    <xf numFmtId="176" fontId="0" fillId="3" borderId="342" xfId="118" applyNumberFormat="1" applyFont="1" applyFill="1" applyBorder="1" applyAlignment="1">
      <alignment vertical="center"/>
    </xf>
    <xf numFmtId="186" fontId="10" fillId="3" borderId="343" xfId="118" applyNumberFormat="1" applyFill="1" applyBorder="1" applyAlignment="1">
      <alignment vertical="center" shrinkToFit="1"/>
    </xf>
    <xf numFmtId="176" fontId="10" fillId="3" borderId="344" xfId="118" applyNumberFormat="1" applyFill="1" applyBorder="1" applyAlignment="1">
      <alignment vertical="center" shrinkToFit="1"/>
    </xf>
    <xf numFmtId="186" fontId="10" fillId="3" borderId="345" xfId="118" applyNumberFormat="1" applyFill="1" applyBorder="1" applyAlignment="1">
      <alignment vertical="center" shrinkToFit="1"/>
    </xf>
    <xf numFmtId="186" fontId="10" fillId="3" borderId="342" xfId="118" applyNumberFormat="1" applyFill="1" applyBorder="1" applyAlignment="1">
      <alignment vertical="center" shrinkToFit="1"/>
    </xf>
    <xf numFmtId="178" fontId="10" fillId="3" borderId="346" xfId="118" applyNumberFormat="1" applyFill="1" applyBorder="1" applyAlignment="1">
      <alignment vertical="center" shrinkToFit="1"/>
    </xf>
    <xf numFmtId="176" fontId="10" fillId="3" borderId="348" xfId="5" applyNumberFormat="1" applyFont="1" applyFill="1" applyBorder="1" applyAlignment="1" applyProtection="1">
      <alignment horizontal="right" vertical="center" shrinkToFit="1"/>
    </xf>
    <xf numFmtId="176" fontId="10" fillId="3" borderId="349" xfId="5" applyNumberFormat="1" applyFont="1" applyFill="1" applyBorder="1" applyAlignment="1" applyProtection="1">
      <alignment horizontal="right" vertical="center" shrinkToFit="1"/>
    </xf>
    <xf numFmtId="176" fontId="10" fillId="3" borderId="289" xfId="5" applyNumberFormat="1" applyFont="1" applyFill="1" applyBorder="1" applyAlignment="1" applyProtection="1">
      <alignment horizontal="right" vertical="center" shrinkToFit="1"/>
    </xf>
    <xf numFmtId="176" fontId="10" fillId="3" borderId="350" xfId="5" applyNumberFormat="1" applyFont="1" applyFill="1" applyBorder="1" applyAlignment="1" applyProtection="1">
      <alignment horizontal="right" vertical="center" shrinkToFit="1"/>
    </xf>
    <xf numFmtId="176" fontId="10" fillId="3" borderId="351" xfId="5" applyNumberFormat="1" applyFont="1" applyFill="1" applyBorder="1" applyAlignment="1" applyProtection="1">
      <alignment horizontal="right" vertical="center" shrinkToFit="1"/>
    </xf>
    <xf numFmtId="176" fontId="10" fillId="3" borderId="352" xfId="5" applyNumberFormat="1" applyFont="1" applyFill="1" applyBorder="1" applyAlignment="1" applyProtection="1">
      <alignment horizontal="right" vertical="center" shrinkToFit="1"/>
    </xf>
    <xf numFmtId="176" fontId="10" fillId="3" borderId="347" xfId="5" applyNumberFormat="1" applyFont="1" applyFill="1" applyBorder="1" applyAlignment="1" applyProtection="1">
      <alignment horizontal="right" vertical="center" shrinkToFit="1"/>
    </xf>
    <xf numFmtId="0" fontId="18" fillId="5" borderId="117" xfId="134" applyFont="1" applyFill="1" applyBorder="1" applyAlignment="1">
      <alignment horizontal="center" vertical="center"/>
    </xf>
    <xf numFmtId="0" fontId="18" fillId="5" borderId="119" xfId="134" applyFont="1" applyFill="1" applyBorder="1" applyAlignment="1">
      <alignment horizontal="center" vertical="center"/>
    </xf>
    <xf numFmtId="0" fontId="18" fillId="5" borderId="118" xfId="134" applyFont="1" applyFill="1" applyBorder="1" applyAlignment="1">
      <alignment horizontal="center" vertical="center"/>
    </xf>
    <xf numFmtId="0" fontId="18" fillId="5" borderId="357" xfId="134" applyFont="1" applyFill="1" applyBorder="1" applyAlignment="1">
      <alignment horizontal="center" vertical="center"/>
    </xf>
    <xf numFmtId="0" fontId="65" fillId="0" borderId="35" xfId="134" applyFont="1" applyBorder="1" applyAlignment="1" applyProtection="1">
      <alignment horizontal="left" vertical="center" wrapText="1"/>
      <protection locked="0"/>
    </xf>
    <xf numFmtId="0" fontId="65" fillId="0" borderId="33" xfId="134" applyFont="1" applyBorder="1" applyAlignment="1" applyProtection="1">
      <alignment horizontal="left" vertical="center" wrapText="1"/>
      <protection locked="0"/>
    </xf>
    <xf numFmtId="0" fontId="78" fillId="0" borderId="358" xfId="134" applyFont="1" applyBorder="1" applyAlignment="1" applyProtection="1">
      <alignment horizontal="left" vertical="center" wrapText="1"/>
      <protection locked="0"/>
    </xf>
    <xf numFmtId="0" fontId="65" fillId="0" borderId="359" xfId="134" applyFont="1" applyBorder="1" applyAlignment="1" applyProtection="1">
      <alignment horizontal="left" vertical="center" wrapText="1"/>
      <protection locked="0"/>
    </xf>
    <xf numFmtId="176" fontId="65" fillId="0" borderId="33" xfId="134" applyNumberFormat="1" applyFont="1" applyBorder="1" applyAlignment="1" applyProtection="1">
      <alignment horizontal="center" vertical="center" wrapText="1"/>
      <protection locked="0"/>
    </xf>
    <xf numFmtId="55" fontId="65" fillId="0" borderId="34" xfId="134" applyNumberFormat="1" applyFont="1" applyBorder="1" applyAlignment="1" applyProtection="1">
      <alignment horizontal="center" vertical="center" wrapText="1"/>
      <protection locked="0"/>
    </xf>
    <xf numFmtId="0" fontId="88" fillId="5" borderId="0" xfId="134" applyFont="1" applyFill="1"/>
    <xf numFmtId="176" fontId="10" fillId="5" borderId="96" xfId="118" applyNumberFormat="1" applyFill="1" applyBorder="1" applyAlignment="1" applyProtection="1">
      <alignment horizontal="right" vertical="center" shrinkToFit="1"/>
      <protection locked="0"/>
    </xf>
    <xf numFmtId="176" fontId="10" fillId="5" borderId="316" xfId="118" applyNumberFormat="1" applyFill="1" applyBorder="1" applyAlignment="1" applyProtection="1">
      <alignment horizontal="right" vertical="center" shrinkToFit="1"/>
      <protection locked="0"/>
    </xf>
    <xf numFmtId="178" fontId="77" fillId="0" borderId="0" xfId="12" applyNumberFormat="1" applyFont="1" applyAlignment="1">
      <alignment vertical="center"/>
    </xf>
    <xf numFmtId="0" fontId="126" fillId="5" borderId="0" xfId="12" applyFont="1" applyFill="1" applyAlignment="1">
      <alignment vertical="center" wrapText="1"/>
    </xf>
    <xf numFmtId="176" fontId="15" fillId="0" borderId="266" xfId="0" applyNumberFormat="1" applyFont="1" applyBorder="1" applyProtection="1">
      <alignment vertical="center"/>
      <protection locked="0"/>
    </xf>
    <xf numFmtId="176" fontId="15" fillId="0" borderId="71" xfId="0" applyNumberFormat="1" applyFont="1" applyBorder="1" applyAlignment="1" applyProtection="1">
      <alignment horizontal="center" vertical="center" wrapText="1"/>
      <protection locked="0"/>
    </xf>
    <xf numFmtId="176" fontId="15" fillId="0" borderId="245" xfId="0" applyNumberFormat="1" applyFont="1" applyBorder="1" applyProtection="1">
      <alignment vertical="center"/>
      <protection locked="0"/>
    </xf>
    <xf numFmtId="176" fontId="15" fillId="0" borderId="143" xfId="0" applyNumberFormat="1" applyFont="1" applyBorder="1" applyAlignment="1" applyProtection="1">
      <alignment horizontal="center" vertical="center" wrapText="1"/>
      <protection locked="0"/>
    </xf>
    <xf numFmtId="176" fontId="15" fillId="0" borderId="267" xfId="0" applyNumberFormat="1" applyFont="1" applyBorder="1" applyProtection="1">
      <alignment vertical="center"/>
      <protection locked="0"/>
    </xf>
    <xf numFmtId="176" fontId="15" fillId="0" borderId="69" xfId="0" applyNumberFormat="1" applyFont="1" applyBorder="1" applyAlignment="1" applyProtection="1">
      <alignment horizontal="center" vertical="center" wrapText="1"/>
      <protection locked="0"/>
    </xf>
    <xf numFmtId="176" fontId="15" fillId="0" borderId="244" xfId="0" applyNumberFormat="1" applyFont="1" applyBorder="1" applyProtection="1">
      <alignment vertical="center"/>
      <protection locked="0"/>
    </xf>
    <xf numFmtId="176" fontId="15" fillId="0" borderId="283" xfId="0" applyNumberFormat="1" applyFont="1" applyBorder="1" applyAlignment="1" applyProtection="1">
      <alignment horizontal="center" vertical="center" wrapText="1"/>
      <protection locked="0"/>
    </xf>
    <xf numFmtId="176" fontId="15" fillId="0" borderId="284" xfId="0" applyNumberFormat="1" applyFont="1" applyBorder="1" applyProtection="1">
      <alignment vertical="center"/>
      <protection locked="0"/>
    </xf>
    <xf numFmtId="0" fontId="10" fillId="0" borderId="0" xfId="119"/>
    <xf numFmtId="0" fontId="78" fillId="49" borderId="365" xfId="135" applyFont="1" applyFill="1" applyBorder="1" applyAlignment="1" applyProtection="1">
      <alignment horizontal="left" vertical="center" wrapText="1"/>
      <protection locked="0"/>
    </xf>
    <xf numFmtId="0" fontId="78" fillId="32" borderId="287" xfId="135" applyFont="1" applyFill="1" applyBorder="1" applyAlignment="1" applyProtection="1">
      <alignment horizontal="left" vertical="center" wrapText="1"/>
      <protection locked="0"/>
    </xf>
    <xf numFmtId="0" fontId="61" fillId="5" borderId="0" xfId="0" applyFont="1" applyFill="1">
      <alignment vertical="center"/>
    </xf>
    <xf numFmtId="0" fontId="61" fillId="5" borderId="1" xfId="0" applyFont="1" applyFill="1" applyBorder="1">
      <alignment vertical="center"/>
    </xf>
    <xf numFmtId="0" fontId="61" fillId="5" borderId="366" xfId="0" applyFont="1" applyFill="1" applyBorder="1">
      <alignment vertical="center"/>
    </xf>
    <xf numFmtId="0" fontId="61" fillId="5" borderId="28" xfId="0" applyFont="1" applyFill="1" applyBorder="1">
      <alignment vertical="center"/>
    </xf>
    <xf numFmtId="0" fontId="61" fillId="5" borderId="369" xfId="0" applyFont="1" applyFill="1" applyBorder="1">
      <alignment vertical="center"/>
    </xf>
    <xf numFmtId="0" fontId="61" fillId="5" borderId="370" xfId="0" applyFont="1" applyFill="1" applyBorder="1">
      <alignment vertical="center"/>
    </xf>
    <xf numFmtId="0" fontId="61" fillId="5" borderId="371" xfId="0" applyFont="1" applyFill="1" applyBorder="1">
      <alignment vertical="center"/>
    </xf>
    <xf numFmtId="0" fontId="130" fillId="5" borderId="265" xfId="0" applyFont="1" applyFill="1" applyBorder="1" applyAlignment="1">
      <alignment horizontal="left" vertical="center" wrapText="1"/>
    </xf>
    <xf numFmtId="0" fontId="130" fillId="5" borderId="367" xfId="0" applyFont="1" applyFill="1" applyBorder="1">
      <alignment vertical="center"/>
    </xf>
    <xf numFmtId="0" fontId="130" fillId="5" borderId="84" xfId="0" applyFont="1" applyFill="1" applyBorder="1">
      <alignment vertical="center"/>
    </xf>
    <xf numFmtId="0" fontId="130" fillId="5" borderId="137" xfId="0" applyFont="1" applyFill="1" applyBorder="1" applyAlignment="1">
      <alignment horizontal="left" vertical="center" wrapText="1"/>
    </xf>
    <xf numFmtId="0" fontId="130" fillId="5" borderId="170" xfId="0" applyFont="1" applyFill="1" applyBorder="1">
      <alignment vertical="center"/>
    </xf>
    <xf numFmtId="0" fontId="130" fillId="5" borderId="16" xfId="0" applyFont="1" applyFill="1" applyBorder="1">
      <alignment vertical="center"/>
    </xf>
    <xf numFmtId="0" fontId="130" fillId="5" borderId="368" xfId="0" applyFont="1" applyFill="1" applyBorder="1" applyAlignment="1">
      <alignment horizontal="left" vertical="center" wrapText="1"/>
    </xf>
    <xf numFmtId="0" fontId="130" fillId="5" borderId="181" xfId="0" applyFont="1" applyFill="1" applyBorder="1">
      <alignment vertical="center"/>
    </xf>
    <xf numFmtId="0" fontId="130" fillId="5" borderId="82" xfId="0" applyFont="1" applyFill="1" applyBorder="1">
      <alignment vertical="center"/>
    </xf>
    <xf numFmtId="0" fontId="61" fillId="5" borderId="1" xfId="0" applyFont="1" applyFill="1" applyBorder="1" applyAlignment="1">
      <alignment vertical="center" wrapText="1"/>
    </xf>
    <xf numFmtId="0" fontId="61" fillId="5" borderId="112" xfId="0" applyFont="1" applyFill="1" applyBorder="1" applyAlignment="1">
      <alignment vertical="center" wrapText="1"/>
    </xf>
    <xf numFmtId="0" fontId="61" fillId="5" borderId="156" xfId="0" applyFont="1" applyFill="1" applyBorder="1">
      <alignment vertical="center"/>
    </xf>
    <xf numFmtId="0" fontId="61" fillId="5" borderId="81" xfId="0" applyFont="1" applyFill="1" applyBorder="1">
      <alignment vertical="center"/>
    </xf>
    <xf numFmtId="0" fontId="61" fillId="0" borderId="372" xfId="0" applyFont="1" applyBorder="1">
      <alignment vertical="center"/>
    </xf>
    <xf numFmtId="0" fontId="61" fillId="5" borderId="366" xfId="0" applyFont="1" applyFill="1" applyBorder="1" applyAlignment="1">
      <alignment vertical="center" wrapText="1"/>
    </xf>
    <xf numFmtId="0" fontId="61" fillId="5" borderId="28" xfId="0" applyFont="1" applyFill="1" applyBorder="1" applyAlignment="1">
      <alignment vertical="center" wrapText="1"/>
    </xf>
    <xf numFmtId="0" fontId="15" fillId="5" borderId="0" xfId="0" applyFont="1" applyFill="1" applyAlignment="1">
      <alignment horizontal="right" vertical="center"/>
    </xf>
    <xf numFmtId="0" fontId="61" fillId="5" borderId="373" xfId="0" applyFont="1" applyFill="1" applyBorder="1" applyAlignment="1">
      <alignment horizontal="center" vertical="center"/>
    </xf>
    <xf numFmtId="0" fontId="61" fillId="5" borderId="374" xfId="0" applyFont="1" applyFill="1" applyBorder="1" applyAlignment="1">
      <alignment horizontal="center" vertical="center"/>
    </xf>
    <xf numFmtId="189" fontId="65" fillId="0" borderId="75" xfId="2" applyNumberFormat="1" applyFont="1" applyBorder="1" applyAlignment="1">
      <alignment vertical="center"/>
    </xf>
    <xf numFmtId="189" fontId="65" fillId="0" borderId="69" xfId="2" applyNumberFormat="1" applyFont="1" applyBorder="1" applyAlignment="1">
      <alignment vertical="center"/>
    </xf>
    <xf numFmtId="189" fontId="65" fillId="0" borderId="15" xfId="2" applyNumberFormat="1" applyFont="1" applyBorder="1" applyAlignment="1">
      <alignment vertical="center"/>
    </xf>
    <xf numFmtId="189" fontId="65" fillId="0" borderId="76" xfId="2" applyNumberFormat="1" applyFont="1" applyBorder="1" applyAlignment="1">
      <alignment vertical="center"/>
    </xf>
    <xf numFmtId="189" fontId="65" fillId="0" borderId="71" xfId="2" applyNumberFormat="1" applyFont="1" applyBorder="1" applyAlignment="1">
      <alignment vertical="center"/>
    </xf>
    <xf numFmtId="189" fontId="65" fillId="0" borderId="278" xfId="2" applyNumberFormat="1" applyFont="1" applyBorder="1" applyAlignment="1">
      <alignment vertical="center"/>
    </xf>
    <xf numFmtId="189" fontId="65" fillId="0" borderId="77" xfId="2" applyNumberFormat="1" applyFont="1" applyBorder="1" applyAlignment="1">
      <alignment vertical="center"/>
    </xf>
    <xf numFmtId="189" fontId="65" fillId="0" borderId="24" xfId="2" applyNumberFormat="1" applyFont="1" applyBorder="1" applyAlignment="1">
      <alignment vertical="center"/>
    </xf>
    <xf numFmtId="189" fontId="65" fillId="0" borderId="279" xfId="2" applyNumberFormat="1" applyFont="1" applyBorder="1" applyAlignment="1">
      <alignment vertical="center"/>
    </xf>
    <xf numFmtId="189" fontId="77" fillId="5" borderId="18" xfId="2" applyNumberFormat="1" applyFont="1" applyFill="1" applyBorder="1" applyAlignment="1">
      <alignment vertical="center"/>
    </xf>
    <xf numFmtId="190" fontId="77" fillId="0" borderId="18" xfId="12" applyNumberFormat="1" applyFont="1" applyBorder="1" applyAlignment="1">
      <alignment vertical="center"/>
    </xf>
    <xf numFmtId="0" fontId="10" fillId="3" borderId="224" xfId="118" applyFill="1" applyBorder="1"/>
    <xf numFmtId="0" fontId="10" fillId="3" borderId="58" xfId="118" applyFill="1" applyBorder="1"/>
    <xf numFmtId="178" fontId="10" fillId="3" borderId="8" xfId="118" applyNumberFormat="1" applyFill="1" applyBorder="1" applyAlignment="1">
      <alignment vertical="center"/>
    </xf>
    <xf numFmtId="178" fontId="10" fillId="3" borderId="59" xfId="118" applyNumberFormat="1" applyFill="1" applyBorder="1" applyAlignment="1">
      <alignment vertical="center"/>
    </xf>
    <xf numFmtId="0" fontId="10" fillId="3" borderId="51" xfId="118" applyFill="1" applyBorder="1"/>
    <xf numFmtId="176" fontId="10" fillId="3" borderId="375" xfId="5" applyNumberFormat="1" applyFont="1" applyFill="1" applyBorder="1" applyAlignment="1" applyProtection="1">
      <alignment horizontal="right" vertical="center" shrinkToFit="1"/>
    </xf>
    <xf numFmtId="176" fontId="10" fillId="3" borderId="43" xfId="118" applyNumberFormat="1" applyFill="1" applyBorder="1" applyAlignment="1">
      <alignment vertical="center"/>
    </xf>
    <xf numFmtId="176" fontId="10" fillId="3" borderId="33" xfId="118" applyNumberFormat="1" applyFill="1" applyBorder="1" applyAlignment="1">
      <alignment vertical="center"/>
    </xf>
    <xf numFmtId="176" fontId="10" fillId="3" borderId="66" xfId="118" applyNumberFormat="1" applyFill="1" applyBorder="1" applyAlignment="1">
      <alignment vertical="center"/>
    </xf>
    <xf numFmtId="176" fontId="10" fillId="3" borderId="361" xfId="118" applyNumberFormat="1" applyFill="1" applyBorder="1" applyAlignment="1">
      <alignment vertical="center"/>
    </xf>
    <xf numFmtId="176" fontId="10" fillId="3" borderId="3" xfId="118" applyNumberFormat="1" applyFill="1" applyBorder="1" applyAlignment="1">
      <alignment vertical="center"/>
    </xf>
    <xf numFmtId="176" fontId="10" fillId="3" borderId="362" xfId="118" applyNumberFormat="1" applyFill="1" applyBorder="1" applyAlignment="1">
      <alignment vertical="center"/>
    </xf>
    <xf numFmtId="176" fontId="10" fillId="3" borderId="40" xfId="118" applyNumberFormat="1" applyFill="1" applyBorder="1" applyAlignment="1">
      <alignment vertical="center"/>
    </xf>
    <xf numFmtId="176" fontId="10" fillId="3" borderId="29" xfId="118" applyNumberFormat="1" applyFill="1" applyBorder="1" applyAlignment="1">
      <alignment vertical="center"/>
    </xf>
    <xf numFmtId="176" fontId="10" fillId="3" borderId="59" xfId="118" applyNumberFormat="1" applyFill="1" applyBorder="1" applyAlignment="1">
      <alignment vertical="center"/>
    </xf>
    <xf numFmtId="176" fontId="10" fillId="3" borderId="363" xfId="118" applyNumberFormat="1" applyFill="1" applyBorder="1"/>
    <xf numFmtId="0" fontId="0" fillId="0" borderId="41" xfId="118" applyFont="1" applyBorder="1" applyAlignment="1">
      <alignment vertical="center"/>
    </xf>
    <xf numFmtId="9" fontId="65" fillId="5" borderId="75" xfId="2" applyNumberFormat="1" applyFont="1" applyFill="1" applyBorder="1" applyAlignment="1">
      <alignment vertical="center"/>
    </xf>
    <xf numFmtId="9" fontId="65" fillId="5" borderId="76" xfId="2" applyNumberFormat="1" applyFont="1" applyFill="1" applyBorder="1" applyAlignment="1">
      <alignment vertical="center"/>
    </xf>
    <xf numFmtId="191" fontId="65" fillId="42" borderId="0" xfId="2" applyNumberFormat="1" applyFont="1" applyFill="1" applyAlignment="1">
      <alignment vertical="center"/>
    </xf>
    <xf numFmtId="0" fontId="65" fillId="3" borderId="376" xfId="12" applyFont="1" applyFill="1" applyBorder="1" applyAlignment="1">
      <alignment vertical="center" wrapText="1"/>
    </xf>
    <xf numFmtId="0" fontId="65" fillId="3" borderId="356" xfId="12" applyFont="1" applyFill="1" applyBorder="1" applyAlignment="1">
      <alignment vertical="center" wrapText="1"/>
    </xf>
    <xf numFmtId="38" fontId="65" fillId="3" borderId="377" xfId="2" applyFont="1" applyFill="1" applyBorder="1" applyAlignment="1">
      <alignment vertical="center"/>
    </xf>
    <xf numFmtId="38" fontId="65" fillId="3" borderId="378" xfId="2" applyFont="1" applyFill="1" applyBorder="1" applyAlignment="1">
      <alignment vertical="center"/>
    </xf>
    <xf numFmtId="38" fontId="65" fillId="3" borderId="379" xfId="2" applyFont="1" applyFill="1" applyBorder="1" applyAlignment="1">
      <alignment vertical="center"/>
    </xf>
    <xf numFmtId="38" fontId="65" fillId="3" borderId="380" xfId="2" applyFont="1" applyFill="1" applyBorder="1" applyAlignment="1">
      <alignment vertical="center"/>
    </xf>
    <xf numFmtId="38" fontId="65" fillId="3" borderId="381" xfId="2" applyFont="1" applyFill="1" applyBorder="1" applyAlignment="1">
      <alignment vertical="center"/>
    </xf>
    <xf numFmtId="38" fontId="65" fillId="3" borderId="382" xfId="2" applyFont="1" applyFill="1" applyBorder="1" applyAlignment="1">
      <alignment vertical="center"/>
    </xf>
    <xf numFmtId="0" fontId="65" fillId="31" borderId="70" xfId="0" applyFont="1" applyFill="1" applyBorder="1" applyAlignment="1">
      <alignment vertical="center" wrapText="1"/>
    </xf>
    <xf numFmtId="38" fontId="65" fillId="42" borderId="69" xfId="2" applyFont="1" applyFill="1" applyBorder="1" applyAlignment="1">
      <alignment vertical="center"/>
    </xf>
    <xf numFmtId="38" fontId="65" fillId="41" borderId="71" xfId="2" applyFont="1" applyFill="1" applyBorder="1" applyAlignment="1">
      <alignment vertical="center"/>
    </xf>
    <xf numFmtId="0" fontId="65" fillId="33" borderId="23" xfId="0" applyFont="1" applyFill="1" applyBorder="1" applyAlignment="1">
      <alignment vertical="center" wrapText="1"/>
    </xf>
    <xf numFmtId="38" fontId="65" fillId="43" borderId="24" xfId="2" applyFont="1" applyFill="1" applyBorder="1" applyAlignment="1">
      <alignment vertical="center"/>
    </xf>
    <xf numFmtId="0" fontId="18" fillId="3" borderId="383" xfId="12" applyFont="1" applyFill="1" applyBorder="1" applyAlignment="1">
      <alignment vertical="center"/>
    </xf>
    <xf numFmtId="0" fontId="18" fillId="3" borderId="384" xfId="12" applyFont="1" applyFill="1" applyBorder="1" applyAlignment="1">
      <alignment vertical="center"/>
    </xf>
    <xf numFmtId="0" fontId="18" fillId="3" borderId="385" xfId="12" applyFont="1" applyFill="1" applyBorder="1" applyAlignment="1">
      <alignment vertical="center"/>
    </xf>
    <xf numFmtId="181" fontId="18" fillId="5" borderId="0" xfId="12" applyNumberFormat="1" applyFont="1" applyFill="1" applyAlignment="1">
      <alignment vertical="center"/>
    </xf>
    <xf numFmtId="0" fontId="90" fillId="5" borderId="230" xfId="12" applyFont="1" applyFill="1" applyBorder="1" applyAlignment="1">
      <alignment vertical="center" wrapText="1"/>
    </xf>
    <xf numFmtId="0" fontId="73" fillId="5" borderId="268" xfId="0" applyFont="1" applyFill="1" applyBorder="1" applyAlignment="1">
      <alignment horizontal="justify" vertical="center" wrapText="1"/>
    </xf>
    <xf numFmtId="0" fontId="73" fillId="5" borderId="232" xfId="0" applyFont="1" applyFill="1" applyBorder="1" applyAlignment="1">
      <alignment horizontal="justify" vertical="center" wrapText="1"/>
    </xf>
    <xf numFmtId="0" fontId="73" fillId="5" borderId="234" xfId="134" applyFont="1" applyFill="1" applyBorder="1" applyAlignment="1">
      <alignment vertical="center"/>
    </xf>
    <xf numFmtId="0" fontId="18" fillId="5" borderId="234" xfId="134" applyFont="1" applyFill="1" applyBorder="1" applyAlignment="1">
      <alignment vertical="center"/>
    </xf>
    <xf numFmtId="0" fontId="18" fillId="5" borderId="95" xfId="134" applyFont="1" applyFill="1" applyBorder="1" applyAlignment="1">
      <alignment vertical="center"/>
    </xf>
    <xf numFmtId="176" fontId="15" fillId="0" borderId="387" xfId="0" applyNumberFormat="1" applyFont="1" applyBorder="1" applyAlignment="1" applyProtection="1">
      <alignment horizontal="center" vertical="center" wrapText="1"/>
      <protection locked="0"/>
    </xf>
    <xf numFmtId="176" fontId="65" fillId="32" borderId="388" xfId="4" applyNumberFormat="1" applyFont="1" applyFill="1" applyBorder="1" applyAlignment="1" applyProtection="1">
      <alignment horizontal="center" vertical="center" wrapText="1"/>
    </xf>
    <xf numFmtId="176" fontId="65" fillId="32" borderId="389" xfId="4" applyNumberFormat="1" applyFont="1" applyFill="1" applyBorder="1" applyAlignment="1" applyProtection="1">
      <alignment horizontal="center" vertical="center" wrapText="1"/>
    </xf>
    <xf numFmtId="0" fontId="78" fillId="32" borderId="390" xfId="135" applyFont="1" applyFill="1" applyBorder="1" applyAlignment="1" applyProtection="1">
      <alignment horizontal="left" vertical="center" wrapText="1"/>
      <protection locked="0"/>
    </xf>
    <xf numFmtId="181" fontId="65" fillId="32" borderId="391" xfId="135" applyNumberFormat="1" applyFont="1" applyFill="1" applyBorder="1" applyAlignment="1" applyProtection="1">
      <alignment horizontal="center" vertical="center" shrinkToFit="1"/>
      <protection locked="0"/>
    </xf>
    <xf numFmtId="10" fontId="18" fillId="32" borderId="111" xfId="12" applyNumberFormat="1" applyFont="1" applyFill="1" applyBorder="1" applyAlignment="1">
      <alignment horizontal="center" vertical="center"/>
    </xf>
    <xf numFmtId="10" fontId="18" fillId="32" borderId="226" xfId="12" applyNumberFormat="1" applyFont="1" applyFill="1" applyBorder="1" applyAlignment="1">
      <alignment horizontal="center" vertical="center"/>
    </xf>
    <xf numFmtId="176" fontId="65" fillId="32" borderId="309" xfId="4" applyNumberFormat="1" applyFont="1" applyFill="1" applyBorder="1" applyAlignment="1" applyProtection="1">
      <alignment horizontal="center" vertical="center" wrapText="1"/>
    </xf>
    <xf numFmtId="0" fontId="100" fillId="0" borderId="271" xfId="0" applyFont="1" applyBorder="1" applyAlignment="1">
      <alignment vertical="top" wrapText="1"/>
    </xf>
    <xf numFmtId="0" fontId="100" fillId="0" borderId="270" xfId="0" applyFont="1" applyBorder="1" applyAlignment="1">
      <alignment vertical="top"/>
    </xf>
    <xf numFmtId="0" fontId="131" fillId="0" borderId="0" xfId="12" applyFont="1"/>
    <xf numFmtId="0" fontId="85" fillId="0" borderId="100" xfId="0" applyFont="1" applyBorder="1" applyAlignment="1">
      <alignment vertical="center" wrapText="1"/>
    </xf>
    <xf numFmtId="0" fontId="65" fillId="31" borderId="222" xfId="0" applyFont="1" applyFill="1" applyBorder="1" applyAlignment="1">
      <alignment vertical="center" wrapText="1"/>
    </xf>
    <xf numFmtId="0" fontId="65" fillId="31" borderId="392" xfId="0" applyFont="1" applyFill="1" applyBorder="1">
      <alignment vertical="center"/>
    </xf>
    <xf numFmtId="0" fontId="65" fillId="31" borderId="392" xfId="0" applyFont="1" applyFill="1" applyBorder="1" applyAlignment="1">
      <alignment vertical="center" wrapText="1"/>
    </xf>
    <xf numFmtId="0" fontId="65" fillId="31" borderId="176" xfId="0" applyFont="1" applyFill="1" applyBorder="1" applyAlignment="1">
      <alignment vertical="center" wrapText="1"/>
    </xf>
    <xf numFmtId="0" fontId="65" fillId="31" borderId="393" xfId="0" applyFont="1" applyFill="1" applyBorder="1" applyAlignment="1">
      <alignment vertical="center" wrapText="1"/>
    </xf>
    <xf numFmtId="0" fontId="18" fillId="0" borderId="37" xfId="12" applyFont="1" applyBorder="1" applyAlignment="1">
      <alignment vertical="center"/>
    </xf>
    <xf numFmtId="0" fontId="65" fillId="5" borderId="33" xfId="12" applyFont="1" applyFill="1" applyBorder="1" applyAlignment="1">
      <alignment vertical="center" wrapText="1"/>
    </xf>
    <xf numFmtId="0" fontId="65" fillId="5" borderId="34" xfId="12" applyFont="1" applyFill="1" applyBorder="1" applyAlignment="1">
      <alignment vertical="center" wrapText="1"/>
    </xf>
    <xf numFmtId="38" fontId="65" fillId="0" borderId="83" xfId="2" applyFont="1" applyBorder="1" applyAlignment="1">
      <alignment vertical="center"/>
    </xf>
    <xf numFmtId="38" fontId="65" fillId="0" borderId="244" xfId="2" applyFont="1" applyBorder="1" applyAlignment="1">
      <alignment vertical="center"/>
    </xf>
    <xf numFmtId="38" fontId="65" fillId="0" borderId="74" xfId="2" applyFont="1" applyBorder="1" applyAlignment="1">
      <alignment vertical="center"/>
    </xf>
    <xf numFmtId="38" fontId="65" fillId="0" borderId="245" xfId="2" applyFont="1" applyBorder="1" applyAlignment="1">
      <alignment vertical="center"/>
    </xf>
    <xf numFmtId="38" fontId="85" fillId="0" borderId="316" xfId="2" applyFont="1" applyBorder="1" applyAlignment="1">
      <alignment vertical="center"/>
    </xf>
    <xf numFmtId="38" fontId="85" fillId="0" borderId="307" xfId="2" applyFont="1" applyBorder="1" applyAlignment="1">
      <alignment vertical="center"/>
    </xf>
    <xf numFmtId="38" fontId="65" fillId="0" borderId="250" xfId="2" applyFont="1" applyBorder="1" applyAlignment="1">
      <alignment vertical="center"/>
    </xf>
    <xf numFmtId="38" fontId="65" fillId="0" borderId="267" xfId="2" applyFont="1" applyBorder="1" applyAlignment="1">
      <alignment vertical="center"/>
    </xf>
    <xf numFmtId="0" fontId="65" fillId="31" borderId="45" xfId="0" applyFont="1" applyFill="1" applyBorder="1" applyAlignment="1">
      <alignment vertical="center" wrapText="1"/>
    </xf>
    <xf numFmtId="38" fontId="65" fillId="0" borderId="17" xfId="2" applyFont="1" applyBorder="1" applyAlignment="1">
      <alignment vertical="center"/>
    </xf>
    <xf numFmtId="38" fontId="65" fillId="0" borderId="190" xfId="2" applyFont="1" applyBorder="1" applyAlignment="1">
      <alignment vertical="center"/>
    </xf>
    <xf numFmtId="0" fontId="65" fillId="31" borderId="177" xfId="0" applyFont="1" applyFill="1" applyBorder="1" applyAlignment="1">
      <alignment vertical="center" wrapText="1"/>
    </xf>
    <xf numFmtId="38" fontId="65" fillId="0" borderId="79" xfId="2" applyFont="1" applyBorder="1" applyAlignment="1">
      <alignment vertical="center"/>
    </xf>
    <xf numFmtId="38" fontId="65" fillId="0" borderId="394" xfId="2" applyFont="1" applyBorder="1" applyAlignment="1">
      <alignment vertical="center"/>
    </xf>
    <xf numFmtId="0" fontId="34" fillId="0" borderId="0" xfId="12" applyFont="1" applyAlignment="1">
      <alignment vertical="center" wrapText="1"/>
    </xf>
    <xf numFmtId="187" fontId="126" fillId="37" borderId="0" xfId="4" applyNumberFormat="1" applyFont="1" applyFill="1" applyBorder="1" applyAlignment="1" applyProtection="1">
      <alignment horizontal="left" vertical="center" wrapText="1"/>
    </xf>
    <xf numFmtId="0" fontId="18" fillId="5" borderId="7" xfId="12" applyFont="1" applyFill="1" applyBorder="1" applyAlignment="1">
      <alignment vertical="center"/>
    </xf>
    <xf numFmtId="38" fontId="65" fillId="5" borderId="268" xfId="2" applyFont="1" applyFill="1" applyBorder="1" applyAlignment="1">
      <alignment vertical="center"/>
    </xf>
    <xf numFmtId="38" fontId="65" fillId="5" borderId="232" xfId="2" applyFont="1" applyFill="1" applyBorder="1" applyAlignment="1">
      <alignment vertical="center"/>
    </xf>
    <xf numFmtId="38" fontId="65" fillId="5" borderId="234" xfId="2" applyFont="1" applyFill="1" applyBorder="1" applyAlignment="1">
      <alignment vertical="center"/>
    </xf>
    <xf numFmtId="0" fontId="77" fillId="5" borderId="0" xfId="12" applyFont="1" applyFill="1" applyAlignment="1">
      <alignment vertical="center"/>
    </xf>
    <xf numFmtId="0" fontId="114" fillId="5" borderId="0" xfId="0" applyFont="1" applyFill="1" applyAlignment="1">
      <alignment vertical="top"/>
    </xf>
    <xf numFmtId="0" fontId="101" fillId="5" borderId="3" xfId="12" applyFont="1" applyFill="1" applyBorder="1" applyAlignment="1">
      <alignment vertical="center" wrapText="1"/>
    </xf>
    <xf numFmtId="0" fontId="101" fillId="5" borderId="2" xfId="12" applyFont="1" applyFill="1" applyBorder="1" applyAlignment="1">
      <alignment vertical="center" wrapText="1"/>
    </xf>
    <xf numFmtId="0" fontId="132" fillId="5" borderId="0" xfId="12" applyFont="1" applyFill="1" applyAlignment="1">
      <alignment vertical="center"/>
    </xf>
    <xf numFmtId="0" fontId="133" fillId="5" borderId="3" xfId="12" applyFont="1" applyFill="1" applyBorder="1" applyAlignment="1">
      <alignment vertical="center" wrapText="1"/>
    </xf>
    <xf numFmtId="0" fontId="133" fillId="5" borderId="3" xfId="12" applyFont="1" applyFill="1" applyBorder="1" applyAlignment="1">
      <alignment vertical="center"/>
    </xf>
    <xf numFmtId="0" fontId="134" fillId="5" borderId="3" xfId="0" applyFont="1" applyFill="1" applyBorder="1" applyAlignment="1">
      <alignment horizontal="left" vertical="center"/>
    </xf>
    <xf numFmtId="0" fontId="133" fillId="5" borderId="3" xfId="12" applyFont="1" applyFill="1" applyBorder="1" applyAlignment="1">
      <alignment horizontal="left" vertical="center" wrapText="1"/>
    </xf>
    <xf numFmtId="0" fontId="134" fillId="5" borderId="3" xfId="0" applyFont="1" applyFill="1" applyBorder="1" applyAlignment="1">
      <alignment horizontal="left" vertical="center" wrapText="1"/>
    </xf>
    <xf numFmtId="0" fontId="133" fillId="5" borderId="0" xfId="12" applyFont="1" applyFill="1" applyAlignment="1">
      <alignment vertical="center"/>
    </xf>
    <xf numFmtId="0" fontId="133" fillId="5" borderId="3" xfId="12" applyFont="1" applyFill="1" applyBorder="1" applyAlignment="1">
      <alignment horizontal="left" vertical="center"/>
    </xf>
    <xf numFmtId="0" fontId="133" fillId="5" borderId="0" xfId="12" applyFont="1" applyFill="1" applyAlignment="1">
      <alignment horizontal="left" vertical="center"/>
    </xf>
    <xf numFmtId="0" fontId="134" fillId="5" borderId="3" xfId="0" applyFont="1" applyFill="1" applyBorder="1" applyAlignment="1">
      <alignment horizontal="left" wrapText="1"/>
    </xf>
    <xf numFmtId="0" fontId="134" fillId="5" borderId="0" xfId="0" applyFont="1" applyFill="1" applyAlignment="1">
      <alignment horizontal="left" vertical="center"/>
    </xf>
    <xf numFmtId="0" fontId="134" fillId="5" borderId="3" xfId="0" applyFont="1" applyFill="1" applyBorder="1" applyAlignment="1">
      <alignment horizontal="justify" vertical="center" wrapText="1"/>
    </xf>
    <xf numFmtId="0" fontId="134" fillId="5" borderId="0" xfId="0" applyFont="1" applyFill="1" applyAlignment="1">
      <alignment horizontal="justify" vertical="center"/>
    </xf>
    <xf numFmtId="0" fontId="134" fillId="5" borderId="3" xfId="0" applyFont="1" applyFill="1" applyBorder="1" applyAlignment="1">
      <alignment vertical="center" wrapText="1"/>
    </xf>
    <xf numFmtId="0" fontId="65" fillId="5" borderId="3" xfId="12" applyFont="1" applyFill="1" applyBorder="1" applyAlignment="1">
      <alignment vertical="center"/>
    </xf>
    <xf numFmtId="0" fontId="101" fillId="5" borderId="0" xfId="12" applyFont="1" applyFill="1" applyAlignment="1">
      <alignment vertical="center" wrapText="1"/>
    </xf>
    <xf numFmtId="0" fontId="133" fillId="5" borderId="8" xfId="12" applyFont="1" applyFill="1" applyBorder="1" applyAlignment="1">
      <alignment vertical="center" wrapText="1"/>
    </xf>
    <xf numFmtId="0" fontId="18" fillId="5" borderId="3" xfId="12" applyFont="1" applyFill="1" applyBorder="1" applyAlignment="1">
      <alignment vertical="center"/>
    </xf>
    <xf numFmtId="0" fontId="101" fillId="51" borderId="3" xfId="12" applyFont="1" applyFill="1" applyBorder="1" applyAlignment="1">
      <alignment vertical="center" wrapText="1"/>
    </xf>
    <xf numFmtId="0" fontId="134" fillId="5" borderId="0" xfId="0" applyFont="1" applyFill="1">
      <alignment vertical="center"/>
    </xf>
    <xf numFmtId="0" fontId="59" fillId="5" borderId="360" xfId="12" applyFont="1" applyFill="1" applyBorder="1" applyAlignment="1">
      <alignment horizontal="centerContinuous" vertical="center" wrapText="1"/>
    </xf>
    <xf numFmtId="0" fontId="59" fillId="5" borderId="241" xfId="12" applyFont="1" applyFill="1" applyBorder="1" applyAlignment="1">
      <alignment horizontal="centerContinuous" vertical="center" wrapText="1"/>
    </xf>
    <xf numFmtId="0" fontId="59" fillId="5" borderId="242" xfId="12" applyFont="1" applyFill="1" applyBorder="1" applyAlignment="1">
      <alignment horizontal="centerContinuous" vertical="center" wrapText="1"/>
    </xf>
    <xf numFmtId="176" fontId="59" fillId="5" borderId="0" xfId="12" applyNumberFormat="1" applyFont="1" applyFill="1" applyAlignment="1">
      <alignment horizontal="centerContinuous" vertical="center" wrapText="1"/>
    </xf>
    <xf numFmtId="176" fontId="58" fillId="5" borderId="21" xfId="12" applyNumberFormat="1" applyFont="1" applyFill="1" applyBorder="1" applyAlignment="1">
      <alignment horizontal="centerContinuous" vertical="center" wrapText="1"/>
    </xf>
    <xf numFmtId="176" fontId="58" fillId="5" borderId="54" xfId="12" applyNumberFormat="1" applyFont="1" applyFill="1" applyBorder="1" applyAlignment="1">
      <alignment horizontal="centerContinuous" vertical="center" wrapText="1"/>
    </xf>
    <xf numFmtId="176" fontId="59" fillId="5" borderId="241" xfId="12" applyNumberFormat="1" applyFont="1" applyFill="1" applyBorder="1" applyAlignment="1">
      <alignment horizontal="centerContinuous" vertical="center" wrapText="1"/>
    </xf>
    <xf numFmtId="176" fontId="58" fillId="5" borderId="241" xfId="12" applyNumberFormat="1" applyFont="1" applyFill="1" applyBorder="1" applyAlignment="1">
      <alignment horizontal="centerContinuous" vertical="center" wrapText="1"/>
    </xf>
    <xf numFmtId="176" fontId="58" fillId="5" borderId="242" xfId="12" applyNumberFormat="1" applyFont="1" applyFill="1" applyBorder="1" applyAlignment="1">
      <alignment horizontal="centerContinuous" vertical="center" wrapText="1"/>
    </xf>
    <xf numFmtId="0" fontId="59" fillId="5" borderId="0" xfId="12" applyFont="1" applyFill="1" applyAlignment="1">
      <alignment horizontal="centerContinuous" vertical="center" wrapText="1"/>
    </xf>
    <xf numFmtId="0" fontId="58" fillId="5" borderId="21" xfId="12" applyFont="1" applyFill="1" applyBorder="1" applyAlignment="1">
      <alignment horizontal="centerContinuous" vertical="center" wrapText="1"/>
    </xf>
    <xf numFmtId="0" fontId="58" fillId="5" borderId="54" xfId="12" applyFont="1" applyFill="1" applyBorder="1" applyAlignment="1">
      <alignment horizontal="centerContinuous" vertical="center" wrapText="1"/>
    </xf>
    <xf numFmtId="177" fontId="0" fillId="52" borderId="364" xfId="0" applyNumberFormat="1" applyFill="1" applyBorder="1">
      <alignment vertical="center"/>
    </xf>
    <xf numFmtId="0" fontId="0" fillId="5" borderId="0" xfId="118" applyFont="1" applyFill="1" applyAlignment="1">
      <alignment vertical="center" wrapText="1"/>
    </xf>
    <xf numFmtId="0" fontId="0" fillId="3" borderId="319" xfId="118" applyFont="1" applyFill="1" applyBorder="1" applyAlignment="1">
      <alignment vertical="center"/>
    </xf>
    <xf numFmtId="38" fontId="10" fillId="3" borderId="233" xfId="2" applyFont="1" applyFill="1" applyBorder="1" applyAlignment="1">
      <alignment vertical="center"/>
    </xf>
    <xf numFmtId="0" fontId="0" fillId="3" borderId="18" xfId="118" applyFont="1" applyFill="1" applyBorder="1" applyAlignment="1">
      <alignment vertical="center"/>
    </xf>
    <xf numFmtId="38" fontId="10" fillId="3" borderId="8" xfId="2" applyFont="1" applyFill="1" applyBorder="1" applyAlignment="1">
      <alignment vertical="center"/>
    </xf>
    <xf numFmtId="0" fontId="10" fillId="3" borderId="18" xfId="118" applyFill="1" applyBorder="1" applyAlignment="1">
      <alignment vertical="center"/>
    </xf>
    <xf numFmtId="0" fontId="10" fillId="3" borderId="50" xfId="118" applyFill="1" applyBorder="1" applyAlignment="1">
      <alignment vertical="center"/>
    </xf>
    <xf numFmtId="0" fontId="60" fillId="0" borderId="5" xfId="0" applyFont="1" applyBorder="1" applyAlignment="1">
      <alignment horizontal="left" vertical="center"/>
    </xf>
    <xf numFmtId="0" fontId="60" fillId="5" borderId="5" xfId="0" applyFont="1" applyFill="1" applyBorder="1" applyAlignment="1">
      <alignment horizontal="center" vertical="center"/>
    </xf>
    <xf numFmtId="0" fontId="70" fillId="30" borderId="3" xfId="0" applyFont="1" applyFill="1" applyBorder="1" applyAlignment="1">
      <alignment horizontal="center" vertical="center"/>
    </xf>
    <xf numFmtId="0" fontId="69" fillId="5" borderId="3" xfId="0" applyFont="1" applyFill="1" applyBorder="1">
      <alignment vertical="center"/>
    </xf>
    <xf numFmtId="0" fontId="69" fillId="5" borderId="8" xfId="0" applyFont="1" applyFill="1" applyBorder="1">
      <alignment vertical="center"/>
    </xf>
    <xf numFmtId="0" fontId="69" fillId="5" borderId="2" xfId="0" applyFont="1" applyFill="1" applyBorder="1">
      <alignment vertical="center"/>
    </xf>
    <xf numFmtId="0" fontId="65" fillId="52" borderId="72" xfId="0" applyFont="1" applyFill="1" applyBorder="1" applyAlignment="1">
      <alignment vertical="center" wrapText="1"/>
    </xf>
    <xf numFmtId="0" fontId="65" fillId="52" borderId="71" xfId="12" applyFont="1" applyFill="1" applyBorder="1" applyAlignment="1">
      <alignment vertical="center"/>
    </xf>
    <xf numFmtId="38" fontId="65" fillId="52" borderId="74" xfId="2" applyFont="1" applyFill="1" applyBorder="1" applyAlignment="1">
      <alignment vertical="center"/>
    </xf>
    <xf numFmtId="0" fontId="136" fillId="0" borderId="3" xfId="134" applyFont="1" applyBorder="1" applyAlignment="1" applyProtection="1">
      <alignment horizontal="left" vertical="center" wrapText="1"/>
      <protection locked="0"/>
    </xf>
    <xf numFmtId="0" fontId="65" fillId="0" borderId="68" xfId="134" applyFont="1" applyBorder="1" applyAlignment="1" applyProtection="1">
      <alignment horizontal="left" vertical="center" wrapText="1"/>
      <protection locked="0"/>
    </xf>
    <xf numFmtId="176" fontId="65" fillId="0" borderId="40" xfId="134" applyNumberFormat="1" applyFont="1" applyBorder="1" applyAlignment="1" applyProtection="1">
      <alignment horizontal="center" vertical="center" wrapText="1"/>
      <protection locked="0"/>
    </xf>
    <xf numFmtId="0" fontId="136" fillId="0" borderId="29" xfId="134" applyFont="1" applyBorder="1" applyAlignment="1" applyProtection="1">
      <alignment horizontal="left" vertical="center" wrapText="1"/>
      <protection locked="0"/>
    </xf>
    <xf numFmtId="0" fontId="0" fillId="3" borderId="271" xfId="118" applyFont="1" applyFill="1" applyBorder="1" applyAlignment="1">
      <alignment vertical="center"/>
    </xf>
    <xf numFmtId="38" fontId="10" fillId="3" borderId="269" xfId="2" applyFont="1" applyFill="1" applyBorder="1" applyAlignment="1">
      <alignment vertical="center"/>
    </xf>
    <xf numFmtId="0" fontId="10" fillId="3" borderId="321" xfId="118" applyFill="1" applyBorder="1" applyAlignment="1">
      <alignment vertical="center"/>
    </xf>
    <xf numFmtId="0" fontId="136" fillId="0" borderId="33" xfId="134" applyFont="1" applyBorder="1" applyAlignment="1" applyProtection="1">
      <alignment horizontal="left" vertical="center" wrapText="1"/>
      <protection locked="0"/>
    </xf>
    <xf numFmtId="176" fontId="18" fillId="32" borderId="255" xfId="119" applyNumberFormat="1" applyFont="1" applyFill="1" applyBorder="1" applyAlignment="1">
      <alignment horizontal="center" vertical="center"/>
    </xf>
    <xf numFmtId="176" fontId="18" fillId="32" borderId="254" xfId="119" applyNumberFormat="1" applyFont="1" applyFill="1" applyBorder="1" applyAlignment="1">
      <alignment horizontal="center" vertical="center"/>
    </xf>
    <xf numFmtId="176" fontId="18" fillId="32" borderId="251" xfId="119" applyNumberFormat="1" applyFont="1" applyFill="1" applyBorder="1" applyAlignment="1">
      <alignment horizontal="center" vertical="center"/>
    </xf>
    <xf numFmtId="176" fontId="18" fillId="32" borderId="318" xfId="119" applyNumberFormat="1" applyFont="1" applyFill="1" applyBorder="1" applyAlignment="1">
      <alignment horizontal="center" vertical="center"/>
    </xf>
    <xf numFmtId="176" fontId="18" fillId="32" borderId="180" xfId="119" applyNumberFormat="1" applyFont="1" applyFill="1" applyBorder="1" applyAlignment="1">
      <alignment horizontal="center" vertical="center"/>
    </xf>
    <xf numFmtId="176" fontId="10" fillId="38" borderId="397" xfId="118" applyNumberFormat="1" applyFill="1" applyBorder="1" applyAlignment="1">
      <alignment vertical="center"/>
    </xf>
    <xf numFmtId="176" fontId="10" fillId="38" borderId="164" xfId="118" applyNumberFormat="1" applyFill="1" applyBorder="1" applyAlignment="1">
      <alignment vertical="center"/>
    </xf>
    <xf numFmtId="176" fontId="10" fillId="38" borderId="398" xfId="118" applyNumberFormat="1" applyFill="1" applyBorder="1" applyAlignment="1">
      <alignment vertical="center"/>
    </xf>
    <xf numFmtId="176" fontId="10" fillId="3" borderId="120" xfId="5" applyNumberFormat="1" applyFont="1" applyFill="1" applyBorder="1" applyAlignment="1" applyProtection="1">
      <alignment horizontal="right" vertical="center" shrinkToFit="1"/>
    </xf>
    <xf numFmtId="0" fontId="58" fillId="5" borderId="357" xfId="12" applyFont="1" applyFill="1" applyBorder="1" applyAlignment="1">
      <alignment vertical="center" wrapText="1"/>
    </xf>
    <xf numFmtId="0" fontId="58" fillId="5" borderId="399" xfId="12" applyFont="1" applyFill="1" applyBorder="1" applyAlignment="1">
      <alignment vertical="center" wrapText="1"/>
    </xf>
    <xf numFmtId="176" fontId="10" fillId="3" borderId="140" xfId="5" applyNumberFormat="1" applyFont="1" applyFill="1" applyBorder="1" applyAlignment="1" applyProtection="1">
      <alignment horizontal="right" vertical="center" shrinkToFit="1"/>
    </xf>
    <xf numFmtId="176" fontId="10" fillId="3" borderId="307" xfId="5" applyNumberFormat="1" applyFont="1" applyFill="1" applyBorder="1" applyAlignment="1" applyProtection="1">
      <alignment horizontal="right" vertical="center" shrinkToFit="1"/>
    </xf>
    <xf numFmtId="176" fontId="10" fillId="3" borderId="120" xfId="118" applyNumberFormat="1" applyFill="1" applyBorder="1" applyAlignment="1">
      <alignment vertical="center" shrinkToFit="1"/>
    </xf>
    <xf numFmtId="176" fontId="10" fillId="3" borderId="164" xfId="118" applyNumberFormat="1" applyFill="1" applyBorder="1" applyAlignment="1">
      <alignment vertical="center" shrinkToFit="1"/>
    </xf>
    <xf numFmtId="176" fontId="10" fillId="3" borderId="400" xfId="118" applyNumberFormat="1" applyFill="1" applyBorder="1" applyAlignment="1">
      <alignment vertical="center" shrinkToFit="1"/>
    </xf>
    <xf numFmtId="178" fontId="10" fillId="3" borderId="401" xfId="118" applyNumberFormat="1" applyFill="1" applyBorder="1" applyAlignment="1">
      <alignment vertical="center" shrinkToFit="1"/>
    </xf>
    <xf numFmtId="176" fontId="10" fillId="3" borderId="140" xfId="118" applyNumberFormat="1" applyFill="1" applyBorder="1" applyAlignment="1">
      <alignment vertical="center" shrinkToFit="1"/>
    </xf>
    <xf numFmtId="0" fontId="10" fillId="0" borderId="22" xfId="118" applyBorder="1"/>
    <xf numFmtId="0" fontId="10" fillId="0" borderId="58" xfId="118" applyBorder="1"/>
    <xf numFmtId="0" fontId="10" fillId="0" borderId="402" xfId="118" applyBorder="1"/>
    <xf numFmtId="0" fontId="89" fillId="0" borderId="224" xfId="118" applyFont="1" applyBorder="1" applyAlignment="1">
      <alignment vertical="center"/>
    </xf>
    <xf numFmtId="0" fontId="89" fillId="5" borderId="58" xfId="118" applyFont="1" applyFill="1" applyBorder="1" applyAlignment="1">
      <alignment vertical="center" wrapText="1"/>
    </xf>
    <xf numFmtId="178" fontId="0" fillId="3" borderId="404" xfId="118" applyNumberFormat="1" applyFont="1" applyFill="1" applyBorder="1" applyAlignment="1">
      <alignment vertical="center"/>
    </xf>
    <xf numFmtId="176" fontId="0" fillId="3" borderId="164" xfId="118" applyNumberFormat="1" applyFont="1" applyFill="1" applyBorder="1" applyAlignment="1">
      <alignment vertical="center"/>
    </xf>
    <xf numFmtId="176" fontId="10" fillId="3" borderId="405" xfId="118" applyNumberFormat="1" applyFill="1" applyBorder="1" applyAlignment="1">
      <alignment vertical="center"/>
    </xf>
    <xf numFmtId="176" fontId="10" fillId="3" borderId="140" xfId="118" applyNumberFormat="1" applyFill="1" applyBorder="1" applyAlignment="1">
      <alignment vertical="center"/>
    </xf>
    <xf numFmtId="0" fontId="89" fillId="5" borderId="56" xfId="118" applyFont="1" applyFill="1" applyBorder="1" applyAlignment="1">
      <alignment vertical="center"/>
    </xf>
    <xf numFmtId="186" fontId="10" fillId="3" borderId="271" xfId="118" applyNumberFormat="1" applyFill="1" applyBorder="1" applyAlignment="1">
      <alignment vertical="center"/>
    </xf>
    <xf numFmtId="186" fontId="10" fillId="3" borderId="319" xfId="118" applyNumberFormat="1" applyFill="1" applyBorder="1" applyAlignment="1">
      <alignment vertical="center"/>
    </xf>
    <xf numFmtId="186" fontId="10" fillId="3" borderId="18" xfId="118" applyNumberFormat="1" applyFill="1" applyBorder="1" applyAlignment="1">
      <alignment vertical="center"/>
    </xf>
    <xf numFmtId="176" fontId="10" fillId="3" borderId="18" xfId="118" applyNumberFormat="1" applyFill="1" applyBorder="1" applyAlignment="1">
      <alignment vertical="center"/>
    </xf>
    <xf numFmtId="178" fontId="10" fillId="3" borderId="18" xfId="118" applyNumberFormat="1" applyFill="1" applyBorder="1" applyAlignment="1">
      <alignment vertical="center"/>
    </xf>
    <xf numFmtId="178" fontId="10" fillId="3" borderId="50" xfId="118" applyNumberFormat="1" applyFill="1" applyBorder="1" applyAlignment="1">
      <alignment vertical="center"/>
    </xf>
    <xf numFmtId="0" fontId="0" fillId="5" borderId="54" xfId="118" applyFont="1" applyFill="1" applyBorder="1" applyAlignment="1">
      <alignment wrapText="1"/>
    </xf>
    <xf numFmtId="0" fontId="89" fillId="5" borderId="402" xfId="118" applyFont="1" applyFill="1" applyBorder="1" applyAlignment="1">
      <alignment vertical="center" wrapText="1"/>
    </xf>
    <xf numFmtId="0" fontId="89" fillId="5" borderId="58" xfId="118" applyFont="1" applyFill="1" applyBorder="1" applyAlignment="1">
      <alignment vertical="center"/>
    </xf>
    <xf numFmtId="0" fontId="89" fillId="0" borderId="58" xfId="118" applyFont="1" applyBorder="1" applyAlignment="1">
      <alignment vertical="center"/>
    </xf>
    <xf numFmtId="0" fontId="89" fillId="5" borderId="51" xfId="118" applyFont="1" applyFill="1" applyBorder="1" applyAlignment="1">
      <alignment vertical="center"/>
    </xf>
    <xf numFmtId="0" fontId="61" fillId="6" borderId="9" xfId="0" applyFont="1" applyFill="1" applyBorder="1" applyAlignment="1">
      <alignment horizontal="left" vertical="center" wrapText="1"/>
    </xf>
    <xf numFmtId="176" fontId="10" fillId="0" borderId="2" xfId="118" applyNumberFormat="1" applyBorder="1" applyAlignment="1" applyProtection="1">
      <alignment vertical="center"/>
      <protection locked="0"/>
    </xf>
    <xf numFmtId="176" fontId="10" fillId="0" borderId="3" xfId="118" applyNumberFormat="1" applyBorder="1" applyAlignment="1" applyProtection="1">
      <alignment vertical="center"/>
      <protection locked="0"/>
    </xf>
    <xf numFmtId="176" fontId="10" fillId="0" borderId="8" xfId="118" applyNumberFormat="1" applyBorder="1" applyAlignment="1" applyProtection="1">
      <alignment vertical="center"/>
      <protection locked="0"/>
    </xf>
    <xf numFmtId="176" fontId="10" fillId="0" borderId="40" xfId="118" applyNumberFormat="1" applyBorder="1" applyAlignment="1" applyProtection="1">
      <alignment vertical="center"/>
      <protection locked="0"/>
    </xf>
    <xf numFmtId="176" fontId="10" fillId="0" borderId="29" xfId="118" applyNumberFormat="1" applyBorder="1" applyAlignment="1" applyProtection="1">
      <alignment vertical="center"/>
      <protection locked="0"/>
    </xf>
    <xf numFmtId="176" fontId="10" fillId="0" borderId="59" xfId="118" applyNumberFormat="1" applyBorder="1" applyAlignment="1" applyProtection="1">
      <alignment vertical="center"/>
      <protection locked="0"/>
    </xf>
    <xf numFmtId="176" fontId="10" fillId="3" borderId="231" xfId="118" applyNumberFormat="1" applyFill="1" applyBorder="1" applyAlignment="1">
      <alignment horizontal="right" vertical="center" shrinkToFit="1"/>
    </xf>
    <xf numFmtId="176" fontId="10" fillId="3" borderId="113" xfId="118" applyNumberFormat="1" applyFill="1" applyBorder="1" applyAlignment="1">
      <alignment horizontal="right" vertical="center" shrinkToFit="1"/>
    </xf>
    <xf numFmtId="176" fontId="10" fillId="3" borderId="233" xfId="118" applyNumberFormat="1" applyFill="1" applyBorder="1" applyAlignment="1">
      <alignment horizontal="right" vertical="center" shrinkToFit="1"/>
    </xf>
    <xf numFmtId="176" fontId="10" fillId="3" borderId="263" xfId="118" applyNumberFormat="1" applyFill="1" applyBorder="1" applyAlignment="1">
      <alignment horizontal="right" vertical="center" shrinkToFit="1"/>
    </xf>
    <xf numFmtId="176" fontId="10" fillId="3" borderId="315" xfId="118" applyNumberFormat="1" applyFill="1" applyBorder="1" applyAlignment="1">
      <alignment horizontal="right" vertical="center" shrinkToFit="1"/>
    </xf>
    <xf numFmtId="176" fontId="10" fillId="3" borderId="316" xfId="118" applyNumberFormat="1" applyFill="1" applyBorder="1" applyAlignment="1">
      <alignment horizontal="right" vertical="center" shrinkToFit="1"/>
    </xf>
    <xf numFmtId="176" fontId="10" fillId="3" borderId="329" xfId="118" applyNumberFormat="1" applyFill="1" applyBorder="1" applyAlignment="1">
      <alignment horizontal="right" vertical="center" shrinkToFit="1"/>
    </xf>
    <xf numFmtId="176" fontId="10" fillId="3" borderId="353" xfId="118" applyNumberFormat="1" applyFill="1" applyBorder="1" applyAlignment="1">
      <alignment horizontal="right" vertical="center" shrinkToFit="1"/>
    </xf>
    <xf numFmtId="176" fontId="10" fillId="3" borderId="205" xfId="118" applyNumberFormat="1" applyFill="1" applyBorder="1" applyAlignment="1">
      <alignment horizontal="right" vertical="center" shrinkToFit="1"/>
    </xf>
    <xf numFmtId="176" fontId="10" fillId="3" borderId="328" xfId="118" applyNumberFormat="1" applyFill="1" applyBorder="1" applyAlignment="1">
      <alignment horizontal="right" vertical="center" shrinkToFit="1"/>
    </xf>
    <xf numFmtId="176" fontId="10" fillId="3" borderId="29" xfId="118" applyNumberFormat="1" applyFill="1" applyBorder="1" applyAlignment="1">
      <alignment horizontal="right" vertical="center" shrinkToFit="1"/>
    </xf>
    <xf numFmtId="176" fontId="10" fillId="3" borderId="59" xfId="118" applyNumberFormat="1" applyFill="1" applyBorder="1" applyAlignment="1">
      <alignment horizontal="right" vertical="center" shrinkToFit="1"/>
    </xf>
    <xf numFmtId="176" fontId="10" fillId="3" borderId="5" xfId="118" applyNumberFormat="1" applyFill="1" applyBorder="1" applyAlignment="1">
      <alignment horizontal="right" vertical="center" shrinkToFit="1"/>
    </xf>
    <xf numFmtId="176" fontId="10" fillId="3" borderId="269" xfId="118" applyNumberFormat="1" applyFill="1" applyBorder="1" applyAlignment="1">
      <alignment horizontal="right" vertical="center" shrinkToFit="1"/>
    </xf>
    <xf numFmtId="176" fontId="10" fillId="3" borderId="3" xfId="118" applyNumberFormat="1" applyFill="1" applyBorder="1" applyAlignment="1">
      <alignment horizontal="right" vertical="center" shrinkToFit="1"/>
    </xf>
    <xf numFmtId="176" fontId="10" fillId="3" borderId="8" xfId="118" applyNumberFormat="1" applyFill="1" applyBorder="1" applyAlignment="1">
      <alignment horizontal="right" vertical="center" shrinkToFit="1"/>
    </xf>
    <xf numFmtId="181" fontId="65" fillId="49" borderId="286" xfId="12" applyNumberFormat="1" applyFont="1" applyFill="1" applyBorder="1" applyAlignment="1">
      <alignment horizontal="center" vertical="center" shrinkToFit="1"/>
    </xf>
    <xf numFmtId="181" fontId="65" fillId="32" borderId="290" xfId="12" applyNumberFormat="1" applyFont="1" applyFill="1" applyBorder="1" applyAlignment="1">
      <alignment horizontal="center" vertical="center" shrinkToFit="1"/>
    </xf>
    <xf numFmtId="176" fontId="10" fillId="3" borderId="354" xfId="118" applyNumberFormat="1" applyFill="1" applyBorder="1" applyAlignment="1">
      <alignment horizontal="right" vertical="center" shrinkToFit="1"/>
    </xf>
    <xf numFmtId="176" fontId="10" fillId="3" borderId="355" xfId="118" applyNumberFormat="1" applyFill="1" applyBorder="1" applyAlignment="1">
      <alignment horizontal="right" vertical="center" shrinkToFit="1"/>
    </xf>
    <xf numFmtId="176" fontId="10" fillId="3" borderId="356" xfId="118" applyNumberFormat="1" applyFill="1" applyBorder="1" applyAlignment="1">
      <alignment horizontal="right" vertical="center" shrinkToFit="1"/>
    </xf>
    <xf numFmtId="176" fontId="10" fillId="3" borderId="115" xfId="118" applyNumberFormat="1" applyFill="1" applyBorder="1" applyAlignment="1">
      <alignment horizontal="right" vertical="center" shrinkToFit="1"/>
    </xf>
    <xf numFmtId="176" fontId="10" fillId="3" borderId="225" xfId="118" applyNumberFormat="1" applyFill="1" applyBorder="1" applyAlignment="1">
      <alignment horizontal="right" vertical="center" shrinkToFit="1"/>
    </xf>
    <xf numFmtId="0" fontId="78" fillId="5" borderId="296" xfId="135" applyFont="1" applyFill="1" applyBorder="1" applyAlignment="1">
      <alignment horizontal="left" vertical="center" wrapText="1"/>
    </xf>
    <xf numFmtId="10" fontId="18" fillId="32" borderId="297" xfId="12" applyNumberFormat="1" applyFont="1" applyFill="1" applyBorder="1" applyAlignment="1">
      <alignment horizontal="center" vertical="center"/>
    </xf>
    <xf numFmtId="0" fontId="18" fillId="5" borderId="137" xfId="135" applyFont="1" applyFill="1" applyBorder="1" applyAlignment="1">
      <alignment horizontal="center" vertical="center"/>
    </xf>
    <xf numFmtId="0" fontId="65" fillId="5" borderId="160" xfId="4" applyNumberFormat="1" applyFont="1" applyFill="1" applyBorder="1" applyAlignment="1" applyProtection="1">
      <alignment horizontal="left" vertical="center" wrapText="1"/>
    </xf>
    <xf numFmtId="0" fontId="65" fillId="5" borderId="163" xfId="4" applyNumberFormat="1" applyFont="1" applyFill="1" applyBorder="1" applyAlignment="1" applyProtection="1">
      <alignment horizontal="left" vertical="center" wrapText="1"/>
    </xf>
    <xf numFmtId="0" fontId="78" fillId="5" borderId="170" xfId="4" applyNumberFormat="1" applyFont="1" applyFill="1" applyBorder="1" applyAlignment="1" applyProtection="1">
      <alignment horizontal="left" vertical="center" wrapText="1"/>
    </xf>
    <xf numFmtId="10" fontId="18" fillId="5" borderId="72" xfId="12" applyNumberFormat="1" applyFont="1" applyFill="1" applyBorder="1" applyAlignment="1">
      <alignment horizontal="center" vertical="center"/>
    </xf>
    <xf numFmtId="0" fontId="65" fillId="5" borderId="170" xfId="4" applyNumberFormat="1" applyFont="1" applyFill="1" applyBorder="1" applyAlignment="1" applyProtection="1">
      <alignment horizontal="left" vertical="center" wrapText="1"/>
    </xf>
    <xf numFmtId="0" fontId="65" fillId="5" borderId="171" xfId="4" applyNumberFormat="1" applyFont="1" applyFill="1" applyBorder="1" applyAlignment="1" applyProtection="1">
      <alignment horizontal="left" vertical="center" wrapText="1"/>
    </xf>
    <xf numFmtId="0" fontId="78" fillId="5" borderId="185" xfId="135" applyFont="1" applyFill="1" applyBorder="1" applyAlignment="1">
      <alignment horizontal="left" vertical="center" wrapText="1"/>
    </xf>
    <xf numFmtId="10" fontId="18" fillId="5" borderId="192" xfId="12" applyNumberFormat="1" applyFont="1" applyFill="1" applyBorder="1" applyAlignment="1">
      <alignment horizontal="center" vertical="center"/>
    </xf>
    <xf numFmtId="0" fontId="18" fillId="5" borderId="188" xfId="135" applyFont="1" applyFill="1" applyBorder="1" applyAlignment="1">
      <alignment horizontal="center" vertical="center"/>
    </xf>
    <xf numFmtId="0" fontId="65" fillId="5" borderId="186" xfId="4" applyNumberFormat="1" applyFont="1" applyFill="1" applyBorder="1" applyAlignment="1" applyProtection="1">
      <alignment horizontal="left" vertical="center" wrapText="1"/>
    </xf>
    <xf numFmtId="0" fontId="65" fillId="5" borderId="193" xfId="4" applyNumberFormat="1" applyFont="1" applyFill="1" applyBorder="1" applyAlignment="1" applyProtection="1">
      <alignment horizontal="left" vertical="center" wrapText="1"/>
    </xf>
    <xf numFmtId="0" fontId="18" fillId="5" borderId="161" xfId="135" applyFont="1" applyFill="1" applyBorder="1" applyAlignment="1">
      <alignment horizontal="center" vertical="center"/>
    </xf>
    <xf numFmtId="0" fontId="78" fillId="5" borderId="213" xfId="135" applyFont="1" applyFill="1" applyBorder="1" applyAlignment="1">
      <alignment horizontal="left" vertical="center" wrapText="1"/>
    </xf>
    <xf numFmtId="10" fontId="18" fillId="5" borderId="214" xfId="12" applyNumberFormat="1" applyFont="1" applyFill="1" applyBorder="1" applyAlignment="1">
      <alignment horizontal="center" vertical="center"/>
    </xf>
    <xf numFmtId="0" fontId="18" fillId="5" borderId="215" xfId="135" applyFont="1" applyFill="1" applyBorder="1" applyAlignment="1">
      <alignment horizontal="center" vertical="center"/>
    </xf>
    <xf numFmtId="0" fontId="65" fillId="5" borderId="216" xfId="4" applyNumberFormat="1" applyFont="1" applyFill="1" applyBorder="1" applyAlignment="1" applyProtection="1">
      <alignment horizontal="left" vertical="center" wrapText="1"/>
    </xf>
    <xf numFmtId="0" fontId="65" fillId="5" borderId="217" xfId="4" applyNumberFormat="1" applyFont="1" applyFill="1" applyBorder="1" applyAlignment="1" applyProtection="1">
      <alignment horizontal="left" vertical="center" wrapText="1"/>
    </xf>
    <xf numFmtId="0" fontId="65" fillId="52" borderId="0" xfId="12" applyFont="1" applyFill="1" applyAlignment="1">
      <alignment vertical="center"/>
    </xf>
    <xf numFmtId="0" fontId="34" fillId="35" borderId="159" xfId="12" applyFont="1" applyFill="1" applyBorder="1" applyAlignment="1">
      <alignment horizontal="center" vertical="center" wrapText="1"/>
    </xf>
    <xf numFmtId="0" fontId="34" fillId="35" borderId="162" xfId="12" applyFont="1" applyFill="1" applyBorder="1" applyAlignment="1">
      <alignment horizontal="center" vertical="center" wrapText="1"/>
    </xf>
    <xf numFmtId="0" fontId="65" fillId="5" borderId="196" xfId="12" applyFont="1" applyFill="1" applyBorder="1" applyAlignment="1">
      <alignment horizontal="center" vertical="center"/>
    </xf>
    <xf numFmtId="0" fontId="65" fillId="5" borderId="199" xfId="12" applyFont="1" applyFill="1" applyBorder="1" applyAlignment="1">
      <alignment horizontal="center" vertical="center"/>
    </xf>
    <xf numFmtId="0" fontId="65" fillId="5" borderId="200" xfId="12" applyFont="1" applyFill="1" applyBorder="1" applyAlignment="1">
      <alignment horizontal="center" vertical="center"/>
    </xf>
    <xf numFmtId="0" fontId="78" fillId="5" borderId="41" xfId="12" applyFont="1" applyFill="1" applyBorder="1" applyAlignment="1">
      <alignment horizontal="center" vertical="center"/>
    </xf>
    <xf numFmtId="181" fontId="65" fillId="32" borderId="76" xfId="12" applyNumberFormat="1" applyFont="1" applyFill="1" applyBorder="1" applyAlignment="1">
      <alignment horizontal="center" vertical="center" shrinkToFit="1"/>
    </xf>
    <xf numFmtId="181" fontId="65" fillId="32" borderId="167" xfId="12" applyNumberFormat="1" applyFont="1" applyFill="1" applyBorder="1" applyAlignment="1">
      <alignment horizontal="center" vertical="center" shrinkToFit="1"/>
    </xf>
    <xf numFmtId="181" fontId="65" fillId="32" borderId="78" xfId="12" applyNumberFormat="1" applyFont="1" applyFill="1" applyBorder="1" applyAlignment="1">
      <alignment horizontal="center" vertical="center" shrinkToFit="1"/>
    </xf>
    <xf numFmtId="181" fontId="65" fillId="32" borderId="187" xfId="12" applyNumberFormat="1" applyFont="1" applyFill="1" applyBorder="1" applyAlignment="1">
      <alignment horizontal="center" vertical="center" shrinkToFit="1"/>
    </xf>
    <xf numFmtId="181" fontId="65" fillId="32" borderId="293" xfId="12" applyNumberFormat="1" applyFont="1" applyFill="1" applyBorder="1" applyAlignment="1">
      <alignment horizontal="center" vertical="center" shrinkToFit="1"/>
    </xf>
    <xf numFmtId="181" fontId="65" fillId="32" borderId="276" xfId="12" applyNumberFormat="1" applyFont="1" applyFill="1" applyBorder="1" applyAlignment="1">
      <alignment horizontal="center" vertical="center" shrinkToFit="1"/>
    </xf>
    <xf numFmtId="181" fontId="65" fillId="32" borderId="295" xfId="12" applyNumberFormat="1" applyFont="1" applyFill="1" applyBorder="1" applyAlignment="1">
      <alignment horizontal="center" vertical="center" shrinkToFit="1"/>
    </xf>
    <xf numFmtId="188" fontId="65" fillId="32" borderId="167" xfId="12" applyNumberFormat="1" applyFont="1" applyFill="1" applyBorder="1" applyAlignment="1">
      <alignment horizontal="center" vertical="center" shrinkToFit="1"/>
    </xf>
    <xf numFmtId="181" fontId="65" fillId="32" borderId="59" xfId="12" applyNumberFormat="1" applyFont="1" applyFill="1" applyBorder="1" applyAlignment="1">
      <alignment horizontal="center" vertical="center" shrinkToFit="1"/>
    </xf>
    <xf numFmtId="0" fontId="10" fillId="52" borderId="22" xfId="118" applyFill="1" applyBorder="1" applyAlignment="1">
      <alignment vertical="center"/>
    </xf>
    <xf numFmtId="0" fontId="10" fillId="52" borderId="2" xfId="118" applyFill="1" applyBorder="1" applyAlignment="1">
      <alignment vertical="center"/>
    </xf>
    <xf numFmtId="2" fontId="10" fillId="52" borderId="257" xfId="118" applyNumberFormat="1" applyFill="1" applyBorder="1" applyAlignment="1">
      <alignment vertical="center"/>
    </xf>
    <xf numFmtId="176" fontId="10" fillId="52" borderId="354" xfId="118" applyNumberFormat="1" applyFill="1" applyBorder="1" applyAlignment="1">
      <alignment horizontal="right" vertical="center" shrinkToFit="1"/>
    </xf>
    <xf numFmtId="176" fontId="10" fillId="52" borderId="355" xfId="118" applyNumberFormat="1" applyFill="1" applyBorder="1" applyAlignment="1">
      <alignment horizontal="right" vertical="center" shrinkToFit="1"/>
    </xf>
    <xf numFmtId="176" fontId="10" fillId="52" borderId="356" xfId="118" applyNumberFormat="1" applyFill="1" applyBorder="1" applyAlignment="1">
      <alignment horizontal="right" vertical="center" shrinkToFit="1"/>
    </xf>
    <xf numFmtId="176" fontId="10" fillId="52" borderId="115" xfId="118" applyNumberFormat="1" applyFill="1" applyBorder="1" applyAlignment="1">
      <alignment horizontal="right" vertical="center" shrinkToFit="1"/>
    </xf>
    <xf numFmtId="176" fontId="10" fillId="52" borderId="225" xfId="118" applyNumberFormat="1" applyFill="1" applyBorder="1" applyAlignment="1">
      <alignment horizontal="right" vertical="center" shrinkToFit="1"/>
    </xf>
    <xf numFmtId="176" fontId="10" fillId="52" borderId="353" xfId="118" applyNumberFormat="1" applyFill="1" applyBorder="1" applyAlignment="1">
      <alignment horizontal="right" vertical="center" shrinkToFit="1"/>
    </xf>
    <xf numFmtId="176" fontId="10" fillId="52" borderId="406" xfId="118" applyNumberFormat="1" applyFill="1" applyBorder="1" applyAlignment="1">
      <alignment vertical="center"/>
    </xf>
    <xf numFmtId="176" fontId="10" fillId="52" borderId="115" xfId="118" applyNumberFormat="1" applyFill="1" applyBorder="1" applyAlignment="1">
      <alignment vertical="center"/>
    </xf>
    <xf numFmtId="176" fontId="10" fillId="52" borderId="407" xfId="118" applyNumberFormat="1" applyFill="1" applyBorder="1" applyAlignment="1">
      <alignment vertical="center"/>
    </xf>
    <xf numFmtId="176" fontId="10" fillId="52" borderId="225" xfId="118" applyNumberFormat="1" applyFill="1" applyBorder="1" applyAlignment="1">
      <alignment vertical="center"/>
    </xf>
    <xf numFmtId="0" fontId="10" fillId="5" borderId="3" xfId="118" applyFill="1" applyBorder="1"/>
    <xf numFmtId="0" fontId="10" fillId="52" borderId="3" xfId="118" applyFill="1" applyBorder="1"/>
    <xf numFmtId="0" fontId="10" fillId="5" borderId="115" xfId="118" applyFill="1" applyBorder="1"/>
    <xf numFmtId="0" fontId="0" fillId="52" borderId="3" xfId="118" applyFont="1" applyFill="1" applyBorder="1"/>
    <xf numFmtId="0" fontId="10" fillId="31" borderId="95" xfId="118" applyFill="1" applyBorder="1" applyAlignment="1" applyProtection="1">
      <alignment vertical="center"/>
      <protection locked="0"/>
    </xf>
    <xf numFmtId="0" fontId="18" fillId="5" borderId="368" xfId="135" applyFont="1" applyFill="1" applyBorder="1" applyAlignment="1">
      <alignment horizontal="center" vertical="center"/>
    </xf>
    <xf numFmtId="10" fontId="34" fillId="5" borderId="96" xfId="12" applyNumberFormat="1" applyFont="1" applyFill="1" applyBorder="1" applyAlignment="1">
      <alignment horizontal="center" vertical="center" wrapText="1"/>
    </xf>
    <xf numFmtId="55" fontId="15" fillId="5" borderId="3" xfId="0" applyNumberFormat="1" applyFont="1" applyFill="1" applyBorder="1" applyAlignment="1">
      <alignment horizontal="left" vertical="center" wrapText="1"/>
    </xf>
    <xf numFmtId="0" fontId="15" fillId="5" borderId="96" xfId="0" applyFont="1" applyFill="1" applyBorder="1" applyAlignment="1">
      <alignment horizontal="center" vertical="center"/>
    </xf>
    <xf numFmtId="55" fontId="15" fillId="5" borderId="8" xfId="0" applyNumberFormat="1" applyFont="1" applyFill="1" applyBorder="1" applyAlignment="1">
      <alignment horizontal="left" vertical="center"/>
    </xf>
    <xf numFmtId="55" fontId="15" fillId="5" borderId="2" xfId="0" applyNumberFormat="1" applyFont="1" applyFill="1" applyBorder="1" applyAlignment="1">
      <alignment horizontal="left" vertical="center"/>
    </xf>
    <xf numFmtId="0" fontId="69" fillId="5" borderId="8" xfId="0" applyFont="1" applyFill="1" applyBorder="1" applyAlignment="1">
      <alignment horizontal="left" vertical="center"/>
    </xf>
    <xf numFmtId="0" fontId="69" fillId="5" borderId="2" xfId="0" applyFont="1" applyFill="1" applyBorder="1" applyAlignment="1">
      <alignment horizontal="left" vertical="center"/>
    </xf>
    <xf numFmtId="0" fontId="70" fillId="0" borderId="5" xfId="0" applyFont="1" applyBorder="1" applyAlignment="1">
      <alignment horizontal="center" vertical="center"/>
    </xf>
    <xf numFmtId="0" fontId="70" fillId="0" borderId="17" xfId="0" applyFont="1" applyBorder="1" applyAlignment="1">
      <alignment horizontal="center" vertical="center"/>
    </xf>
    <xf numFmtId="0" fontId="0" fillId="0" borderId="37" xfId="0" applyBorder="1" applyAlignment="1">
      <alignment horizontal="left" vertical="center"/>
    </xf>
    <xf numFmtId="0" fontId="0" fillId="0" borderId="38" xfId="0" applyBorder="1" applyAlignment="1">
      <alignment horizontal="left" vertical="center"/>
    </xf>
    <xf numFmtId="0" fontId="0" fillId="0" borderId="43" xfId="0" applyBorder="1" applyAlignment="1">
      <alignment horizontal="left" vertical="center"/>
    </xf>
    <xf numFmtId="0" fontId="0" fillId="0" borderId="39" xfId="0" applyBorder="1" applyAlignment="1">
      <alignment horizontal="left" vertical="center"/>
    </xf>
    <xf numFmtId="0" fontId="0" fillId="0" borderId="50" xfId="0" applyBorder="1" applyAlignment="1">
      <alignment horizontal="left" vertical="center"/>
    </xf>
    <xf numFmtId="0" fontId="0" fillId="0" borderId="40" xfId="0" applyBorder="1" applyAlignment="1">
      <alignment horizontal="left" vertical="center"/>
    </xf>
    <xf numFmtId="0" fontId="60" fillId="30" borderId="5" xfId="0" applyFont="1" applyFill="1" applyBorder="1" applyAlignment="1">
      <alignment horizontal="center" vertical="center" textRotation="255"/>
    </xf>
    <xf numFmtId="0" fontId="60" fillId="30" borderId="17" xfId="0" applyFont="1" applyFill="1" applyBorder="1" applyAlignment="1">
      <alignment horizontal="center" vertical="center" textRotation="255"/>
    </xf>
    <xf numFmtId="0" fontId="60" fillId="30" borderId="4" xfId="0" applyFont="1" applyFill="1" applyBorder="1" applyAlignment="1">
      <alignment horizontal="center" vertical="center" textRotation="255"/>
    </xf>
    <xf numFmtId="0" fontId="70" fillId="31" borderId="5" xfId="0" applyFont="1" applyFill="1" applyBorder="1" applyAlignment="1">
      <alignment horizontal="center" vertical="center"/>
    </xf>
    <xf numFmtId="0" fontId="70" fillId="31" borderId="17" xfId="0" applyFont="1" applyFill="1" applyBorder="1" applyAlignment="1">
      <alignment horizontal="center" vertical="center"/>
    </xf>
    <xf numFmtId="0" fontId="70" fillId="31" borderId="4" xfId="0" applyFont="1" applyFill="1" applyBorder="1" applyAlignment="1">
      <alignment horizontal="center" vertical="center"/>
    </xf>
    <xf numFmtId="0" fontId="61" fillId="5" borderId="5" xfId="0" applyFont="1" applyFill="1" applyBorder="1" applyAlignment="1">
      <alignment vertical="center" wrapText="1"/>
    </xf>
    <xf numFmtId="0" fontId="61" fillId="5" borderId="17" xfId="0" applyFont="1" applyFill="1" applyBorder="1" applyAlignment="1">
      <alignment vertical="center" wrapText="1"/>
    </xf>
    <xf numFmtId="0" fontId="61" fillId="5" borderId="4" xfId="0" applyFont="1" applyFill="1" applyBorder="1" applyAlignment="1">
      <alignment vertical="center" wrapText="1"/>
    </xf>
    <xf numFmtId="0" fontId="10" fillId="0" borderId="59" xfId="131" applyBorder="1" applyAlignment="1" applyProtection="1">
      <alignment vertical="center" shrinkToFit="1"/>
      <protection locked="0"/>
    </xf>
    <xf numFmtId="0" fontId="10" fillId="0" borderId="50" xfId="131" applyBorder="1" applyAlignment="1" applyProtection="1">
      <alignment vertical="center" shrinkToFit="1"/>
      <protection locked="0"/>
    </xf>
    <xf numFmtId="0" fontId="10" fillId="0" borderId="51" xfId="131" applyBorder="1" applyAlignment="1" applyProtection="1">
      <alignment vertical="center" shrinkToFit="1"/>
      <protection locked="0"/>
    </xf>
    <xf numFmtId="0" fontId="25" fillId="5" borderId="97" xfId="131" applyFont="1" applyFill="1" applyBorder="1" applyAlignment="1">
      <alignment horizontal="left" vertical="top" indent="1"/>
    </xf>
    <xf numFmtId="0" fontId="25" fillId="5" borderId="99" xfId="131" applyFont="1" applyFill="1" applyBorder="1" applyAlignment="1">
      <alignment horizontal="left" vertical="top" indent="1"/>
    </xf>
    <xf numFmtId="0" fontId="25" fillId="5" borderId="98" xfId="131" applyFont="1" applyFill="1" applyBorder="1" applyAlignment="1">
      <alignment horizontal="left" vertical="top" indent="1"/>
    </xf>
    <xf numFmtId="0" fontId="25" fillId="0" borderId="33" xfId="131" applyFont="1" applyBorder="1" applyAlignment="1" applyProtection="1">
      <alignment horizontal="left" vertical="center" wrapText="1"/>
      <protection locked="0"/>
    </xf>
    <xf numFmtId="0" fontId="25" fillId="0" borderId="34" xfId="131" applyFont="1" applyBorder="1" applyAlignment="1" applyProtection="1">
      <alignment horizontal="left" vertical="center" wrapText="1"/>
      <protection locked="0"/>
    </xf>
    <xf numFmtId="0" fontId="25" fillId="0" borderId="3" xfId="131" applyFont="1" applyBorder="1" applyAlignment="1" applyProtection="1">
      <alignment horizontal="left" vertical="center" wrapText="1"/>
      <protection locked="0"/>
    </xf>
    <xf numFmtId="0" fontId="25" fillId="0" borderId="31" xfId="131" applyFont="1" applyBorder="1" applyAlignment="1" applyProtection="1">
      <alignment horizontal="left" vertical="center" wrapText="1"/>
      <protection locked="0"/>
    </xf>
    <xf numFmtId="0" fontId="25" fillId="0" borderId="3" xfId="131" applyFont="1" applyBorder="1" applyAlignment="1">
      <alignment horizontal="left" vertical="center" indent="1"/>
    </xf>
    <xf numFmtId="0" fontId="25" fillId="0" borderId="31" xfId="131" applyFont="1" applyBorder="1" applyAlignment="1">
      <alignment horizontal="left" vertical="center" indent="1"/>
    </xf>
    <xf numFmtId="0" fontId="25" fillId="0" borderId="64" xfId="131" applyFont="1" applyBorder="1" applyAlignment="1">
      <alignment horizontal="center" vertical="center"/>
    </xf>
    <xf numFmtId="0" fontId="25" fillId="0" borderId="65" xfId="131" applyFont="1" applyBorder="1" applyAlignment="1">
      <alignment horizontal="center" vertical="center"/>
    </xf>
    <xf numFmtId="0" fontId="25" fillId="0" borderId="5" xfId="131" applyFont="1" applyBorder="1" applyAlignment="1" applyProtection="1">
      <alignment horizontal="left" vertical="center" wrapText="1"/>
      <protection locked="0"/>
    </xf>
    <xf numFmtId="0" fontId="25" fillId="0" borderId="61" xfId="131" applyFont="1" applyBorder="1" applyAlignment="1" applyProtection="1">
      <alignment horizontal="left" vertical="center" wrapText="1"/>
      <protection locked="0"/>
    </xf>
    <xf numFmtId="0" fontId="66" fillId="5" borderId="0" xfId="131" applyFont="1" applyFill="1" applyAlignment="1">
      <alignment horizontal="left" vertical="center" wrapText="1"/>
    </xf>
    <xf numFmtId="0" fontId="66" fillId="5" borderId="0" xfId="131" applyFont="1" applyFill="1" applyAlignment="1">
      <alignment horizontal="left" vertical="center"/>
    </xf>
    <xf numFmtId="0" fontId="25" fillId="0" borderId="7" xfId="14" applyFont="1" applyBorder="1" applyAlignment="1" applyProtection="1">
      <alignment horizontal="left" vertical="center"/>
      <protection locked="0"/>
    </xf>
    <xf numFmtId="0" fontId="25" fillId="5" borderId="39" xfId="14" applyFont="1" applyFill="1" applyBorder="1" applyAlignment="1">
      <alignment horizontal="center" vertical="center"/>
    </xf>
    <xf numFmtId="0" fontId="25" fillId="5" borderId="40" xfId="14" applyFont="1" applyFill="1" applyBorder="1" applyAlignment="1">
      <alignment horizontal="center" vertical="center"/>
    </xf>
    <xf numFmtId="0" fontId="25" fillId="0" borderId="59" xfId="14" applyFont="1" applyBorder="1" applyAlignment="1" applyProtection="1">
      <alignment horizontal="left" vertical="center" wrapText="1"/>
      <protection locked="0"/>
    </xf>
    <xf numFmtId="0" fontId="25" fillId="0" borderId="50" xfId="14" applyFont="1" applyBorder="1" applyAlignment="1" applyProtection="1">
      <alignment horizontal="left" vertical="center" wrapText="1"/>
      <protection locked="0"/>
    </xf>
    <xf numFmtId="0" fontId="25" fillId="0" borderId="51" xfId="14" applyFont="1" applyBorder="1" applyAlignment="1" applyProtection="1">
      <alignment horizontal="left" vertical="center" wrapText="1"/>
      <protection locked="0"/>
    </xf>
    <xf numFmtId="0" fontId="13" fillId="5" borderId="0" xfId="131" applyFont="1" applyFill="1" applyAlignment="1">
      <alignment horizontal="center" shrinkToFit="1"/>
    </xf>
    <xf numFmtId="0" fontId="26" fillId="5" borderId="0" xfId="131" applyFont="1" applyFill="1" applyAlignment="1">
      <alignment horizontal="center"/>
    </xf>
    <xf numFmtId="0" fontId="25" fillId="5" borderId="0" xfId="131" applyFont="1" applyFill="1" applyAlignment="1">
      <alignment horizontal="left" vertical="top" wrapText="1"/>
    </xf>
    <xf numFmtId="0" fontId="25" fillId="5" borderId="37" xfId="14" applyFont="1" applyFill="1" applyBorder="1" applyAlignment="1">
      <alignment horizontal="center" vertical="center"/>
    </xf>
    <xf numFmtId="0" fontId="25" fillId="5" borderId="43" xfId="14" applyFont="1" applyFill="1" applyBorder="1" applyAlignment="1">
      <alignment horizontal="center" vertical="center"/>
    </xf>
    <xf numFmtId="0" fontId="25" fillId="0" borderId="66" xfId="14" applyFont="1" applyBorder="1" applyAlignment="1" applyProtection="1">
      <alignment horizontal="left" vertical="center" wrapText="1"/>
      <protection locked="0"/>
    </xf>
    <xf numFmtId="0" fontId="25" fillId="0" borderId="38" xfId="14" applyFont="1" applyBorder="1" applyAlignment="1" applyProtection="1">
      <alignment horizontal="left" vertical="center" wrapText="1"/>
      <protection locked="0"/>
    </xf>
    <xf numFmtId="0" fontId="25" fillId="0" borderId="22" xfId="14" applyFont="1" applyBorder="1" applyAlignment="1" applyProtection="1">
      <alignment horizontal="left" vertical="center" wrapText="1"/>
      <protection locked="0"/>
    </xf>
    <xf numFmtId="0" fontId="25" fillId="5" borderId="49" xfId="14" applyFont="1" applyFill="1" applyBorder="1" applyAlignment="1">
      <alignment horizontal="center" vertical="center"/>
    </xf>
    <xf numFmtId="0" fontId="25" fillId="5" borderId="2" xfId="14" applyFont="1" applyFill="1" applyBorder="1" applyAlignment="1">
      <alignment horizontal="center" vertical="center"/>
    </xf>
    <xf numFmtId="0" fontId="25" fillId="0" borderId="8" xfId="14" applyFont="1" applyBorder="1" applyAlignment="1" applyProtection="1">
      <alignment horizontal="left" vertical="center" wrapText="1"/>
      <protection locked="0"/>
    </xf>
    <xf numFmtId="0" fontId="25" fillId="0" borderId="18" xfId="14" applyFont="1" applyBorder="1" applyAlignment="1" applyProtection="1">
      <alignment horizontal="left" vertical="center" wrapText="1"/>
      <protection locked="0"/>
    </xf>
    <xf numFmtId="0" fontId="25" fillId="0" borderId="58" xfId="14" applyFont="1" applyBorder="1" applyAlignment="1" applyProtection="1">
      <alignment horizontal="left" vertical="center" wrapText="1"/>
      <protection locked="0"/>
    </xf>
    <xf numFmtId="0" fontId="17" fillId="0" borderId="64" xfId="119" applyFont="1" applyBorder="1" applyAlignment="1">
      <alignment horizontal="center" vertical="center" wrapText="1"/>
    </xf>
    <xf numFmtId="0" fontId="17" fillId="0" borderId="63" xfId="119" applyFont="1" applyBorder="1" applyAlignment="1">
      <alignment horizontal="center" vertical="center" wrapText="1"/>
    </xf>
    <xf numFmtId="0" fontId="17" fillId="0" borderId="62" xfId="119" applyFont="1" applyBorder="1" applyAlignment="1">
      <alignment horizontal="center" vertical="center" wrapText="1"/>
    </xf>
    <xf numFmtId="0" fontId="18" fillId="0" borderId="5" xfId="119" applyFont="1" applyBorder="1" applyAlignment="1">
      <alignment horizontal="center" vertical="center" wrapText="1"/>
    </xf>
    <xf numFmtId="0" fontId="18" fillId="0" borderId="52" xfId="119" applyFont="1" applyBorder="1" applyAlignment="1">
      <alignment horizontal="center" vertical="center" wrapText="1"/>
    </xf>
    <xf numFmtId="0" fontId="18" fillId="0" borderId="66" xfId="119" applyFont="1" applyBorder="1" applyAlignment="1" applyProtection="1">
      <alignment horizontal="left" vertical="center" wrapText="1"/>
      <protection locked="0"/>
    </xf>
    <xf numFmtId="0" fontId="18" fillId="0" borderId="38" xfId="119" applyFont="1" applyBorder="1" applyAlignment="1" applyProtection="1">
      <alignment horizontal="left" vertical="center" wrapText="1"/>
      <protection locked="0"/>
    </xf>
    <xf numFmtId="0" fontId="18" fillId="0" borderId="22" xfId="119" applyFont="1" applyBorder="1" applyAlignment="1" applyProtection="1">
      <alignment horizontal="left" vertical="center" wrapText="1"/>
      <protection locked="0"/>
    </xf>
    <xf numFmtId="0" fontId="18" fillId="0" borderId="3" xfId="119" applyFont="1" applyBorder="1" applyAlignment="1">
      <alignment horizontal="center" vertical="center" wrapText="1"/>
    </xf>
    <xf numFmtId="0" fontId="18" fillId="0" borderId="8" xfId="119" applyFont="1" applyBorder="1" applyAlignment="1" applyProtection="1">
      <alignment horizontal="left" vertical="center" wrapText="1"/>
      <protection locked="0"/>
    </xf>
    <xf numFmtId="0" fontId="18" fillId="0" borderId="18" xfId="119" applyFont="1" applyBorder="1" applyAlignment="1" applyProtection="1">
      <alignment horizontal="left" vertical="center" wrapText="1"/>
      <protection locked="0"/>
    </xf>
    <xf numFmtId="0" fontId="18" fillId="0" borderId="58" xfId="119" applyFont="1" applyBorder="1" applyAlignment="1" applyProtection="1">
      <alignment horizontal="left" vertical="center" wrapText="1"/>
      <protection locked="0"/>
    </xf>
    <xf numFmtId="0" fontId="18" fillId="0" borderId="59" xfId="119" applyFont="1" applyBorder="1" applyAlignment="1" applyProtection="1">
      <alignment horizontal="left" vertical="center" wrapText="1"/>
      <protection locked="0"/>
    </xf>
    <xf numFmtId="0" fontId="18" fillId="0" borderId="50" xfId="119" applyFont="1" applyBorder="1" applyAlignment="1" applyProtection="1">
      <alignment horizontal="left" vertical="center" wrapText="1"/>
      <protection locked="0"/>
    </xf>
    <xf numFmtId="0" fontId="18" fillId="0" borderId="51" xfId="119" applyFont="1" applyBorder="1" applyAlignment="1" applyProtection="1">
      <alignment horizontal="left" vertical="center" wrapText="1"/>
      <protection locked="0"/>
    </xf>
    <xf numFmtId="0" fontId="17" fillId="0" borderId="67" xfId="119" applyFont="1" applyBorder="1" applyAlignment="1">
      <alignment horizontal="center" vertical="center" wrapText="1"/>
    </xf>
    <xf numFmtId="0" fontId="17" fillId="0" borderId="65" xfId="119" applyFont="1" applyBorder="1" applyAlignment="1">
      <alignment horizontal="center" vertical="center" wrapText="1"/>
    </xf>
    <xf numFmtId="0" fontId="18" fillId="0" borderId="4" xfId="119" applyFont="1" applyBorder="1" applyAlignment="1">
      <alignment horizontal="center" vertical="center" wrapText="1"/>
    </xf>
    <xf numFmtId="0" fontId="18" fillId="0" borderId="33" xfId="119" applyFont="1" applyBorder="1" applyAlignment="1">
      <alignment horizontal="center" vertical="center" wrapText="1"/>
    </xf>
    <xf numFmtId="0" fontId="66" fillId="5" borderId="0" xfId="119" applyFont="1" applyFill="1" applyAlignment="1">
      <alignment horizontal="left" vertical="center" wrapText="1"/>
    </xf>
    <xf numFmtId="0" fontId="25" fillId="5" borderId="8" xfId="119" applyFont="1" applyFill="1" applyBorder="1" applyAlignment="1">
      <alignment horizontal="center" vertical="center" wrapText="1"/>
    </xf>
    <xf numFmtId="0" fontId="25" fillId="5" borderId="2" xfId="119" applyFont="1" applyFill="1" applyBorder="1" applyAlignment="1">
      <alignment horizontal="center" vertical="center" wrapText="1"/>
    </xf>
    <xf numFmtId="0" fontId="25" fillId="0" borderId="8" xfId="119" applyFont="1" applyBorder="1" applyAlignment="1" applyProtection="1">
      <alignment horizontal="left" vertical="center" wrapText="1"/>
      <protection locked="0"/>
    </xf>
    <xf numFmtId="0" fontId="25" fillId="0" borderId="18" xfId="119" applyFont="1" applyBorder="1" applyAlignment="1" applyProtection="1">
      <alignment horizontal="left" vertical="center" wrapText="1"/>
      <protection locked="0"/>
    </xf>
    <xf numFmtId="0" fontId="25" fillId="0" borderId="58" xfId="119" applyFont="1" applyBorder="1" applyAlignment="1" applyProtection="1">
      <alignment horizontal="left" vertical="center" wrapText="1"/>
      <protection locked="0"/>
    </xf>
    <xf numFmtId="0" fontId="18" fillId="0" borderId="39" xfId="15" applyFont="1" applyBorder="1" applyAlignment="1">
      <alignment vertical="center" wrapText="1"/>
    </xf>
    <xf numFmtId="0" fontId="18" fillId="0" borderId="50" xfId="15" applyFont="1" applyBorder="1" applyAlignment="1">
      <alignment vertical="center" wrapText="1"/>
    </xf>
    <xf numFmtId="0" fontId="18" fillId="0" borderId="40" xfId="15" applyFont="1" applyBorder="1" applyAlignment="1">
      <alignment vertical="center" wrapText="1"/>
    </xf>
    <xf numFmtId="0" fontId="18" fillId="0" borderId="59" xfId="15" applyFont="1" applyBorder="1" applyAlignment="1" applyProtection="1">
      <alignment horizontal="left" vertical="center" wrapText="1"/>
      <protection locked="0"/>
    </xf>
    <xf numFmtId="0" fontId="18" fillId="0" borderId="50" xfId="15" applyFont="1" applyBorder="1" applyAlignment="1" applyProtection="1">
      <alignment horizontal="left" vertical="center" wrapText="1"/>
      <protection locked="0"/>
    </xf>
    <xf numFmtId="0" fontId="18" fillId="0" borderId="51" xfId="15" applyFont="1" applyBorder="1" applyAlignment="1" applyProtection="1">
      <alignment horizontal="left" vertical="center" wrapText="1"/>
      <protection locked="0"/>
    </xf>
    <xf numFmtId="0" fontId="18" fillId="0" borderId="37" xfId="119" applyFont="1" applyBorder="1" applyAlignment="1">
      <alignment horizontal="left" vertical="center"/>
    </xf>
    <xf numFmtId="0" fontId="18" fillId="0" borderId="38" xfId="119" applyFont="1" applyBorder="1" applyAlignment="1">
      <alignment horizontal="left" vertical="center"/>
    </xf>
    <xf numFmtId="0" fontId="18" fillId="0" borderId="43" xfId="119" applyFont="1" applyBorder="1" applyAlignment="1">
      <alignment horizontal="left" vertical="center"/>
    </xf>
    <xf numFmtId="0" fontId="31" fillId="0" borderId="66" xfId="15" applyFont="1" applyBorder="1" applyAlignment="1">
      <alignment vertical="center"/>
    </xf>
    <xf numFmtId="0" fontId="31" fillId="0" borderId="38" xfId="15" applyFont="1" applyBorder="1" applyAlignment="1">
      <alignment vertical="center"/>
    </xf>
    <xf numFmtId="0" fontId="31" fillId="0" borderId="22" xfId="15" applyFont="1" applyBorder="1" applyAlignment="1">
      <alignment vertical="center"/>
    </xf>
    <xf numFmtId="0" fontId="18" fillId="0" borderId="45" xfId="119" applyFont="1" applyBorder="1" applyAlignment="1">
      <alignment horizontal="left" vertical="center" wrapText="1"/>
    </xf>
    <xf numFmtId="0" fontId="18" fillId="0" borderId="0" xfId="119" applyFont="1" applyAlignment="1">
      <alignment horizontal="left" vertical="center" wrapText="1"/>
    </xf>
    <xf numFmtId="0" fontId="18" fillId="0" borderId="13" xfId="119" applyFont="1" applyBorder="1" applyAlignment="1">
      <alignment horizontal="left" vertical="center" wrapText="1"/>
    </xf>
    <xf numFmtId="0" fontId="18" fillId="0" borderId="46" xfId="119" applyFont="1" applyBorder="1" applyAlignment="1">
      <alignment horizontal="left" vertical="center" wrapText="1"/>
    </xf>
    <xf numFmtId="0" fontId="18" fillId="0" borderId="26" xfId="119" applyFont="1" applyBorder="1" applyAlignment="1">
      <alignment horizontal="left" vertical="center" wrapText="1"/>
    </xf>
    <xf numFmtId="0" fontId="18" fillId="0" borderId="47" xfId="119" applyFont="1" applyBorder="1" applyAlignment="1">
      <alignment horizontal="left" vertical="center" wrapText="1"/>
    </xf>
    <xf numFmtId="0" fontId="13" fillId="0" borderId="18" xfId="0" applyFont="1" applyBorder="1" applyAlignment="1">
      <alignment horizontal="center" vertical="center"/>
    </xf>
    <xf numFmtId="0" fontId="13" fillId="0" borderId="2" xfId="0" applyFont="1" applyBorder="1" applyAlignment="1">
      <alignment horizontal="center" vertical="center"/>
    </xf>
    <xf numFmtId="0" fontId="18" fillId="0" borderId="8" xfId="0" applyFont="1" applyBorder="1" applyAlignment="1" applyProtection="1">
      <alignment horizontal="left" vertical="center" shrinkToFit="1"/>
      <protection locked="0"/>
    </xf>
    <xf numFmtId="0" fontId="18" fillId="0" borderId="18" xfId="0" applyFont="1" applyBorder="1" applyAlignment="1" applyProtection="1">
      <alignment horizontal="left" vertical="center" shrinkToFit="1"/>
      <protection locked="0"/>
    </xf>
    <xf numFmtId="0" fontId="18" fillId="0" borderId="58" xfId="0" applyFont="1" applyBorder="1" applyAlignment="1" applyProtection="1">
      <alignment horizontal="left" vertical="center" shrinkToFit="1"/>
      <protection locked="0"/>
    </xf>
    <xf numFmtId="0" fontId="26" fillId="5" borderId="0" xfId="119" applyFont="1" applyFill="1" applyAlignment="1">
      <alignment horizontal="center" vertical="center"/>
    </xf>
    <xf numFmtId="0" fontId="18" fillId="0" borderId="53" xfId="15" applyFont="1" applyBorder="1" applyAlignment="1">
      <alignment horizontal="center" vertical="center" wrapText="1"/>
    </xf>
    <xf numFmtId="0" fontId="18" fillId="0" borderId="21" xfId="15" applyFont="1" applyBorder="1" applyAlignment="1">
      <alignment horizontal="center" vertical="center" wrapText="1"/>
    </xf>
    <xf numFmtId="0" fontId="18" fillId="0" borderId="56" xfId="15" applyFont="1" applyBorder="1" applyAlignment="1">
      <alignment horizontal="center" vertical="center" wrapText="1"/>
    </xf>
    <xf numFmtId="0" fontId="18" fillId="0" borderId="45" xfId="15" applyFont="1" applyBorder="1" applyAlignment="1">
      <alignment horizontal="center" vertical="center" wrapText="1"/>
    </xf>
    <xf numFmtId="0" fontId="18" fillId="0" borderId="0" xfId="15" applyFont="1" applyAlignment="1">
      <alignment horizontal="center" vertical="center" wrapText="1"/>
    </xf>
    <xf numFmtId="0" fontId="18" fillId="0" borderId="13" xfId="15" applyFont="1" applyBorder="1" applyAlignment="1">
      <alignment horizontal="center" vertical="center" wrapText="1"/>
    </xf>
    <xf numFmtId="0" fontId="18" fillId="0" borderId="57" xfId="15" applyFont="1" applyBorder="1" applyAlignment="1">
      <alignment horizontal="center" vertical="center" wrapText="1"/>
    </xf>
    <xf numFmtId="0" fontId="18" fillId="0" borderId="7" xfId="15" applyFont="1" applyBorder="1" applyAlignment="1">
      <alignment horizontal="center" vertical="center" wrapText="1"/>
    </xf>
    <xf numFmtId="0" fontId="18" fillId="0" borderId="6" xfId="15" applyFont="1" applyBorder="1" applyAlignment="1">
      <alignment horizontal="center" vertical="center" wrapText="1"/>
    </xf>
    <xf numFmtId="0" fontId="25" fillId="5" borderId="66" xfId="119" applyFont="1" applyFill="1" applyBorder="1" applyAlignment="1">
      <alignment horizontal="center" vertical="center" wrapText="1"/>
    </xf>
    <xf numFmtId="0" fontId="25" fillId="5" borderId="43" xfId="119" applyFont="1" applyFill="1" applyBorder="1" applyAlignment="1">
      <alignment horizontal="center" vertical="center" wrapText="1"/>
    </xf>
    <xf numFmtId="0" fontId="25" fillId="0" borderId="66" xfId="119" applyFont="1" applyBorder="1" applyAlignment="1" applyProtection="1">
      <alignment horizontal="left" vertical="center" wrapText="1"/>
      <protection locked="0"/>
    </xf>
    <xf numFmtId="0" fontId="25" fillId="0" borderId="38" xfId="119" applyFont="1" applyBorder="1" applyAlignment="1" applyProtection="1">
      <alignment horizontal="left" vertical="center" wrapText="1"/>
      <protection locked="0"/>
    </xf>
    <xf numFmtId="0" fontId="25" fillId="0" borderId="22" xfId="119" applyFont="1" applyBorder="1" applyAlignment="1" applyProtection="1">
      <alignment horizontal="left" vertical="center" wrapText="1"/>
      <protection locked="0"/>
    </xf>
    <xf numFmtId="0" fontId="15" fillId="5" borderId="0" xfId="3" applyFont="1" applyFill="1" applyAlignment="1">
      <alignment horizontal="center" vertical="center" wrapText="1"/>
    </xf>
    <xf numFmtId="0" fontId="0" fillId="0" borderId="0" xfId="0" applyAlignment="1">
      <alignment horizontal="right" vertical="center"/>
    </xf>
    <xf numFmtId="0" fontId="0" fillId="0" borderId="13" xfId="0" applyBorder="1" applyAlignment="1">
      <alignment horizontal="right" vertical="center"/>
    </xf>
    <xf numFmtId="0" fontId="0" fillId="5" borderId="118" xfId="0" applyFill="1" applyBorder="1" applyAlignment="1">
      <alignment horizontal="center" vertical="center" wrapText="1"/>
    </xf>
    <xf numFmtId="0" fontId="0" fillId="5" borderId="232" xfId="0" applyFill="1" applyBorder="1" applyAlignment="1">
      <alignment horizontal="center" vertical="center" wrapText="1"/>
    </xf>
    <xf numFmtId="0" fontId="0" fillId="5" borderId="234" xfId="0" applyFill="1" applyBorder="1" applyAlignment="1">
      <alignment horizontal="center" vertical="center" wrapText="1"/>
    </xf>
    <xf numFmtId="0" fontId="15" fillId="33" borderId="214" xfId="0" applyFont="1" applyFill="1" applyBorder="1" applyAlignment="1">
      <alignment horizontal="center" vertical="center" wrapText="1"/>
    </xf>
    <xf numFmtId="0" fontId="15" fillId="33" borderId="282" xfId="0" applyFont="1" applyFill="1" applyBorder="1" applyAlignment="1">
      <alignment horizontal="center" vertical="center" wrapText="1"/>
    </xf>
    <xf numFmtId="0" fontId="0" fillId="5" borderId="108" xfId="0" applyFill="1" applyBorder="1" applyAlignment="1">
      <alignment horizontal="center" vertical="center"/>
    </xf>
    <xf numFmtId="0" fontId="0" fillId="5" borderId="104" xfId="0" applyFill="1" applyBorder="1" applyAlignment="1">
      <alignment horizontal="center" vertical="center"/>
    </xf>
    <xf numFmtId="0" fontId="0" fillId="5" borderId="218" xfId="0" applyFill="1" applyBorder="1" applyAlignment="1">
      <alignment horizontal="center" vertical="center"/>
    </xf>
    <xf numFmtId="0" fontId="15" fillId="33" borderId="220" xfId="0" applyFont="1" applyFill="1" applyBorder="1" applyAlignment="1">
      <alignment horizontal="center" vertical="center" wrapText="1"/>
    </xf>
    <xf numFmtId="0" fontId="15" fillId="33" borderId="221" xfId="0" applyFont="1" applyFill="1" applyBorder="1" applyAlignment="1">
      <alignment horizontal="center" vertical="center" wrapText="1"/>
    </xf>
    <xf numFmtId="0" fontId="15" fillId="33" borderId="70" xfId="0" applyFont="1" applyFill="1" applyBorder="1" applyAlignment="1">
      <alignment horizontal="center" vertical="center" wrapText="1"/>
    </xf>
    <xf numFmtId="0" fontId="15" fillId="33" borderId="121" xfId="0" applyFont="1" applyFill="1" applyBorder="1" applyAlignment="1">
      <alignment horizontal="center" vertical="center" wrapText="1"/>
    </xf>
    <xf numFmtId="0" fontId="15" fillId="33" borderId="72" xfId="0" applyFont="1" applyFill="1" applyBorder="1" applyAlignment="1">
      <alignment horizontal="center" vertical="center" wrapText="1"/>
    </xf>
    <xf numFmtId="0" fontId="15" fillId="33" borderId="135" xfId="0" applyFont="1" applyFill="1" applyBorder="1" applyAlignment="1">
      <alignment horizontal="center" vertical="center" wrapText="1"/>
    </xf>
    <xf numFmtId="0" fontId="0" fillId="5" borderId="268" xfId="0" applyFill="1" applyBorder="1" applyAlignment="1">
      <alignment horizontal="center" vertical="center" wrapText="1"/>
    </xf>
    <xf numFmtId="0" fontId="0" fillId="5" borderId="386" xfId="0" applyFill="1" applyBorder="1" applyAlignment="1">
      <alignment horizontal="center" vertical="center" wrapText="1"/>
    </xf>
    <xf numFmtId="0" fontId="91" fillId="5" borderId="0" xfId="0" applyFont="1" applyFill="1" applyAlignment="1">
      <alignment horizontal="left" vertical="center" wrapText="1"/>
    </xf>
    <xf numFmtId="0" fontId="0" fillId="0" borderId="55" xfId="0" applyBorder="1" applyAlignment="1">
      <alignment horizontal="center" vertical="center" wrapText="1"/>
    </xf>
    <xf numFmtId="0" fontId="0" fillId="33" borderId="395" xfId="0" applyFill="1" applyBorder="1" applyAlignment="1">
      <alignment horizontal="center" vertical="center" wrapText="1"/>
    </xf>
    <xf numFmtId="0" fontId="0" fillId="33" borderId="120" xfId="0" applyFill="1" applyBorder="1" applyAlignment="1">
      <alignment horizontal="center" vertical="center"/>
    </xf>
    <xf numFmtId="0" fontId="0" fillId="29" borderId="49" xfId="0" applyFill="1" applyBorder="1" applyAlignment="1">
      <alignment horizontal="center" vertical="center" wrapText="1"/>
    </xf>
    <xf numFmtId="0" fontId="0" fillId="29" borderId="164" xfId="0" applyFill="1" applyBorder="1" applyAlignment="1">
      <alignment horizontal="center" vertical="center" wrapText="1"/>
    </xf>
    <xf numFmtId="0" fontId="0" fillId="35" borderId="46" xfId="0" applyFill="1" applyBorder="1" applyAlignment="1">
      <alignment horizontal="center" vertical="center" wrapText="1"/>
    </xf>
    <xf numFmtId="0" fontId="0" fillId="35" borderId="396" xfId="0" applyFill="1" applyBorder="1" applyAlignment="1">
      <alignment horizontal="center" vertical="center" wrapText="1"/>
    </xf>
    <xf numFmtId="0" fontId="61" fillId="33" borderId="187" xfId="0" applyFont="1" applyFill="1" applyBorder="1" applyAlignment="1">
      <alignment horizontal="center" vertical="center" wrapText="1"/>
    </xf>
    <xf numFmtId="0" fontId="61" fillId="33" borderId="197" xfId="0" applyFont="1" applyFill="1" applyBorder="1" applyAlignment="1">
      <alignment horizontal="center" vertical="center" wrapText="1"/>
    </xf>
    <xf numFmtId="0" fontId="0" fillId="0" borderId="8" xfId="0" applyBorder="1" applyAlignment="1">
      <alignment horizontal="center" vertical="center"/>
    </xf>
    <xf numFmtId="0" fontId="0" fillId="0" borderId="2" xfId="0" applyBorder="1" applyAlignment="1">
      <alignment horizontal="center" vertical="center"/>
    </xf>
    <xf numFmtId="0" fontId="61" fillId="31" borderId="167" xfId="0" applyFont="1" applyFill="1" applyBorder="1" applyAlignment="1">
      <alignment horizontal="center" vertical="center" wrapText="1"/>
    </xf>
    <xf numFmtId="0" fontId="61" fillId="31" borderId="130" xfId="0" applyFont="1" applyFill="1" applyBorder="1" applyAlignment="1">
      <alignment horizontal="center" vertical="center" wrapText="1"/>
    </xf>
    <xf numFmtId="0" fontId="61" fillId="31" borderId="76" xfId="0" applyFont="1" applyFill="1" applyBorder="1" applyAlignment="1">
      <alignment horizontal="center" vertical="center"/>
    </xf>
    <xf numFmtId="0" fontId="61" fillId="31" borderId="135" xfId="0" applyFont="1" applyFill="1" applyBorder="1" applyAlignment="1">
      <alignment horizontal="center" vertical="center"/>
    </xf>
    <xf numFmtId="0" fontId="61" fillId="31" borderId="76" xfId="0" applyFont="1" applyFill="1" applyBorder="1" applyAlignment="1">
      <alignment horizontal="center" vertical="center" wrapText="1"/>
    </xf>
    <xf numFmtId="0" fontId="61" fillId="31" borderId="135" xfId="0" applyFont="1" applyFill="1" applyBorder="1" applyAlignment="1">
      <alignment horizontal="center" vertical="center" wrapText="1"/>
    </xf>
    <xf numFmtId="0" fontId="61" fillId="33" borderId="76" xfId="0" applyFont="1" applyFill="1" applyBorder="1" applyAlignment="1">
      <alignment horizontal="center" vertical="center" wrapText="1"/>
    </xf>
    <xf numFmtId="0" fontId="61" fillId="33" borderId="135" xfId="0" applyFont="1" applyFill="1" applyBorder="1" applyAlignment="1">
      <alignment horizontal="center" vertical="center" wrapText="1"/>
    </xf>
    <xf numFmtId="0" fontId="61" fillId="31" borderId="75" xfId="0" applyFont="1" applyFill="1" applyBorder="1" applyAlignment="1">
      <alignment horizontal="center" vertical="center" wrapText="1"/>
    </xf>
    <xf numFmtId="0" fontId="61" fillId="31" borderId="121" xfId="0" applyFont="1" applyFill="1" applyBorder="1" applyAlignment="1">
      <alignment horizontal="center" vertical="center" wrapText="1"/>
    </xf>
    <xf numFmtId="0" fontId="61" fillId="31" borderId="77" xfId="0" applyFont="1" applyFill="1" applyBorder="1" applyAlignment="1">
      <alignment horizontal="center" vertical="center" wrapText="1"/>
    </xf>
    <xf numFmtId="0" fontId="61" fillId="31" borderId="122" xfId="0" applyFont="1" applyFill="1" applyBorder="1" applyAlignment="1">
      <alignment horizontal="center" vertical="center" wrapText="1"/>
    </xf>
    <xf numFmtId="0" fontId="13" fillId="5" borderId="0" xfId="134" applyFont="1" applyFill="1" applyAlignment="1">
      <alignment horizontal="left" vertical="center" wrapText="1"/>
    </xf>
    <xf numFmtId="0" fontId="66" fillId="5" borderId="0" xfId="134" applyFont="1" applyFill="1" applyAlignment="1">
      <alignment horizontal="left" vertical="center" wrapText="1"/>
    </xf>
    <xf numFmtId="0" fontId="18" fillId="5" borderId="66" xfId="134" applyFont="1" applyFill="1" applyBorder="1" applyAlignment="1">
      <alignment horizontal="center" vertical="center" wrapText="1"/>
    </xf>
    <xf numFmtId="0" fontId="18" fillId="5" borderId="43" xfId="134" applyFont="1" applyFill="1" applyBorder="1" applyAlignment="1">
      <alignment horizontal="center" vertical="center" wrapText="1"/>
    </xf>
    <xf numFmtId="0" fontId="107" fillId="5" borderId="235" xfId="118" applyFont="1" applyFill="1" applyBorder="1" applyAlignment="1">
      <alignment horizontal="center" vertical="center" wrapText="1"/>
    </xf>
    <xf numFmtId="0" fontId="107" fillId="5" borderId="41" xfId="118" applyFont="1" applyFill="1" applyBorder="1" applyAlignment="1">
      <alignment horizontal="center" vertical="center" wrapText="1"/>
    </xf>
    <xf numFmtId="0" fontId="89" fillId="5" borderId="100" xfId="118" applyFont="1" applyFill="1" applyBorder="1" applyAlignment="1">
      <alignment horizontal="left" vertical="center"/>
    </xf>
    <xf numFmtId="0" fontId="89" fillId="5" borderId="403" xfId="118" applyFont="1" applyFill="1" applyBorder="1" applyAlignment="1">
      <alignment horizontal="left" vertical="center"/>
    </xf>
    <xf numFmtId="0" fontId="89" fillId="0" borderId="37" xfId="118" applyFont="1" applyBorder="1" applyAlignment="1">
      <alignment horizontal="left" vertical="center" wrapText="1"/>
    </xf>
    <xf numFmtId="0" fontId="89" fillId="0" borderId="22" xfId="118" applyFont="1" applyBorder="1" applyAlignment="1">
      <alignment horizontal="left" vertical="center" wrapText="1"/>
    </xf>
    <xf numFmtId="0" fontId="89" fillId="0" borderId="100" xfId="118" applyFont="1" applyBorder="1" applyAlignment="1">
      <alignment horizontal="left" vertical="center"/>
    </xf>
    <xf numFmtId="0" fontId="89" fillId="0" borderId="403" xfId="118" applyFont="1" applyBorder="1" applyAlignment="1">
      <alignment horizontal="left" vertical="center"/>
    </xf>
    <xf numFmtId="0" fontId="38" fillId="5" borderId="44" xfId="118" applyFont="1" applyFill="1" applyBorder="1" applyAlignment="1">
      <alignment horizontal="left" vertical="center" wrapText="1"/>
    </xf>
    <xf numFmtId="0" fontId="38" fillId="5" borderId="321" xfId="118" applyFont="1" applyFill="1" applyBorder="1" applyAlignment="1">
      <alignment horizontal="left" vertical="center" wrapText="1"/>
    </xf>
    <xf numFmtId="0" fontId="87" fillId="5" borderId="0" xfId="0" applyFont="1" applyFill="1" applyAlignment="1">
      <alignment horizontal="left" vertical="center" wrapText="1"/>
    </xf>
    <xf numFmtId="0" fontId="0" fillId="5" borderId="104" xfId="118" applyFont="1" applyFill="1" applyBorder="1" applyAlignment="1">
      <alignment horizontal="center" vertical="center" wrapText="1"/>
    </xf>
    <xf numFmtId="0" fontId="10" fillId="5" borderId="104" xfId="118" applyFill="1" applyBorder="1" applyAlignment="1">
      <alignment horizontal="center" vertical="center" wrapText="1"/>
    </xf>
    <xf numFmtId="0" fontId="58" fillId="5" borderId="104" xfId="0" applyFont="1" applyFill="1" applyBorder="1" applyAlignment="1">
      <alignment horizontal="center" vertical="center"/>
    </xf>
    <xf numFmtId="0" fontId="58" fillId="5" borderId="103" xfId="0" applyFont="1" applyFill="1" applyBorder="1" applyAlignment="1">
      <alignment horizontal="center" vertical="center"/>
    </xf>
    <xf numFmtId="176" fontId="10" fillId="5" borderId="2" xfId="118" applyNumberFormat="1" applyFill="1" applyBorder="1" applyAlignment="1" applyProtection="1">
      <alignment horizontal="right" vertical="center" wrapText="1"/>
      <protection locked="0"/>
    </xf>
    <xf numFmtId="176" fontId="10" fillId="5" borderId="3" xfId="118" applyNumberFormat="1" applyFill="1" applyBorder="1" applyAlignment="1" applyProtection="1">
      <alignment horizontal="right" vertical="center" wrapText="1"/>
      <protection locked="0"/>
    </xf>
    <xf numFmtId="176" fontId="10" fillId="5" borderId="31" xfId="118" applyNumberFormat="1" applyFill="1" applyBorder="1" applyAlignment="1" applyProtection="1">
      <alignment horizontal="right" vertical="center" wrapText="1"/>
      <protection locked="0"/>
    </xf>
    <xf numFmtId="0" fontId="0" fillId="5" borderId="37" xfId="118" applyFont="1" applyFill="1" applyBorder="1" applyAlignment="1">
      <alignment horizontal="center" vertical="center" wrapText="1"/>
    </xf>
    <xf numFmtId="0" fontId="0" fillId="5" borderId="38" xfId="118" applyFont="1" applyFill="1" applyBorder="1" applyAlignment="1">
      <alignment horizontal="center" vertical="center" wrapText="1"/>
    </xf>
    <xf numFmtId="0" fontId="0" fillId="5" borderId="22" xfId="118" applyFont="1" applyFill="1" applyBorder="1" applyAlignment="1">
      <alignment horizontal="center" vertical="center" wrapText="1"/>
    </xf>
    <xf numFmtId="176" fontId="10" fillId="5" borderId="39" xfId="118" applyNumberFormat="1" applyFill="1" applyBorder="1" applyAlignment="1" applyProtection="1">
      <alignment horizontal="right" vertical="center" wrapText="1"/>
      <protection locked="0"/>
    </xf>
    <xf numFmtId="176" fontId="10" fillId="5" borderId="50" xfId="118" applyNumberFormat="1" applyFill="1" applyBorder="1" applyAlignment="1" applyProtection="1">
      <alignment horizontal="right" vertical="center" wrapText="1"/>
      <protection locked="0"/>
    </xf>
    <xf numFmtId="176" fontId="10" fillId="5" borderId="51" xfId="118" applyNumberFormat="1" applyFill="1" applyBorder="1" applyAlignment="1" applyProtection="1">
      <alignment horizontal="right" vertical="center" wrapText="1"/>
      <protection locked="0"/>
    </xf>
    <xf numFmtId="0" fontId="91" fillId="5" borderId="45" xfId="118" applyFont="1" applyFill="1" applyBorder="1" applyAlignment="1">
      <alignment horizontal="left" vertical="center" wrapText="1"/>
    </xf>
    <xf numFmtId="0" fontId="91" fillId="5" borderId="0" xfId="118" applyFont="1" applyFill="1" applyAlignment="1">
      <alignment horizontal="left" vertical="center" wrapText="1"/>
    </xf>
    <xf numFmtId="176" fontId="10" fillId="5" borderId="40" xfId="118" applyNumberFormat="1" applyFill="1" applyBorder="1" applyAlignment="1" applyProtection="1">
      <alignment horizontal="right" vertical="center" wrapText="1"/>
      <protection locked="0"/>
    </xf>
    <xf numFmtId="176" fontId="10" fillId="5" borderId="29" xfId="118" applyNumberFormat="1" applyFill="1" applyBorder="1" applyAlignment="1" applyProtection="1">
      <alignment horizontal="right" vertical="center" wrapText="1"/>
      <protection locked="0"/>
    </xf>
    <xf numFmtId="176" fontId="10" fillId="5" borderId="30" xfId="118" applyNumberFormat="1" applyFill="1" applyBorder="1" applyAlignment="1" applyProtection="1">
      <alignment horizontal="right" vertical="center" wrapText="1"/>
      <protection locked="0"/>
    </xf>
    <xf numFmtId="176" fontId="10" fillId="5" borderId="6" xfId="118" applyNumberFormat="1" applyFill="1" applyBorder="1" applyAlignment="1" applyProtection="1">
      <alignment horizontal="right" vertical="center" wrapText="1"/>
      <protection locked="0"/>
    </xf>
    <xf numFmtId="176" fontId="10" fillId="5" borderId="4" xfId="118" applyNumberFormat="1" applyFill="1" applyBorder="1" applyAlignment="1" applyProtection="1">
      <alignment horizontal="right" vertical="center" wrapText="1"/>
      <protection locked="0"/>
    </xf>
    <xf numFmtId="176" fontId="10" fillId="5" borderId="101" xfId="118" applyNumberFormat="1" applyFill="1" applyBorder="1" applyAlignment="1" applyProtection="1">
      <alignment horizontal="right" vertical="center" wrapText="1"/>
      <protection locked="0"/>
    </xf>
    <xf numFmtId="176" fontId="10" fillId="5" borderId="44" xfId="118" applyNumberFormat="1" applyFill="1" applyBorder="1" applyAlignment="1" applyProtection="1">
      <alignment horizontal="right" vertical="center" wrapText="1"/>
      <protection locked="0"/>
    </xf>
    <xf numFmtId="176" fontId="10" fillId="5" borderId="10" xfId="118" applyNumberFormat="1" applyFill="1" applyBorder="1" applyAlignment="1" applyProtection="1">
      <alignment horizontal="right" vertical="center" wrapText="1"/>
      <protection locked="0"/>
    </xf>
    <xf numFmtId="176" fontId="10" fillId="5" borderId="32" xfId="118" applyNumberFormat="1" applyFill="1" applyBorder="1" applyAlignment="1" applyProtection="1">
      <alignment horizontal="right" vertical="center" wrapText="1"/>
      <protection locked="0"/>
    </xf>
    <xf numFmtId="0" fontId="65" fillId="0" borderId="179" xfId="12" applyFont="1" applyBorder="1" applyAlignment="1">
      <alignment horizontal="center" vertical="center" wrapText="1"/>
    </xf>
    <xf numFmtId="0" fontId="65" fillId="0" borderId="83" xfId="12" applyFont="1" applyBorder="1" applyAlignment="1">
      <alignment horizontal="center" vertical="center" wrapText="1"/>
    </xf>
    <xf numFmtId="0" fontId="65" fillId="0" borderId="75" xfId="12" applyFont="1" applyBorder="1" applyAlignment="1">
      <alignment horizontal="center" vertical="center" wrapText="1"/>
    </xf>
    <xf numFmtId="0" fontId="65" fillId="0" borderId="175" xfId="12" applyFont="1" applyBorder="1" applyAlignment="1" applyProtection="1">
      <alignment horizontal="center" vertical="center" wrapText="1"/>
      <protection locked="0"/>
    </xf>
    <xf numFmtId="0" fontId="65" fillId="0" borderId="178" xfId="12" applyFont="1" applyBorder="1" applyAlignment="1" applyProtection="1">
      <alignment horizontal="center" vertical="center" wrapText="1"/>
      <protection locked="0"/>
    </xf>
    <xf numFmtId="10" fontId="65" fillId="32" borderId="180" xfId="12" applyNumberFormat="1" applyFont="1" applyFill="1" applyBorder="1" applyAlignment="1">
      <alignment horizontal="center" vertical="center"/>
    </xf>
    <xf numFmtId="10" fontId="65" fillId="32" borderId="79" xfId="12" applyNumberFormat="1" applyFont="1" applyFill="1" applyBorder="1" applyAlignment="1">
      <alignment horizontal="center" vertical="center"/>
    </xf>
    <xf numFmtId="10" fontId="65" fillId="32" borderId="77" xfId="12" applyNumberFormat="1" applyFont="1" applyFill="1" applyBorder="1" applyAlignment="1">
      <alignment horizontal="center" vertical="center"/>
    </xf>
    <xf numFmtId="9" fontId="65" fillId="0" borderId="176" xfId="12" applyNumberFormat="1" applyFont="1" applyBorder="1" applyAlignment="1">
      <alignment horizontal="center" vertical="center" wrapText="1"/>
    </xf>
    <xf numFmtId="9" fontId="65" fillId="0" borderId="69" xfId="12" applyNumberFormat="1" applyFont="1" applyBorder="1" applyAlignment="1">
      <alignment horizontal="center" vertical="center" wrapText="1"/>
    </xf>
    <xf numFmtId="9" fontId="65" fillId="0" borderId="15" xfId="12" applyNumberFormat="1" applyFont="1" applyBorder="1" applyAlignment="1">
      <alignment horizontal="center" vertical="center" wrapText="1"/>
    </xf>
    <xf numFmtId="0" fontId="65" fillId="0" borderId="212" xfId="12" applyFont="1" applyBorder="1" applyAlignment="1" applyProtection="1">
      <alignment horizontal="center" vertical="center" wrapText="1"/>
      <protection locked="0"/>
    </xf>
    <xf numFmtId="10" fontId="65" fillId="32" borderId="261" xfId="12" applyNumberFormat="1" applyFont="1" applyFill="1" applyBorder="1" applyAlignment="1">
      <alignment horizontal="center" vertical="center"/>
    </xf>
    <xf numFmtId="10" fontId="65" fillId="32" borderId="149" xfId="12" applyNumberFormat="1" applyFont="1" applyFill="1" applyBorder="1" applyAlignment="1">
      <alignment horizontal="center" vertical="center"/>
    </xf>
    <xf numFmtId="10" fontId="65" fillId="32" borderId="150" xfId="12" applyNumberFormat="1" applyFont="1" applyFill="1" applyBorder="1" applyAlignment="1">
      <alignment horizontal="center" vertical="center"/>
    </xf>
    <xf numFmtId="0" fontId="65" fillId="35" borderId="201" xfId="12" applyFont="1" applyFill="1" applyBorder="1" applyAlignment="1">
      <alignment horizontal="center" vertical="center" wrapText="1"/>
    </xf>
    <xf numFmtId="0" fontId="65" fillId="35" borderId="65" xfId="12" applyFont="1" applyFill="1" applyBorder="1" applyAlignment="1">
      <alignment horizontal="center" vertical="center" wrapText="1"/>
    </xf>
    <xf numFmtId="0" fontId="66" fillId="5" borderId="0" xfId="0" applyFont="1" applyFill="1" applyAlignment="1">
      <alignment horizontal="left" vertical="center" wrapText="1"/>
    </xf>
    <xf numFmtId="0" fontId="65" fillId="0" borderId="18" xfId="12" applyFont="1" applyBorder="1" applyAlignment="1" applyProtection="1">
      <alignment horizontal="center" vertical="center" wrapText="1"/>
      <protection locked="0"/>
    </xf>
    <xf numFmtId="0" fontId="65" fillId="0" borderId="164" xfId="12" applyFont="1" applyBorder="1" applyAlignment="1" applyProtection="1">
      <alignment horizontal="center" vertical="center" wrapText="1"/>
      <protection locked="0"/>
    </xf>
    <xf numFmtId="0" fontId="65" fillId="0" borderId="172" xfId="12" applyFont="1" applyBorder="1" applyAlignment="1">
      <alignment horizontal="center" vertical="center" wrapText="1"/>
    </xf>
    <xf numFmtId="0" fontId="65" fillId="0" borderId="173" xfId="12" applyFont="1" applyBorder="1" applyAlignment="1">
      <alignment horizontal="center" vertical="center" wrapText="1"/>
    </xf>
    <xf numFmtId="0" fontId="65" fillId="0" borderId="174" xfId="12" applyFont="1" applyBorder="1" applyAlignment="1">
      <alignment horizontal="center" vertical="center" wrapText="1"/>
    </xf>
    <xf numFmtId="0" fontId="65" fillId="0" borderId="176" xfId="12" applyFont="1" applyBorder="1" applyAlignment="1">
      <alignment horizontal="center" vertical="center" wrapText="1"/>
    </xf>
    <xf numFmtId="0" fontId="65" fillId="0" borderId="69" xfId="12" applyFont="1" applyBorder="1" applyAlignment="1">
      <alignment horizontal="center" vertical="center" wrapText="1"/>
    </xf>
    <xf numFmtId="180" fontId="65" fillId="0" borderId="177" xfId="12" applyNumberFormat="1" applyFont="1" applyBorder="1" applyAlignment="1" applyProtection="1">
      <alignment horizontal="center" vertical="center"/>
      <protection locked="0"/>
    </xf>
    <xf numFmtId="180" fontId="65" fillId="0" borderId="24" xfId="12" applyNumberFormat="1" applyFont="1" applyBorder="1" applyAlignment="1" applyProtection="1">
      <alignment horizontal="center" vertical="center"/>
      <protection locked="0"/>
    </xf>
    <xf numFmtId="0" fontId="18" fillId="0" borderId="253" xfId="12" applyFont="1" applyBorder="1" applyAlignment="1">
      <alignment horizontal="center" vertical="center"/>
    </xf>
    <xf numFmtId="0" fontId="18" fillId="0" borderId="38" xfId="12" applyFont="1" applyBorder="1" applyAlignment="1">
      <alignment horizontal="center" vertical="center"/>
    </xf>
    <xf numFmtId="0" fontId="18" fillId="0" borderId="22" xfId="12" applyFont="1" applyBorder="1" applyAlignment="1">
      <alignment horizontal="center" vertical="center"/>
    </xf>
    <xf numFmtId="0" fontId="65" fillId="0" borderId="176" xfId="12" applyFont="1" applyBorder="1" applyAlignment="1">
      <alignment horizontal="center" wrapText="1"/>
    </xf>
    <xf numFmtId="0" fontId="65" fillId="0" borderId="69" xfId="12" applyFont="1" applyBorder="1" applyAlignment="1">
      <alignment horizontal="center" wrapText="1"/>
    </xf>
    <xf numFmtId="0" fontId="65" fillId="0" borderId="121" xfId="12" applyFont="1" applyBorder="1" applyAlignment="1">
      <alignment horizontal="center" wrapText="1"/>
    </xf>
    <xf numFmtId="0" fontId="65" fillId="0" borderId="182" xfId="12" applyFont="1" applyBorder="1" applyAlignment="1" applyProtection="1">
      <alignment horizontal="center" vertical="center" wrapText="1"/>
      <protection locked="0"/>
    </xf>
    <xf numFmtId="0" fontId="65" fillId="0" borderId="183" xfId="12" applyFont="1" applyBorder="1" applyAlignment="1" applyProtection="1">
      <alignment horizontal="center" vertical="center" wrapText="1"/>
      <protection locked="0"/>
    </xf>
    <xf numFmtId="0" fontId="65" fillId="0" borderId="197" xfId="12" applyFont="1" applyBorder="1" applyAlignment="1" applyProtection="1">
      <alignment horizontal="center" vertical="center" wrapText="1"/>
      <protection locked="0"/>
    </xf>
    <xf numFmtId="0" fontId="85" fillId="0" borderId="53" xfId="12" applyFont="1" applyBorder="1" applyAlignment="1">
      <alignment horizontal="center" vertical="center"/>
    </xf>
    <xf numFmtId="0" fontId="85" fillId="0" borderId="21" xfId="12" applyFont="1" applyBorder="1" applyAlignment="1">
      <alignment horizontal="center" vertical="center"/>
    </xf>
    <xf numFmtId="0" fontId="85" fillId="0" borderId="123" xfId="12" applyFont="1" applyBorder="1" applyAlignment="1">
      <alignment horizontal="center" vertical="center"/>
    </xf>
    <xf numFmtId="0" fontId="65" fillId="0" borderId="191" xfId="12" applyFont="1" applyBorder="1" applyAlignment="1" applyProtection="1">
      <alignment horizontal="center" vertical="center" wrapText="1"/>
      <protection locked="0"/>
    </xf>
    <xf numFmtId="10" fontId="65" fillId="32" borderId="182" xfId="12" applyNumberFormat="1" applyFont="1" applyFill="1" applyBorder="1" applyAlignment="1">
      <alignment horizontal="center" vertical="center"/>
    </xf>
    <xf numFmtId="10" fontId="65" fillId="32" borderId="183" xfId="12" applyNumberFormat="1" applyFont="1" applyFill="1" applyBorder="1" applyAlignment="1">
      <alignment horizontal="center" vertical="center"/>
    </xf>
    <xf numFmtId="10" fontId="65" fillId="32" borderId="184" xfId="12" applyNumberFormat="1" applyFont="1" applyFill="1" applyBorder="1" applyAlignment="1">
      <alignment horizontal="center" vertical="center"/>
    </xf>
    <xf numFmtId="0" fontId="25" fillId="42" borderId="53" xfId="0" applyFont="1" applyFill="1" applyBorder="1" applyAlignment="1" applyProtection="1">
      <alignment vertical="top" wrapText="1"/>
      <protection locked="0"/>
    </xf>
    <xf numFmtId="0" fontId="25" fillId="42" borderId="21" xfId="0" applyFont="1" applyFill="1" applyBorder="1" applyAlignment="1" applyProtection="1">
      <alignment vertical="top" wrapText="1"/>
      <protection locked="0"/>
    </xf>
    <xf numFmtId="0" fontId="25" fillId="42" borderId="54" xfId="0" applyFont="1" applyFill="1" applyBorder="1" applyAlignment="1" applyProtection="1">
      <alignment vertical="top" wrapText="1"/>
      <protection locked="0"/>
    </xf>
    <xf numFmtId="0" fontId="25" fillId="42" borderId="46" xfId="0" applyFont="1" applyFill="1" applyBorder="1" applyAlignment="1" applyProtection="1">
      <alignment vertical="top" wrapText="1"/>
      <protection locked="0"/>
    </xf>
    <xf numFmtId="0" fontId="25" fillId="42" borderId="283" xfId="0" applyFont="1" applyFill="1" applyBorder="1" applyAlignment="1" applyProtection="1">
      <alignment vertical="top" wrapText="1"/>
      <protection locked="0"/>
    </xf>
    <xf numFmtId="0" fontId="25" fillId="42" borderId="48" xfId="0" applyFont="1" applyFill="1" applyBorder="1" applyAlignment="1" applyProtection="1">
      <alignment vertical="top" wrapText="1"/>
      <protection locked="0"/>
    </xf>
    <xf numFmtId="177" fontId="135" fillId="5" borderId="0" xfId="12" applyNumberFormat="1" applyFont="1" applyFill="1" applyAlignment="1">
      <alignment horizontal="left" wrapText="1"/>
    </xf>
    <xf numFmtId="0" fontId="13" fillId="0" borderId="153" xfId="0" applyFont="1" applyBorder="1" applyAlignment="1">
      <alignment horizontal="center" vertical="center" wrapText="1"/>
    </xf>
    <xf numFmtId="0" fontId="13" fillId="0" borderId="154" xfId="0" applyFont="1" applyBorder="1" applyAlignment="1">
      <alignment horizontal="center" vertical="center" wrapText="1"/>
    </xf>
    <xf numFmtId="10" fontId="18" fillId="0" borderId="154" xfId="12" applyNumberFormat="1" applyFont="1" applyBorder="1" applyAlignment="1">
      <alignment horizontal="center" vertical="center"/>
    </xf>
    <xf numFmtId="10" fontId="18" fillId="0" borderId="259" xfId="12" applyNumberFormat="1" applyFont="1" applyBorder="1" applyAlignment="1">
      <alignment horizontal="center" vertical="center"/>
    </xf>
    <xf numFmtId="177" fontId="65" fillId="5" borderId="45" xfId="12" applyNumberFormat="1" applyFont="1" applyFill="1" applyBorder="1" applyAlignment="1">
      <alignment horizontal="left" vertical="center" wrapText="1"/>
    </xf>
    <xf numFmtId="177" fontId="18" fillId="0" borderId="10" xfId="12" applyNumberFormat="1" applyFont="1" applyBorder="1" applyAlignment="1">
      <alignment horizontal="center" vertical="center"/>
    </xf>
    <xf numFmtId="177" fontId="18" fillId="0" borderId="11" xfId="12" applyNumberFormat="1" applyFont="1" applyBorder="1" applyAlignment="1">
      <alignment horizontal="center" vertical="center"/>
    </xf>
    <xf numFmtId="0" fontId="65" fillId="31" borderId="72" xfId="0" applyFont="1" applyFill="1" applyBorder="1" applyAlignment="1">
      <alignment horizontal="center" vertical="center" wrapText="1"/>
    </xf>
    <xf numFmtId="0" fontId="65" fillId="31" borderId="135" xfId="0" applyFont="1" applyFill="1" applyBorder="1" applyAlignment="1">
      <alignment horizontal="center" vertical="center" wrapText="1"/>
    </xf>
    <xf numFmtId="0" fontId="18" fillId="50" borderId="299" xfId="119" applyFont="1" applyFill="1" applyBorder="1" applyAlignment="1">
      <alignment horizontal="center" vertical="center"/>
    </xf>
    <xf numFmtId="0" fontId="18" fillId="50" borderId="301" xfId="119" applyFont="1" applyFill="1" applyBorder="1" applyAlignment="1">
      <alignment horizontal="center" vertical="center"/>
    </xf>
    <xf numFmtId="0" fontId="18" fillId="50" borderId="300" xfId="119" applyFont="1" applyFill="1" applyBorder="1" applyAlignment="1">
      <alignment horizontal="center" vertical="center"/>
    </xf>
    <xf numFmtId="0" fontId="18" fillId="5" borderId="8" xfId="0" applyFont="1" applyFill="1" applyBorder="1" applyAlignment="1">
      <alignment horizontal="center" vertical="center" wrapText="1"/>
    </xf>
    <xf numFmtId="0" fontId="18" fillId="5" borderId="58" xfId="0" applyFont="1" applyFill="1" applyBorder="1" applyAlignment="1">
      <alignment horizontal="center" vertical="center" wrapText="1"/>
    </xf>
    <xf numFmtId="0" fontId="18" fillId="5" borderId="18" xfId="0" applyFont="1" applyFill="1" applyBorder="1" applyAlignment="1">
      <alignment horizontal="center" vertical="center"/>
    </xf>
    <xf numFmtId="0" fontId="65" fillId="31" borderId="223" xfId="0" applyFont="1" applyFill="1" applyBorder="1" applyAlignment="1">
      <alignment horizontal="center" vertical="center" wrapText="1"/>
    </xf>
    <xf numFmtId="0" fontId="65" fillId="31" borderId="130" xfId="0" applyFont="1" applyFill="1" applyBorder="1" applyAlignment="1">
      <alignment horizontal="center" vertical="center" wrapText="1"/>
    </xf>
    <xf numFmtId="0" fontId="65" fillId="31" borderId="72" xfId="0" applyFont="1" applyFill="1" applyBorder="1" applyAlignment="1">
      <alignment horizontal="center" vertical="center"/>
    </xf>
    <xf numFmtId="0" fontId="65" fillId="31" borderId="135" xfId="0" applyFont="1" applyFill="1" applyBorder="1" applyAlignment="1">
      <alignment horizontal="center" vertical="center"/>
    </xf>
    <xf numFmtId="0" fontId="65" fillId="33" borderId="72" xfId="0" applyFont="1" applyFill="1" applyBorder="1" applyAlignment="1">
      <alignment horizontal="center" vertical="center" wrapText="1"/>
    </xf>
    <xf numFmtId="0" fontId="65" fillId="33" borderId="135" xfId="0" applyFont="1" applyFill="1" applyBorder="1" applyAlignment="1">
      <alignment horizontal="center" vertical="center" wrapText="1"/>
    </xf>
    <xf numFmtId="10" fontId="18" fillId="32" borderId="61" xfId="119" applyNumberFormat="1" applyFont="1" applyFill="1" applyBorder="1" applyAlignment="1">
      <alignment horizontal="center" vertical="center"/>
    </xf>
    <xf numFmtId="10" fontId="18" fillId="32" borderId="190" xfId="119" applyNumberFormat="1" applyFont="1" applyFill="1" applyBorder="1" applyAlignment="1">
      <alignment horizontal="center" vertical="center"/>
    </xf>
    <xf numFmtId="0" fontId="18" fillId="50" borderId="37" xfId="119" applyFont="1" applyFill="1" applyBorder="1" applyAlignment="1">
      <alignment horizontal="center" vertical="center"/>
    </xf>
    <xf numFmtId="0" fontId="18" fillId="50" borderId="22" xfId="119" applyFont="1" applyFill="1" applyBorder="1" applyAlignment="1">
      <alignment horizontal="center" vertical="center"/>
    </xf>
    <xf numFmtId="0" fontId="18" fillId="5" borderId="49" xfId="0" applyFont="1" applyFill="1" applyBorder="1" applyAlignment="1">
      <alignment horizontal="center" vertical="center"/>
    </xf>
    <xf numFmtId="0" fontId="18" fillId="5" borderId="53" xfId="119" applyFont="1" applyFill="1" applyBorder="1" applyAlignment="1">
      <alignment horizontal="center" vertical="center"/>
    </xf>
    <xf numFmtId="0" fontId="18" fillId="5" borderId="21" xfId="119" applyFont="1" applyFill="1" applyBorder="1" applyAlignment="1">
      <alignment horizontal="center" vertical="center"/>
    </xf>
    <xf numFmtId="0" fontId="18" fillId="5" borderId="123" xfId="119" applyFont="1" applyFill="1" applyBorder="1" applyAlignment="1">
      <alignment horizontal="center" vertical="center"/>
    </xf>
    <xf numFmtId="0" fontId="18" fillId="5" borderId="45" xfId="119" applyFont="1" applyFill="1" applyBorder="1" applyAlignment="1">
      <alignment horizontal="center" vertical="center"/>
    </xf>
    <xf numFmtId="0" fontId="18" fillId="5" borderId="0" xfId="119" applyFont="1" applyFill="1" applyAlignment="1">
      <alignment horizontal="center" vertical="center"/>
    </xf>
    <xf numFmtId="0" fontId="18" fillId="5" borderId="124" xfId="119" applyFont="1" applyFill="1" applyBorder="1" applyAlignment="1">
      <alignment horizontal="center" vertical="center"/>
    </xf>
    <xf numFmtId="0" fontId="18" fillId="5" borderId="125" xfId="119" applyFont="1" applyFill="1" applyBorder="1" applyAlignment="1">
      <alignment horizontal="center" vertical="center"/>
    </xf>
    <xf numFmtId="0" fontId="18" fillId="5" borderId="106" xfId="119" applyFont="1" applyFill="1" applyBorder="1" applyAlignment="1">
      <alignment horizontal="center" vertical="center"/>
    </xf>
    <xf numFmtId="0" fontId="18" fillId="5" borderId="105" xfId="119" applyFont="1" applyFill="1" applyBorder="1" applyAlignment="1">
      <alignment horizontal="center" vertical="center"/>
    </xf>
    <xf numFmtId="0" fontId="18" fillId="30" borderId="253" xfId="119" applyFont="1" applyFill="1" applyBorder="1" applyAlignment="1">
      <alignment horizontal="center" vertical="center" wrapText="1"/>
    </xf>
    <xf numFmtId="0" fontId="18" fillId="30" borderId="38" xfId="119" applyFont="1" applyFill="1" applyBorder="1" applyAlignment="1">
      <alignment horizontal="center" vertical="center" wrapText="1"/>
    </xf>
    <xf numFmtId="0" fontId="18" fillId="30" borderId="22" xfId="119" applyFont="1" applyFill="1" applyBorder="1" applyAlignment="1">
      <alignment horizontal="center" vertical="center" wrapText="1"/>
    </xf>
    <xf numFmtId="0" fontId="18" fillId="5" borderId="283" xfId="119" applyFont="1" applyFill="1" applyBorder="1" applyAlignment="1">
      <alignment horizontal="center" vertical="center"/>
    </xf>
    <xf numFmtId="0" fontId="18" fillId="5" borderId="97" xfId="119" applyFont="1" applyFill="1" applyBorder="1" applyAlignment="1">
      <alignment horizontal="center" vertical="center" wrapText="1"/>
    </xf>
    <xf numFmtId="0" fontId="18" fillId="5" borderId="99" xfId="119" applyFont="1" applyFill="1" applyBorder="1" applyAlignment="1">
      <alignment horizontal="center" vertical="center" wrapText="1"/>
    </xf>
    <xf numFmtId="0" fontId="18" fillId="5" borderId="305" xfId="119" applyFont="1" applyFill="1" applyBorder="1" applyAlignment="1">
      <alignment horizontal="center" vertical="center" wrapText="1"/>
    </xf>
    <xf numFmtId="0" fontId="18" fillId="5" borderId="308" xfId="0" applyFont="1" applyFill="1" applyBorder="1" applyAlignment="1">
      <alignment horizontal="left" vertical="center" wrapText="1"/>
    </xf>
    <xf numFmtId="0" fontId="18" fillId="5" borderId="309" xfId="0" applyFont="1" applyFill="1" applyBorder="1" applyAlignment="1">
      <alignment horizontal="left" vertical="center" wrapText="1"/>
    </xf>
    <xf numFmtId="0" fontId="123" fillId="30" borderId="37" xfId="119" applyFont="1" applyFill="1" applyBorder="1" applyAlignment="1">
      <alignment horizontal="center" vertical="center"/>
    </xf>
    <xf numFmtId="0" fontId="123" fillId="30" borderId="22" xfId="119" applyFont="1" applyFill="1" applyBorder="1" applyAlignment="1">
      <alignment horizontal="center" vertical="center"/>
    </xf>
    <xf numFmtId="10" fontId="18" fillId="32" borderId="101" xfId="119" applyNumberFormat="1" applyFont="1" applyFill="1" applyBorder="1" applyAlignment="1">
      <alignment horizontal="center" vertical="center"/>
    </xf>
    <xf numFmtId="0" fontId="18" fillId="5" borderId="44" xfId="119" applyFont="1" applyFill="1" applyBorder="1" applyAlignment="1">
      <alignment horizontal="left" vertical="center" wrapText="1"/>
    </xf>
    <xf numFmtId="0" fontId="18" fillId="5" borderId="10" xfId="119" applyFont="1" applyFill="1" applyBorder="1" applyAlignment="1">
      <alignment horizontal="left" vertical="center" wrapText="1"/>
    </xf>
    <xf numFmtId="0" fontId="18" fillId="29" borderId="53" xfId="0" applyFont="1" applyFill="1" applyBorder="1" applyAlignment="1">
      <alignment horizontal="center" vertical="center" wrapText="1"/>
    </xf>
    <xf numFmtId="0" fontId="18" fillId="29" borderId="312" xfId="0" applyFont="1" applyFill="1" applyBorder="1" applyAlignment="1">
      <alignment horizontal="center" vertical="center" wrapText="1"/>
    </xf>
    <xf numFmtId="0" fontId="18" fillId="29" borderId="57" xfId="0" applyFont="1" applyFill="1" applyBorder="1" applyAlignment="1">
      <alignment horizontal="center" vertical="center" wrapText="1"/>
    </xf>
    <xf numFmtId="0" fontId="18" fillId="29" borderId="19" xfId="0" applyFont="1" applyFill="1" applyBorder="1" applyAlignment="1">
      <alignment horizontal="center" vertical="center" wrapText="1"/>
    </xf>
    <xf numFmtId="0" fontId="18" fillId="5" borderId="313" xfId="119" applyFont="1" applyFill="1" applyBorder="1" applyAlignment="1">
      <alignment horizontal="center" vertical="center"/>
    </xf>
    <xf numFmtId="0" fontId="18" fillId="5" borderId="145" xfId="119" applyFont="1" applyFill="1" applyBorder="1" applyAlignment="1">
      <alignment horizontal="center" vertical="center"/>
    </xf>
    <xf numFmtId="0" fontId="18" fillId="5" borderId="314" xfId="119" applyFont="1" applyFill="1" applyBorder="1" applyAlignment="1">
      <alignment horizontal="center" vertical="center"/>
    </xf>
    <xf numFmtId="0" fontId="13" fillId="5" borderId="23" xfId="119" applyFont="1" applyFill="1" applyBorder="1" applyAlignment="1">
      <alignment horizontal="center" vertical="center" wrapText="1"/>
    </xf>
    <xf numFmtId="0" fontId="13" fillId="5" borderId="24" xfId="119" applyFont="1" applyFill="1" applyBorder="1" applyAlignment="1">
      <alignment horizontal="center" vertical="center" wrapText="1"/>
    </xf>
    <xf numFmtId="0" fontId="13" fillId="5" borderId="122" xfId="119" applyFont="1" applyFill="1" applyBorder="1" applyAlignment="1">
      <alignment horizontal="center" vertical="center" wrapText="1"/>
    </xf>
    <xf numFmtId="0" fontId="18" fillId="5" borderId="271" xfId="119" applyFont="1" applyFill="1" applyBorder="1" applyAlignment="1">
      <alignment horizontal="left" vertical="center" wrapText="1"/>
    </xf>
    <xf numFmtId="0" fontId="66" fillId="5" borderId="0" xfId="12" applyFont="1" applyFill="1" applyAlignment="1">
      <alignment horizontal="left" vertical="center" wrapText="1"/>
    </xf>
    <xf numFmtId="0" fontId="66" fillId="5" borderId="0" xfId="12" applyFont="1" applyFill="1" applyAlignment="1">
      <alignment horizontal="left" vertical="center"/>
    </xf>
    <xf numFmtId="0" fontId="18" fillId="0" borderId="49" xfId="12" applyFont="1" applyBorder="1" applyAlignment="1">
      <alignment horizontal="center" vertical="center"/>
    </xf>
    <xf numFmtId="0" fontId="18" fillId="0" borderId="18" xfId="12" applyFont="1" applyBorder="1" applyAlignment="1">
      <alignment horizontal="center" vertical="center"/>
    </xf>
    <xf numFmtId="0" fontId="18" fillId="0" borderId="2" xfId="12" applyFont="1" applyBorder="1" applyAlignment="1">
      <alignment horizontal="center" vertical="center"/>
    </xf>
    <xf numFmtId="0" fontId="18" fillId="0" borderId="39" xfId="12" applyFont="1" applyBorder="1" applyAlignment="1">
      <alignment horizontal="center" vertical="center"/>
    </xf>
    <xf numFmtId="0" fontId="18" fillId="0" borderId="50" xfId="12" applyFont="1" applyBorder="1" applyAlignment="1">
      <alignment horizontal="center" vertical="center"/>
    </xf>
    <xf numFmtId="0" fontId="18" fillId="0" borderId="40" xfId="12" applyFont="1" applyBorder="1" applyAlignment="1">
      <alignment horizontal="center" vertical="center"/>
    </xf>
    <xf numFmtId="184" fontId="18" fillId="0" borderId="29" xfId="12" applyNumberFormat="1" applyFont="1" applyBorder="1" applyAlignment="1">
      <alignment horizontal="center" vertical="center"/>
    </xf>
    <xf numFmtId="184" fontId="18" fillId="0" borderId="30" xfId="12" applyNumberFormat="1" applyFont="1" applyBorder="1" applyAlignment="1">
      <alignment horizontal="center" vertical="center"/>
    </xf>
    <xf numFmtId="177" fontId="18" fillId="0" borderId="29" xfId="12" applyNumberFormat="1" applyFont="1" applyBorder="1" applyAlignment="1" applyProtection="1">
      <alignment horizontal="right" vertical="center"/>
      <protection locked="0"/>
    </xf>
    <xf numFmtId="177" fontId="18" fillId="0" borderId="30" xfId="12" applyNumberFormat="1" applyFont="1" applyBorder="1" applyAlignment="1" applyProtection="1">
      <alignment horizontal="right" vertical="center"/>
      <protection locked="0"/>
    </xf>
    <xf numFmtId="0" fontId="18" fillId="0" borderId="33" xfId="12" applyFont="1" applyBorder="1" applyAlignment="1">
      <alignment horizontal="center" vertical="center"/>
    </xf>
    <xf numFmtId="0" fontId="18" fillId="0" borderId="34" xfId="12" applyFont="1" applyBorder="1" applyAlignment="1">
      <alignment horizontal="center" vertical="center"/>
    </xf>
    <xf numFmtId="177" fontId="18" fillId="3" borderId="41" xfId="12" applyNumberFormat="1" applyFont="1" applyFill="1" applyBorder="1" applyAlignment="1" applyProtection="1">
      <alignment horizontal="center" vertical="center"/>
      <protection locked="0"/>
    </xf>
    <xf numFmtId="177" fontId="18" fillId="3" borderId="3" xfId="12" applyNumberFormat="1" applyFont="1" applyFill="1" applyBorder="1" applyAlignment="1" applyProtection="1">
      <alignment horizontal="center" vertical="center"/>
      <protection locked="0"/>
    </xf>
    <xf numFmtId="177" fontId="18" fillId="3" borderId="31" xfId="12" applyNumberFormat="1" applyFont="1" applyFill="1" applyBorder="1" applyAlignment="1" applyProtection="1">
      <alignment horizontal="center" vertical="center"/>
      <protection locked="0"/>
    </xf>
    <xf numFmtId="177" fontId="18" fillId="3" borderId="36" xfId="12" applyNumberFormat="1" applyFont="1" applyFill="1" applyBorder="1" applyAlignment="1" applyProtection="1">
      <alignment horizontal="center" vertical="center"/>
      <protection locked="0"/>
    </xf>
    <xf numFmtId="177" fontId="18" fillId="3" borderId="29" xfId="12" applyNumberFormat="1" applyFont="1" applyFill="1" applyBorder="1" applyAlignment="1" applyProtection="1">
      <alignment horizontal="center" vertical="center"/>
      <protection locked="0"/>
    </xf>
    <xf numFmtId="177" fontId="18" fillId="3" borderId="30" xfId="12" applyNumberFormat="1" applyFont="1" applyFill="1" applyBorder="1" applyAlignment="1" applyProtection="1">
      <alignment horizontal="center" vertical="center"/>
      <protection locked="0"/>
    </xf>
    <xf numFmtId="0" fontId="18" fillId="0" borderId="53" xfId="12" applyFont="1" applyBorder="1" applyAlignment="1" applyProtection="1">
      <alignment horizontal="left" vertical="center" wrapText="1"/>
      <protection locked="0"/>
    </xf>
    <xf numFmtId="0" fontId="18" fillId="0" borderId="21" xfId="12" applyFont="1" applyBorder="1" applyAlignment="1" applyProtection="1">
      <alignment horizontal="left" vertical="center" wrapText="1"/>
      <protection locked="0"/>
    </xf>
    <xf numFmtId="0" fontId="18" fillId="0" borderId="54" xfId="12" applyFont="1" applyBorder="1" applyAlignment="1" applyProtection="1">
      <alignment horizontal="left" vertical="center" wrapText="1"/>
      <protection locked="0"/>
    </xf>
    <xf numFmtId="0" fontId="18" fillId="0" borderId="45" xfId="12" applyFont="1" applyBorder="1" applyAlignment="1" applyProtection="1">
      <alignment horizontal="left" vertical="center" wrapText="1"/>
      <protection locked="0"/>
    </xf>
    <xf numFmtId="0" fontId="18" fillId="0" borderId="0" xfId="12" applyFont="1" applyAlignment="1" applyProtection="1">
      <alignment horizontal="left" vertical="center" wrapText="1"/>
      <protection locked="0"/>
    </xf>
    <xf numFmtId="0" fontId="18" fillId="0" borderId="55" xfId="12" applyFont="1" applyBorder="1" applyAlignment="1" applyProtection="1">
      <alignment horizontal="left" vertical="center" wrapText="1"/>
      <protection locked="0"/>
    </xf>
    <xf numFmtId="0" fontId="18" fillId="0" borderId="46" xfId="12" applyFont="1" applyBorder="1" applyAlignment="1" applyProtection="1">
      <alignment horizontal="left" vertical="center" wrapText="1"/>
      <protection locked="0"/>
    </xf>
    <xf numFmtId="0" fontId="18" fillId="0" borderId="26" xfId="12" applyFont="1" applyBorder="1" applyAlignment="1" applyProtection="1">
      <alignment horizontal="left" vertical="center" wrapText="1"/>
      <protection locked="0"/>
    </xf>
    <xf numFmtId="0" fontId="18" fillId="0" borderId="48" xfId="12" applyFont="1" applyBorder="1" applyAlignment="1" applyProtection="1">
      <alignment horizontal="left" vertical="center" wrapText="1"/>
      <protection locked="0"/>
    </xf>
    <xf numFmtId="177" fontId="18" fillId="5" borderId="3" xfId="12" applyNumberFormat="1" applyFont="1" applyFill="1" applyBorder="1" applyAlignment="1">
      <alignment horizontal="center" vertical="center"/>
    </xf>
    <xf numFmtId="0" fontId="18" fillId="5" borderId="35" xfId="12" applyFont="1" applyFill="1" applyBorder="1" applyAlignment="1">
      <alignment horizontal="center" vertical="center"/>
    </xf>
    <xf numFmtId="0" fontId="18" fillId="5" borderId="33" xfId="12" applyFont="1" applyFill="1" applyBorder="1" applyAlignment="1">
      <alignment horizontal="center" vertical="center"/>
    </xf>
    <xf numFmtId="0" fontId="18" fillId="5" borderId="34" xfId="12" applyFont="1" applyFill="1" applyBorder="1" applyAlignment="1">
      <alignment horizontal="center" vertical="center"/>
    </xf>
    <xf numFmtId="177" fontId="18" fillId="0" borderId="3" xfId="12" applyNumberFormat="1" applyFont="1" applyBorder="1" applyAlignment="1" applyProtection="1">
      <alignment horizontal="right" vertical="center"/>
      <protection locked="0"/>
    </xf>
    <xf numFmtId="177" fontId="18" fillId="0" borderId="31" xfId="12" applyNumberFormat="1" applyFont="1" applyBorder="1" applyAlignment="1" applyProtection="1">
      <alignment horizontal="right" vertical="center"/>
      <protection locked="0"/>
    </xf>
    <xf numFmtId="184" fontId="18" fillId="5" borderId="3" xfId="12" applyNumberFormat="1" applyFont="1" applyFill="1" applyBorder="1" applyAlignment="1">
      <alignment horizontal="center" vertical="center"/>
    </xf>
    <xf numFmtId="0" fontId="77" fillId="5" borderId="0" xfId="12" applyFont="1" applyFill="1" applyAlignment="1">
      <alignment horizontal="left" vertical="center" wrapText="1"/>
    </xf>
    <xf numFmtId="0" fontId="18" fillId="0" borderId="8" xfId="12" applyFont="1" applyBorder="1" applyAlignment="1">
      <alignment horizontal="center" vertical="center" wrapText="1"/>
    </xf>
    <xf numFmtId="0" fontId="18" fillId="0" borderId="18" xfId="12" applyFont="1" applyBorder="1" applyAlignment="1">
      <alignment horizontal="center" vertical="center" wrapText="1"/>
    </xf>
    <xf numFmtId="0" fontId="18" fillId="0" borderId="2" xfId="12" applyFont="1" applyBorder="1" applyAlignment="1">
      <alignment horizontal="center" vertical="center" wrapText="1"/>
    </xf>
    <xf numFmtId="176" fontId="18" fillId="0" borderId="8" xfId="16" applyNumberFormat="1" applyFont="1" applyFill="1" applyBorder="1" applyAlignment="1" applyProtection="1">
      <alignment horizontal="center" vertical="center" wrapText="1"/>
    </xf>
    <xf numFmtId="176" fontId="18" fillId="0" borderId="18" xfId="16" applyNumberFormat="1" applyFont="1" applyFill="1" applyBorder="1" applyAlignment="1" applyProtection="1">
      <alignment horizontal="center" vertical="center" wrapText="1"/>
    </xf>
    <xf numFmtId="176" fontId="18" fillId="0" borderId="2" xfId="16" applyNumberFormat="1" applyFont="1" applyFill="1" applyBorder="1" applyAlignment="1" applyProtection="1">
      <alignment horizontal="center" vertical="center" wrapText="1"/>
    </xf>
    <xf numFmtId="10" fontId="18" fillId="0" borderId="8" xfId="4" applyNumberFormat="1" applyFont="1" applyFill="1" applyBorder="1" applyAlignment="1" applyProtection="1">
      <alignment horizontal="center" vertical="center" wrapText="1"/>
    </xf>
    <xf numFmtId="10" fontId="18" fillId="0" borderId="18" xfId="4" applyNumberFormat="1" applyFont="1" applyFill="1" applyBorder="1" applyAlignment="1" applyProtection="1">
      <alignment horizontal="center" vertical="center" wrapText="1"/>
    </xf>
    <xf numFmtId="10" fontId="18" fillId="0" borderId="58" xfId="4" applyNumberFormat="1" applyFont="1" applyFill="1" applyBorder="1" applyAlignment="1" applyProtection="1">
      <alignment horizontal="center" vertical="center" wrapText="1"/>
    </xf>
    <xf numFmtId="0" fontId="18" fillId="0" borderId="35" xfId="12" applyFont="1" applyBorder="1" applyAlignment="1">
      <alignment horizontal="center" vertical="center"/>
    </xf>
    <xf numFmtId="0" fontId="18" fillId="0" borderId="41" xfId="12" applyFont="1" applyBorder="1" applyAlignment="1">
      <alignment horizontal="center" vertical="center"/>
    </xf>
    <xf numFmtId="0" fontId="10" fillId="0" borderId="18" xfId="12" applyBorder="1" applyAlignment="1">
      <alignment horizontal="center"/>
    </xf>
    <xf numFmtId="0" fontId="10" fillId="0" borderId="2" xfId="12" applyBorder="1" applyAlignment="1">
      <alignment horizontal="center"/>
    </xf>
    <xf numFmtId="0" fontId="18" fillId="0" borderId="62" xfId="12" applyFont="1" applyBorder="1" applyAlignment="1">
      <alignment horizontal="center" vertical="center"/>
    </xf>
    <xf numFmtId="0" fontId="18" fillId="0" borderId="52" xfId="12" applyFont="1" applyBorder="1" applyAlignment="1">
      <alignment horizontal="center" vertical="center"/>
    </xf>
    <xf numFmtId="177" fontId="18" fillId="5" borderId="29" xfId="12" applyNumberFormat="1" applyFont="1" applyFill="1" applyBorder="1" applyAlignment="1">
      <alignment horizontal="center" vertical="center"/>
    </xf>
    <xf numFmtId="0" fontId="18" fillId="0" borderId="3" xfId="12" applyFont="1" applyBorder="1" applyAlignment="1">
      <alignment horizontal="center" vertical="center"/>
    </xf>
    <xf numFmtId="0" fontId="18" fillId="0" borderId="58" xfId="12" applyFont="1" applyBorder="1" applyAlignment="1">
      <alignment horizontal="center" vertical="center" wrapText="1"/>
    </xf>
    <xf numFmtId="3" fontId="18" fillId="0" borderId="49" xfId="12" applyNumberFormat="1" applyFont="1" applyBorder="1" applyAlignment="1">
      <alignment horizontal="center" vertical="center" shrinkToFit="1"/>
    </xf>
    <xf numFmtId="3" fontId="18" fillId="0" borderId="2" xfId="12" applyNumberFormat="1" applyFont="1" applyBorder="1" applyAlignment="1">
      <alignment horizontal="center" vertical="center" shrinkToFit="1"/>
    </xf>
    <xf numFmtId="10" fontId="18" fillId="0" borderId="2" xfId="4" applyNumberFormat="1" applyFont="1" applyFill="1" applyBorder="1" applyAlignment="1" applyProtection="1">
      <alignment horizontal="center" vertical="center" wrapText="1"/>
    </xf>
    <xf numFmtId="182" fontId="18" fillId="0" borderId="46" xfId="12" applyNumberFormat="1" applyFont="1" applyBorder="1" applyAlignment="1">
      <alignment horizontal="center" vertical="center"/>
    </xf>
    <xf numFmtId="182" fontId="18" fillId="0" borderId="47" xfId="12" applyNumberFormat="1" applyFont="1" applyBorder="1" applyAlignment="1">
      <alignment horizontal="center" vertical="center"/>
    </xf>
    <xf numFmtId="176" fontId="18" fillId="0" borderId="59" xfId="16" applyNumberFormat="1" applyFont="1" applyFill="1" applyBorder="1" applyAlignment="1" applyProtection="1">
      <alignment horizontal="center" vertical="center" wrapText="1"/>
    </xf>
    <xf numFmtId="176" fontId="18" fillId="0" borderId="50" xfId="16" applyNumberFormat="1" applyFont="1" applyFill="1" applyBorder="1" applyAlignment="1" applyProtection="1">
      <alignment horizontal="center" vertical="center" wrapText="1"/>
    </xf>
    <xf numFmtId="176" fontId="18" fillId="0" borderId="40" xfId="16" applyNumberFormat="1" applyFont="1" applyFill="1" applyBorder="1" applyAlignment="1" applyProtection="1">
      <alignment horizontal="center" vertical="center" wrapText="1"/>
    </xf>
    <xf numFmtId="10" fontId="18" fillId="0" borderId="59" xfId="16" applyNumberFormat="1" applyFont="1" applyFill="1" applyBorder="1" applyAlignment="1" applyProtection="1">
      <alignment horizontal="center" vertical="center" wrapText="1"/>
    </xf>
    <xf numFmtId="10" fontId="18" fillId="0" borderId="50" xfId="16" applyNumberFormat="1" applyFont="1" applyFill="1" applyBorder="1" applyAlignment="1" applyProtection="1">
      <alignment horizontal="center" vertical="center" wrapText="1"/>
    </xf>
    <xf numFmtId="10" fontId="18" fillId="0" borderId="40" xfId="16" applyNumberFormat="1" applyFont="1" applyFill="1" applyBorder="1" applyAlignment="1" applyProtection="1">
      <alignment horizontal="center" vertical="center" wrapText="1"/>
    </xf>
    <xf numFmtId="10" fontId="18" fillId="0" borderId="59" xfId="4" applyNumberFormat="1" applyFont="1" applyFill="1" applyBorder="1" applyAlignment="1" applyProtection="1">
      <alignment horizontal="center" vertical="center" wrapText="1"/>
    </xf>
    <xf numFmtId="10" fontId="18" fillId="0" borderId="50" xfId="4" applyNumberFormat="1" applyFont="1" applyFill="1" applyBorder="1" applyAlignment="1" applyProtection="1">
      <alignment horizontal="center" vertical="center" wrapText="1"/>
    </xf>
    <xf numFmtId="10" fontId="18" fillId="0" borderId="51" xfId="4" applyNumberFormat="1" applyFont="1" applyFill="1" applyBorder="1" applyAlignment="1" applyProtection="1">
      <alignment horizontal="center" vertical="center" wrapText="1"/>
    </xf>
    <xf numFmtId="0" fontId="18" fillId="0" borderId="53" xfId="12" applyFont="1" applyBorder="1" applyAlignment="1">
      <alignment horizontal="center" vertical="center"/>
    </xf>
    <xf numFmtId="0" fontId="18" fillId="0" borderId="56" xfId="12" applyFont="1" applyBorder="1" applyAlignment="1">
      <alignment horizontal="center" vertical="center"/>
    </xf>
    <xf numFmtId="0" fontId="18" fillId="0" borderId="57" xfId="12" applyFont="1" applyBorder="1" applyAlignment="1">
      <alignment horizontal="center" vertical="center"/>
    </xf>
    <xf numFmtId="0" fontId="18" fillId="0" borderId="6" xfId="12" applyFont="1" applyBorder="1" applyAlignment="1">
      <alignment horizontal="center" vertical="center"/>
    </xf>
    <xf numFmtId="0" fontId="18" fillId="0" borderId="43" xfId="12" applyFont="1" applyBorder="1" applyAlignment="1">
      <alignment horizontal="center" vertical="center"/>
    </xf>
    <xf numFmtId="0" fontId="18" fillId="0" borderId="66" xfId="12" applyFont="1" applyBorder="1" applyAlignment="1">
      <alignment horizontal="center" vertical="center"/>
    </xf>
    <xf numFmtId="0" fontId="18" fillId="0" borderId="24" xfId="119" applyFont="1" applyBorder="1" applyAlignment="1" applyProtection="1">
      <alignment horizontal="left" vertical="center" shrinkToFit="1"/>
      <protection locked="0"/>
    </xf>
    <xf numFmtId="0" fontId="18" fillId="0" borderId="42" xfId="119" applyFont="1" applyBorder="1" applyAlignment="1" applyProtection="1">
      <alignment horizontal="left" vertical="center" shrinkToFit="1"/>
      <protection locked="0"/>
    </xf>
    <xf numFmtId="0" fontId="18" fillId="4" borderId="26" xfId="119" applyFont="1" applyFill="1" applyBorder="1" applyAlignment="1">
      <alignment horizontal="left" vertical="center"/>
    </xf>
    <xf numFmtId="0" fontId="18" fillId="0" borderId="68" xfId="119" applyFont="1" applyBorder="1" applyAlignment="1" applyProtection="1">
      <alignment horizontal="left" vertical="center" shrinkToFit="1"/>
      <protection locked="0"/>
    </xf>
    <xf numFmtId="0" fontId="18" fillId="0" borderId="50" xfId="119" applyFont="1" applyBorder="1" applyAlignment="1" applyProtection="1">
      <alignment horizontal="left" vertical="center" shrinkToFit="1"/>
      <protection locked="0"/>
    </xf>
    <xf numFmtId="0" fontId="18" fillId="0" borderId="51" xfId="119" applyFont="1" applyBorder="1" applyAlignment="1" applyProtection="1">
      <alignment horizontal="left" vertical="center" shrinkToFit="1"/>
      <protection locked="0"/>
    </xf>
    <xf numFmtId="0" fontId="18" fillId="4" borderId="10" xfId="119" applyFont="1" applyFill="1" applyBorder="1" applyAlignment="1">
      <alignment horizontal="left" vertical="center" shrinkToFit="1"/>
    </xf>
    <xf numFmtId="0" fontId="18" fillId="4" borderId="27" xfId="119" applyFont="1" applyFill="1" applyBorder="1" applyAlignment="1">
      <alignment horizontal="left" vertical="center" shrinkToFit="1"/>
    </xf>
    <xf numFmtId="0" fontId="18" fillId="0" borderId="70" xfId="119" applyFont="1" applyBorder="1" applyAlignment="1">
      <alignment horizontal="left" vertical="center"/>
    </xf>
    <xf numFmtId="0" fontId="18" fillId="0" borderId="69" xfId="119" applyFont="1" applyBorder="1" applyAlignment="1">
      <alignment horizontal="left" vertical="center"/>
    </xf>
    <xf numFmtId="184" fontId="18" fillId="5" borderId="29" xfId="12" applyNumberFormat="1" applyFont="1" applyFill="1" applyBorder="1" applyAlignment="1">
      <alignment horizontal="center" vertical="center"/>
    </xf>
    <xf numFmtId="184" fontId="18" fillId="0" borderId="3" xfId="12" applyNumberFormat="1" applyFont="1" applyBorder="1" applyAlignment="1">
      <alignment horizontal="center" vertical="center"/>
    </xf>
    <xf numFmtId="184" fontId="18" fillId="0" borderId="31" xfId="12" applyNumberFormat="1" applyFont="1" applyBorder="1" applyAlignment="1">
      <alignment horizontal="center" vertical="center"/>
    </xf>
    <xf numFmtId="10" fontId="18" fillId="5" borderId="39" xfId="12" applyNumberFormat="1" applyFont="1" applyFill="1" applyBorder="1" applyAlignment="1" applyProtection="1">
      <alignment horizontal="center" vertical="center"/>
      <protection locked="0"/>
    </xf>
    <xf numFmtId="10" fontId="18" fillId="5" borderId="50" xfId="12" applyNumberFormat="1" applyFont="1" applyFill="1" applyBorder="1" applyAlignment="1" applyProtection="1">
      <alignment horizontal="center" vertical="center"/>
      <protection locked="0"/>
    </xf>
    <xf numFmtId="10" fontId="18" fillId="5" borderId="51" xfId="12" applyNumberFormat="1" applyFont="1" applyFill="1" applyBorder="1" applyAlignment="1" applyProtection="1">
      <alignment horizontal="center" vertical="center"/>
      <protection locked="0"/>
    </xf>
    <xf numFmtId="0" fontId="18" fillId="5" borderId="37" xfId="12" applyFont="1" applyFill="1" applyBorder="1" applyAlignment="1">
      <alignment horizontal="center" vertical="center"/>
    </xf>
    <xf numFmtId="0" fontId="18" fillId="5" borderId="38" xfId="12" applyFont="1" applyFill="1" applyBorder="1" applyAlignment="1">
      <alignment horizontal="center" vertical="center"/>
    </xf>
    <xf numFmtId="0" fontId="18" fillId="5" borderId="22" xfId="12" applyFont="1" applyFill="1" applyBorder="1" applyAlignment="1">
      <alignment horizontal="center" vertical="center"/>
    </xf>
    <xf numFmtId="0" fontId="18" fillId="0" borderId="53" xfId="119" applyFont="1" applyBorder="1" applyAlignment="1">
      <alignment horizontal="center" vertical="center" wrapText="1"/>
    </xf>
    <xf numFmtId="0" fontId="18" fillId="0" borderId="21" xfId="119" applyFont="1" applyBorder="1" applyAlignment="1">
      <alignment horizontal="center" vertical="center" wrapText="1"/>
    </xf>
    <xf numFmtId="183" fontId="18" fillId="0" borderId="38" xfId="119" applyNumberFormat="1" applyFont="1" applyBorder="1" applyAlignment="1" applyProtection="1">
      <alignment horizontal="center" vertical="center"/>
      <protection locked="0"/>
    </xf>
    <xf numFmtId="183" fontId="18" fillId="0" borderId="38" xfId="119" applyNumberFormat="1" applyFont="1" applyBorder="1" applyAlignment="1">
      <alignment horizontal="center" vertical="center"/>
    </xf>
    <xf numFmtId="183" fontId="18" fillId="0" borderId="22" xfId="119" applyNumberFormat="1" applyFont="1" applyBorder="1" applyAlignment="1">
      <alignment horizontal="center" vertical="center"/>
    </xf>
    <xf numFmtId="0" fontId="18" fillId="0" borderId="44" xfId="119" applyFont="1" applyBorder="1" applyAlignment="1">
      <alignment vertical="center" wrapText="1"/>
    </xf>
    <xf numFmtId="0" fontId="18" fillId="0" borderId="10" xfId="119" applyFont="1" applyBorder="1" applyAlignment="1">
      <alignment vertical="center" wrapText="1"/>
    </xf>
    <xf numFmtId="0" fontId="18" fillId="0" borderId="11" xfId="119" applyFont="1" applyBorder="1" applyAlignment="1">
      <alignment vertical="center" wrapText="1"/>
    </xf>
    <xf numFmtId="0" fontId="18" fillId="0" borderId="45" xfId="119" applyFont="1" applyBorder="1" applyAlignment="1">
      <alignment vertical="center" wrapText="1"/>
    </xf>
    <xf numFmtId="0" fontId="18" fillId="0" borderId="0" xfId="119" applyFont="1" applyAlignment="1">
      <alignment vertical="center" wrapText="1"/>
    </xf>
    <xf numFmtId="0" fontId="18" fillId="0" borderId="13" xfId="119" applyFont="1" applyBorder="1" applyAlignment="1">
      <alignment vertical="center" wrapText="1"/>
    </xf>
    <xf numFmtId="0" fontId="18" fillId="0" borderId="46" xfId="119" applyFont="1" applyBorder="1" applyAlignment="1">
      <alignment vertical="center" wrapText="1"/>
    </xf>
    <xf numFmtId="0" fontId="18" fillId="0" borderId="26" xfId="119" applyFont="1" applyBorder="1" applyAlignment="1">
      <alignment vertical="center" wrapText="1"/>
    </xf>
    <xf numFmtId="0" fontId="18" fillId="0" borderId="47" xfId="119" applyFont="1" applyBorder="1" applyAlignment="1">
      <alignment vertical="center" wrapText="1"/>
    </xf>
    <xf numFmtId="0" fontId="18" fillId="4" borderId="18" xfId="119" applyFont="1" applyFill="1" applyBorder="1" applyAlignment="1">
      <alignment horizontal="left" vertical="center" shrinkToFit="1"/>
    </xf>
    <xf numFmtId="0" fontId="18" fillId="4" borderId="20" xfId="119" applyFont="1" applyFill="1" applyBorder="1" applyAlignment="1">
      <alignment horizontal="left" vertical="center" shrinkToFit="1"/>
    </xf>
    <xf numFmtId="0" fontId="18" fillId="0" borderId="73" xfId="119" applyFont="1" applyBorder="1" applyAlignment="1">
      <alignment horizontal="left" vertical="center"/>
    </xf>
    <xf numFmtId="0" fontId="18" fillId="0" borderId="18" xfId="119" applyFont="1" applyBorder="1" applyAlignment="1">
      <alignment horizontal="left" vertical="center"/>
    </xf>
    <xf numFmtId="0" fontId="18" fillId="5" borderId="10" xfId="119" applyFont="1" applyFill="1" applyBorder="1" applyAlignment="1" applyProtection="1">
      <alignment horizontal="left" vertical="center" shrinkToFit="1"/>
      <protection locked="0"/>
    </xf>
    <xf numFmtId="0" fontId="18" fillId="5" borderId="32" xfId="119" applyFont="1" applyFill="1" applyBorder="1" applyAlignment="1" applyProtection="1">
      <alignment horizontal="left" vertical="center" shrinkToFit="1"/>
      <protection locked="0"/>
    </xf>
    <xf numFmtId="0" fontId="18" fillId="4" borderId="10" xfId="119" applyFont="1" applyFill="1" applyBorder="1" applyAlignment="1">
      <alignment horizontal="left" vertical="center"/>
    </xf>
    <xf numFmtId="0" fontId="18" fillId="0" borderId="10" xfId="119" applyFont="1" applyBorder="1" applyAlignment="1" applyProtection="1">
      <alignment horizontal="left" vertical="center" shrinkToFit="1"/>
      <protection locked="0"/>
    </xf>
    <xf numFmtId="0" fontId="18" fillId="0" borderId="32" xfId="119" applyFont="1" applyBorder="1" applyAlignment="1" applyProtection="1">
      <alignment horizontal="left" vertical="center" shrinkToFit="1"/>
      <protection locked="0"/>
    </xf>
    <xf numFmtId="0" fontId="18" fillId="0" borderId="72" xfId="119" applyFont="1" applyBorder="1" applyAlignment="1">
      <alignment horizontal="left" vertical="center"/>
    </xf>
    <xf numFmtId="0" fontId="18" fillId="0" borderId="71" xfId="119" applyFont="1" applyBorder="1" applyAlignment="1">
      <alignment horizontal="left" vertical="center"/>
    </xf>
    <xf numFmtId="0" fontId="18" fillId="0" borderId="143" xfId="119" applyFont="1" applyBorder="1" applyAlignment="1" applyProtection="1">
      <alignment horizontal="left" vertical="center" shrinkToFit="1"/>
      <protection locked="0"/>
    </xf>
    <xf numFmtId="0" fontId="18" fillId="0" borderId="144" xfId="119" applyFont="1" applyBorder="1" applyAlignment="1" applyProtection="1">
      <alignment horizontal="left" vertical="center" shrinkToFit="1"/>
      <protection locked="0"/>
    </xf>
    <xf numFmtId="0" fontId="18" fillId="0" borderId="23" xfId="119" applyFont="1" applyBorder="1" applyAlignment="1">
      <alignment horizontal="left" vertical="center"/>
    </xf>
    <xf numFmtId="0" fontId="18" fillId="0" borderId="24" xfId="119" applyFont="1" applyBorder="1" applyAlignment="1">
      <alignment horizontal="left" vertical="center"/>
    </xf>
    <xf numFmtId="0" fontId="18" fillId="0" borderId="97" xfId="119" applyFont="1" applyBorder="1" applyAlignment="1" applyProtection="1">
      <alignment horizontal="left" vertical="center" wrapText="1"/>
      <protection locked="0"/>
    </xf>
    <xf numFmtId="0" fontId="18" fillId="0" borderId="99" xfId="119" applyFont="1" applyBorder="1" applyAlignment="1" applyProtection="1">
      <alignment horizontal="left" vertical="center" wrapText="1"/>
      <protection locked="0"/>
    </xf>
    <xf numFmtId="0" fontId="18" fillId="0" borderId="98" xfId="119" applyFont="1" applyBorder="1" applyAlignment="1" applyProtection="1">
      <alignment horizontal="left" vertical="center" wrapText="1"/>
      <protection locked="0"/>
    </xf>
    <xf numFmtId="0" fontId="18" fillId="5" borderId="53" xfId="119" applyFont="1" applyFill="1" applyBorder="1" applyAlignment="1">
      <alignment horizontal="center" vertical="center" wrapText="1"/>
    </xf>
    <xf numFmtId="0" fontId="18" fillId="5" borderId="56" xfId="119" applyFont="1" applyFill="1" applyBorder="1" applyAlignment="1">
      <alignment horizontal="center" vertical="center" wrapText="1"/>
    </xf>
    <xf numFmtId="0" fontId="18" fillId="5" borderId="46" xfId="119" applyFont="1" applyFill="1" applyBorder="1" applyAlignment="1">
      <alignment horizontal="center" vertical="center" wrapText="1"/>
    </xf>
    <xf numFmtId="0" fontId="18" fillId="5" borderId="47" xfId="119" applyFont="1" applyFill="1" applyBorder="1" applyAlignment="1">
      <alignment horizontal="center" vertical="center" wrapText="1"/>
    </xf>
    <xf numFmtId="0" fontId="13" fillId="5" borderId="145" xfId="119" applyFont="1" applyFill="1" applyBorder="1" applyAlignment="1">
      <alignment horizontal="center" vertical="center" wrapText="1"/>
    </xf>
    <xf numFmtId="0" fontId="13" fillId="5" borderId="146" xfId="119" applyFont="1" applyFill="1" applyBorder="1" applyAlignment="1">
      <alignment horizontal="center" vertical="center" wrapText="1"/>
    </xf>
    <xf numFmtId="10" fontId="18" fillId="0" borderId="147" xfId="4" applyNumberFormat="1" applyFont="1" applyFill="1" applyBorder="1" applyAlignment="1" applyProtection="1">
      <alignment horizontal="center" vertical="center" wrapText="1"/>
    </xf>
    <xf numFmtId="10" fontId="18" fillId="0" borderId="148" xfId="4" applyNumberFormat="1" applyFont="1" applyFill="1" applyBorder="1" applyAlignment="1" applyProtection="1">
      <alignment horizontal="center" vertical="center" wrapText="1"/>
    </xf>
    <xf numFmtId="0" fontId="13" fillId="5" borderId="149" xfId="119" applyFont="1" applyFill="1" applyBorder="1" applyAlignment="1">
      <alignment horizontal="center" vertical="center" wrapText="1"/>
    </xf>
    <xf numFmtId="0" fontId="13" fillId="5" borderId="150" xfId="119" applyFont="1" applyFill="1" applyBorder="1" applyAlignment="1">
      <alignment horizontal="center" vertical="center" wrapText="1"/>
    </xf>
    <xf numFmtId="10" fontId="18" fillId="0" borderId="151" xfId="4" applyNumberFormat="1" applyFont="1" applyFill="1" applyBorder="1" applyAlignment="1" applyProtection="1">
      <alignment horizontal="center" vertical="center" wrapText="1"/>
    </xf>
    <xf numFmtId="10" fontId="18" fillId="0" borderId="152" xfId="4" applyNumberFormat="1" applyFont="1" applyFill="1" applyBorder="1" applyAlignment="1" applyProtection="1">
      <alignment horizontal="center" vertical="center" wrapText="1"/>
    </xf>
    <xf numFmtId="0" fontId="65" fillId="5" borderId="18" xfId="12" applyFont="1" applyFill="1" applyBorder="1" applyAlignment="1">
      <alignment horizontal="center" vertical="center" wrapText="1"/>
    </xf>
    <xf numFmtId="0" fontId="65" fillId="5" borderId="164" xfId="12" applyFont="1" applyFill="1" applyBorder="1" applyAlignment="1">
      <alignment horizontal="center" vertical="center" wrapText="1"/>
    </xf>
    <xf numFmtId="0" fontId="65" fillId="5" borderId="175" xfId="12" applyFont="1" applyFill="1" applyBorder="1" applyAlignment="1">
      <alignment horizontal="center" vertical="center" wrapText="1"/>
    </xf>
    <xf numFmtId="0" fontId="65" fillId="5" borderId="178" xfId="12" applyFont="1" applyFill="1" applyBorder="1" applyAlignment="1">
      <alignment horizontal="center" vertical="center" wrapText="1"/>
    </xf>
    <xf numFmtId="177" fontId="65" fillId="5" borderId="180" xfId="12" applyNumberFormat="1" applyFont="1" applyFill="1" applyBorder="1" applyAlignment="1">
      <alignment horizontal="center" vertical="center"/>
    </xf>
    <xf numFmtId="177" fontId="65" fillId="5" borderId="79" xfId="12" applyNumberFormat="1" applyFont="1" applyFill="1" applyBorder="1" applyAlignment="1">
      <alignment horizontal="center" vertical="center"/>
    </xf>
    <xf numFmtId="177" fontId="65" fillId="5" borderId="77" xfId="12" applyNumberFormat="1" applyFont="1" applyFill="1" applyBorder="1" applyAlignment="1">
      <alignment horizontal="center" vertical="center"/>
    </xf>
    <xf numFmtId="0" fontId="65" fillId="5" borderId="176" xfId="12" applyFont="1" applyFill="1" applyBorder="1" applyAlignment="1">
      <alignment horizontal="center" vertical="center" wrapText="1"/>
    </xf>
    <xf numFmtId="0" fontId="65" fillId="5" borderId="69" xfId="12" applyFont="1" applyFill="1" applyBorder="1" applyAlignment="1">
      <alignment horizontal="center" vertical="center" wrapText="1"/>
    </xf>
    <xf numFmtId="0" fontId="65" fillId="5" borderId="15" xfId="12" applyFont="1" applyFill="1" applyBorder="1" applyAlignment="1">
      <alignment horizontal="center" vertical="center" wrapText="1"/>
    </xf>
    <xf numFmtId="10" fontId="65" fillId="5" borderId="180" xfId="12" applyNumberFormat="1" applyFont="1" applyFill="1" applyBorder="1" applyAlignment="1">
      <alignment horizontal="center" vertical="center"/>
    </xf>
    <xf numFmtId="10" fontId="65" fillId="5" borderId="79" xfId="12" applyNumberFormat="1" applyFont="1" applyFill="1" applyBorder="1" applyAlignment="1">
      <alignment horizontal="center" vertical="center"/>
    </xf>
    <xf numFmtId="10" fontId="65" fillId="5" borderId="77" xfId="12" applyNumberFormat="1" applyFont="1" applyFill="1" applyBorder="1" applyAlignment="1">
      <alignment horizontal="center" vertical="center"/>
    </xf>
    <xf numFmtId="0" fontId="65" fillId="5" borderId="212" xfId="12" applyFont="1" applyFill="1" applyBorder="1" applyAlignment="1">
      <alignment horizontal="center" vertical="center" wrapText="1"/>
    </xf>
    <xf numFmtId="10" fontId="65" fillId="5" borderId="210" xfId="12" applyNumberFormat="1" applyFont="1" applyFill="1" applyBorder="1" applyAlignment="1">
      <alignment horizontal="center" vertical="center"/>
    </xf>
    <xf numFmtId="10" fontId="65" fillId="5" borderId="211" xfId="12" applyNumberFormat="1" applyFont="1" applyFill="1" applyBorder="1" applyAlignment="1">
      <alignment horizontal="center" vertical="center"/>
    </xf>
    <xf numFmtId="10" fontId="65" fillId="5" borderId="151" xfId="12" applyNumberFormat="1" applyFont="1" applyFill="1" applyBorder="1" applyAlignment="1">
      <alignment horizontal="center" vertical="center"/>
    </xf>
    <xf numFmtId="0" fontId="65" fillId="5" borderId="191" xfId="12" applyFont="1" applyFill="1" applyBorder="1" applyAlignment="1">
      <alignment horizontal="center" vertical="center" wrapText="1"/>
    </xf>
    <xf numFmtId="10" fontId="65" fillId="5" borderId="208" xfId="12" applyNumberFormat="1" applyFont="1" applyFill="1" applyBorder="1" applyAlignment="1">
      <alignment horizontal="center" vertical="center"/>
    </xf>
    <xf numFmtId="10" fontId="65" fillId="5" borderId="209" xfId="12" applyNumberFormat="1" applyFont="1" applyFill="1" applyBorder="1" applyAlignment="1">
      <alignment horizontal="center" vertical="center"/>
    </xf>
    <xf numFmtId="10" fontId="65" fillId="5" borderId="187" xfId="12" applyNumberFormat="1" applyFont="1" applyFill="1" applyBorder="1" applyAlignment="1">
      <alignment horizontal="center" vertical="center"/>
    </xf>
    <xf numFmtId="0" fontId="18" fillId="0" borderId="97" xfId="12" applyFont="1" applyBorder="1" applyAlignment="1" applyProtection="1">
      <alignment horizontal="left" vertical="center" wrapText="1"/>
      <protection locked="0"/>
    </xf>
    <xf numFmtId="0" fontId="18" fillId="0" borderId="99" xfId="12" applyFont="1" applyBorder="1" applyAlignment="1" applyProtection="1">
      <alignment horizontal="left" vertical="center" wrapText="1"/>
      <protection locked="0"/>
    </xf>
    <xf numFmtId="0" fontId="85" fillId="5" borderId="53" xfId="12" applyFont="1" applyFill="1" applyBorder="1" applyAlignment="1">
      <alignment horizontal="center" vertical="center"/>
    </xf>
    <xf numFmtId="0" fontId="85" fillId="5" borderId="21" xfId="12" applyFont="1" applyFill="1" applyBorder="1" applyAlignment="1">
      <alignment horizontal="center" vertical="center"/>
    </xf>
    <xf numFmtId="0" fontId="85" fillId="5" borderId="123" xfId="12" applyFont="1" applyFill="1" applyBorder="1" applyAlignment="1">
      <alignment horizontal="center" vertical="center"/>
    </xf>
    <xf numFmtId="0" fontId="65" fillId="5" borderId="176" xfId="12" applyFont="1" applyFill="1" applyBorder="1" applyAlignment="1">
      <alignment horizontal="center" vertical="center"/>
    </xf>
    <xf numFmtId="0" fontId="65" fillId="5" borderId="69" xfId="12" applyFont="1" applyFill="1" applyBorder="1" applyAlignment="1">
      <alignment horizontal="center" vertical="center"/>
    </xf>
    <xf numFmtId="0" fontId="65" fillId="5" borderId="121" xfId="12" applyFont="1" applyFill="1" applyBorder="1" applyAlignment="1">
      <alignment horizontal="center" vertical="center"/>
    </xf>
    <xf numFmtId="0" fontId="65" fillId="5" borderId="182" xfId="12" applyFont="1" applyFill="1" applyBorder="1" applyAlignment="1">
      <alignment horizontal="center" vertical="center" wrapText="1"/>
    </xf>
    <xf numFmtId="0" fontId="65" fillId="5" borderId="183" xfId="12" applyFont="1" applyFill="1" applyBorder="1" applyAlignment="1">
      <alignment horizontal="center" vertical="center" wrapText="1"/>
    </xf>
    <xf numFmtId="0" fontId="65" fillId="5" borderId="197" xfId="12" applyFont="1" applyFill="1" applyBorder="1" applyAlignment="1">
      <alignment horizontal="center" vertical="center" wrapText="1"/>
    </xf>
    <xf numFmtId="0" fontId="73" fillId="5" borderId="0" xfId="12" applyFont="1" applyFill="1" applyAlignment="1">
      <alignment horizontal="left" vertical="center" wrapText="1"/>
    </xf>
    <xf numFmtId="0" fontId="28" fillId="5" borderId="0" xfId="12" applyFont="1" applyFill="1" applyAlignment="1">
      <alignment horizontal="left" vertical="center" wrapText="1"/>
    </xf>
    <xf numFmtId="0" fontId="25" fillId="5" borderId="0" xfId="12" applyFont="1" applyFill="1" applyAlignment="1">
      <alignment horizontal="left" vertical="center" wrapText="1"/>
    </xf>
    <xf numFmtId="177" fontId="65" fillId="5" borderId="10" xfId="12" applyNumberFormat="1" applyFont="1" applyFill="1" applyBorder="1" applyAlignment="1">
      <alignment horizontal="center" vertical="center"/>
    </xf>
    <xf numFmtId="10" fontId="18" fillId="5" borderId="8" xfId="12" applyNumberFormat="1" applyFont="1" applyFill="1" applyBorder="1" applyAlignment="1">
      <alignment horizontal="center" vertical="center"/>
    </xf>
    <xf numFmtId="10" fontId="18" fillId="5" borderId="18" xfId="12" applyNumberFormat="1" applyFont="1" applyFill="1" applyBorder="1" applyAlignment="1">
      <alignment horizontal="center" vertical="center"/>
    </xf>
    <xf numFmtId="10" fontId="18" fillId="5" borderId="58" xfId="12" applyNumberFormat="1" applyFont="1" applyFill="1" applyBorder="1" applyAlignment="1">
      <alignment horizontal="center" vertical="center"/>
    </xf>
    <xf numFmtId="0" fontId="66" fillId="5" borderId="0" xfId="12" applyFont="1" applyFill="1" applyAlignment="1">
      <alignment horizontal="left" vertical="top" wrapText="1"/>
    </xf>
    <xf numFmtId="0" fontId="18" fillId="5" borderId="35" xfId="119" applyFont="1" applyFill="1" applyBorder="1" applyAlignment="1">
      <alignment horizontal="center" vertical="center"/>
    </xf>
    <xf numFmtId="0" fontId="18" fillId="5" borderId="33" xfId="119" applyFont="1" applyFill="1" applyBorder="1" applyAlignment="1">
      <alignment horizontal="center" vertical="center"/>
    </xf>
    <xf numFmtId="0" fontId="18" fillId="5" borderId="34" xfId="119" applyFont="1" applyFill="1" applyBorder="1" applyAlignment="1">
      <alignment horizontal="center" vertical="center"/>
    </xf>
    <xf numFmtId="0" fontId="98" fillId="0" borderId="97" xfId="0" applyFont="1" applyBorder="1" applyAlignment="1">
      <alignment horizontal="center"/>
    </xf>
    <xf numFmtId="0" fontId="98" fillId="0" borderId="246" xfId="0" applyFont="1" applyBorder="1" applyAlignment="1">
      <alignment horizontal="center"/>
    </xf>
    <xf numFmtId="0" fontId="100" fillId="0" borderId="5" xfId="0" applyFont="1" applyBorder="1" applyAlignment="1">
      <alignment horizontal="center" vertical="top"/>
    </xf>
    <xf numFmtId="0" fontId="100" fillId="0" borderId="4" xfId="0" applyFont="1" applyBorder="1" applyAlignment="1">
      <alignment horizontal="center" vertical="top"/>
    </xf>
    <xf numFmtId="0" fontId="100" fillId="0" borderId="5" xfId="0" applyFont="1" applyBorder="1" applyAlignment="1">
      <alignment vertical="top"/>
    </xf>
    <xf numFmtId="0" fontId="100" fillId="0" borderId="4" xfId="0" applyFont="1" applyBorder="1" applyAlignment="1">
      <alignment vertical="top"/>
    </xf>
    <xf numFmtId="0" fontId="100" fillId="0" borderId="5" xfId="0" applyFont="1" applyBorder="1" applyAlignment="1">
      <alignment vertical="top" wrapText="1"/>
    </xf>
    <xf numFmtId="0" fontId="100" fillId="0" borderId="4" xfId="0" applyFont="1" applyBorder="1" applyAlignment="1">
      <alignment vertical="top" wrapText="1"/>
    </xf>
    <xf numFmtId="0" fontId="98" fillId="0" borderId="8" xfId="0" applyFont="1" applyBorder="1" applyAlignment="1">
      <alignment horizontal="center"/>
    </xf>
    <xf numFmtId="0" fontId="98" fillId="0" borderId="2" xfId="0" applyFont="1" applyBorder="1" applyAlignment="1">
      <alignment horizontal="center"/>
    </xf>
    <xf numFmtId="0" fontId="100" fillId="0" borderId="5" xfId="0" applyFont="1" applyBorder="1" applyAlignment="1">
      <alignment horizontal="center"/>
    </xf>
    <xf numFmtId="0" fontId="100" fillId="0" borderId="17" xfId="0" applyFont="1" applyBorder="1" applyAlignment="1">
      <alignment horizontal="center"/>
    </xf>
    <xf numFmtId="0" fontId="100" fillId="0" borderId="4" xfId="0" applyFont="1" applyBorder="1" applyAlignment="1">
      <alignment horizontal="center"/>
    </xf>
    <xf numFmtId="0" fontId="100" fillId="0" borderId="269" xfId="0" applyFont="1" applyBorder="1" applyAlignment="1">
      <alignment vertical="top" wrapText="1"/>
    </xf>
    <xf numFmtId="0" fontId="100" fillId="0" borderId="12" xfId="0" applyFont="1" applyBorder="1" applyAlignment="1">
      <alignment vertical="top"/>
    </xf>
    <xf numFmtId="0" fontId="100" fillId="0" borderId="14" xfId="0" applyFont="1" applyBorder="1" applyAlignment="1">
      <alignment vertical="top"/>
    </xf>
    <xf numFmtId="0" fontId="100" fillId="0" borderId="17" xfId="0" applyFont="1" applyBorder="1" applyAlignment="1">
      <alignment horizontal="center" vertical="top"/>
    </xf>
    <xf numFmtId="0" fontId="100" fillId="0" borderId="17" xfId="0" applyFont="1" applyBorder="1" applyAlignment="1">
      <alignment vertical="top" wrapText="1"/>
    </xf>
    <xf numFmtId="0" fontId="98" fillId="0" borderId="97" xfId="0" applyFont="1" applyBorder="1" applyAlignment="1" applyProtection="1">
      <protection locked="0"/>
    </xf>
    <xf numFmtId="0" fontId="98" fillId="0" borderId="99" xfId="0" applyFont="1" applyBorder="1" applyAlignment="1" applyProtection="1">
      <protection locked="0"/>
    </xf>
    <xf numFmtId="0" fontId="98" fillId="0" borderId="98" xfId="0" applyFont="1" applyBorder="1" applyAlignment="1" applyProtection="1">
      <protection locked="0"/>
    </xf>
    <xf numFmtId="0" fontId="100" fillId="0" borderId="271" xfId="0" applyFont="1" applyBorder="1" applyAlignment="1">
      <alignment vertical="top" wrapText="1"/>
    </xf>
    <xf numFmtId="0" fontId="104" fillId="0" borderId="8" xfId="0" applyFont="1" applyBorder="1" applyAlignment="1">
      <alignment horizontal="center" vertical="center" wrapText="1"/>
    </xf>
    <xf numFmtId="0" fontId="104" fillId="0" borderId="2" xfId="0" applyFont="1" applyBorder="1" applyAlignment="1">
      <alignment horizontal="center" vertical="center" wrapText="1"/>
    </xf>
    <xf numFmtId="0" fontId="108" fillId="40" borderId="0" xfId="0" applyFont="1" applyFill="1" applyAlignment="1">
      <alignment horizontal="center" vertical="center"/>
    </xf>
    <xf numFmtId="0" fontId="109" fillId="40" borderId="0" xfId="0" applyFont="1" applyFill="1" applyAlignment="1">
      <alignment horizontal="center" vertical="center"/>
    </xf>
    <xf numFmtId="0" fontId="100" fillId="5" borderId="0" xfId="0" applyFont="1" applyFill="1" applyAlignment="1">
      <alignment horizontal="left" vertical="center" wrapText="1"/>
    </xf>
    <xf numFmtId="0" fontId="110" fillId="5" borderId="0" xfId="0" applyFont="1" applyFill="1" applyAlignment="1">
      <alignment horizontal="left" vertical="top"/>
    </xf>
    <xf numFmtId="0" fontId="100" fillId="5" borderId="0" xfId="0" applyFont="1" applyFill="1" applyAlignment="1">
      <alignment horizontal="left" vertical="center"/>
    </xf>
    <xf numFmtId="0" fontId="100" fillId="0" borderId="0" xfId="0" applyFont="1" applyAlignment="1">
      <alignment horizontal="left" vertical="center" wrapText="1"/>
    </xf>
    <xf numFmtId="0" fontId="59" fillId="0" borderId="3" xfId="17" applyFont="1" applyBorder="1" applyAlignment="1">
      <alignment horizontal="center" vertical="center" wrapText="1"/>
    </xf>
    <xf numFmtId="0" fontId="59" fillId="0" borderId="5" xfId="17" applyFont="1" applyBorder="1" applyAlignment="1">
      <alignment horizontal="center" vertical="center"/>
    </xf>
    <xf numFmtId="0" fontId="59" fillId="0" borderId="4" xfId="17" applyFont="1" applyBorder="1" applyAlignment="1">
      <alignment horizontal="center" vertical="center"/>
    </xf>
    <xf numFmtId="0" fontId="58" fillId="0" borderId="3" xfId="17" applyFont="1" applyBorder="1" applyAlignment="1">
      <alignment horizontal="center" vertical="center"/>
    </xf>
  </cellXfs>
  <cellStyles count="137">
    <cellStyle name="20% - アクセント 1 2" xfId="21" xr:uid="{00000000-0005-0000-0000-000000000000}"/>
    <cellStyle name="20% - アクセント 2 2" xfId="22" xr:uid="{00000000-0005-0000-0000-000001000000}"/>
    <cellStyle name="20% - アクセント 3 2" xfId="23" xr:uid="{00000000-0005-0000-0000-000002000000}"/>
    <cellStyle name="20% - アクセント 4 2" xfId="24" xr:uid="{00000000-0005-0000-0000-000003000000}"/>
    <cellStyle name="20% - アクセント 5 2" xfId="25" xr:uid="{00000000-0005-0000-0000-000004000000}"/>
    <cellStyle name="20% - アクセント 6 2" xfId="26" xr:uid="{00000000-0005-0000-0000-000005000000}"/>
    <cellStyle name="40% - アクセント 1 2" xfId="27" xr:uid="{00000000-0005-0000-0000-000006000000}"/>
    <cellStyle name="40% - アクセント 2 2" xfId="28" xr:uid="{00000000-0005-0000-0000-000007000000}"/>
    <cellStyle name="40% - アクセント 3 2" xfId="29" xr:uid="{00000000-0005-0000-0000-000008000000}"/>
    <cellStyle name="40% - アクセント 4 2" xfId="30" xr:uid="{00000000-0005-0000-0000-000009000000}"/>
    <cellStyle name="40% - アクセント 5 2" xfId="31" xr:uid="{00000000-0005-0000-0000-00000A000000}"/>
    <cellStyle name="40% - アクセント 6 2" xfId="32" xr:uid="{00000000-0005-0000-0000-00000B000000}"/>
    <cellStyle name="60% - アクセント 1 2" xfId="33" xr:uid="{00000000-0005-0000-0000-00000C000000}"/>
    <cellStyle name="60% - アクセント 2 2" xfId="34" xr:uid="{00000000-0005-0000-0000-00000D000000}"/>
    <cellStyle name="60% - アクセント 3 2" xfId="35" xr:uid="{00000000-0005-0000-0000-00000E000000}"/>
    <cellStyle name="60% - アクセント 4 2" xfId="36" xr:uid="{00000000-0005-0000-0000-00000F000000}"/>
    <cellStyle name="60% - アクセント 5 2" xfId="37" xr:uid="{00000000-0005-0000-0000-000010000000}"/>
    <cellStyle name="60% - アクセント 6 2" xfId="38" xr:uid="{00000000-0005-0000-0000-000011000000}"/>
    <cellStyle name="アクセント 1 2" xfId="39" xr:uid="{00000000-0005-0000-0000-000012000000}"/>
    <cellStyle name="アクセント 2 2" xfId="40" xr:uid="{00000000-0005-0000-0000-000013000000}"/>
    <cellStyle name="アクセント 3 2" xfId="41" xr:uid="{00000000-0005-0000-0000-000014000000}"/>
    <cellStyle name="アクセント 4 2" xfId="42" xr:uid="{00000000-0005-0000-0000-000015000000}"/>
    <cellStyle name="アクセント 5 2" xfId="43" xr:uid="{00000000-0005-0000-0000-000016000000}"/>
    <cellStyle name="アクセント 6 2" xfId="44" xr:uid="{00000000-0005-0000-0000-000017000000}"/>
    <cellStyle name="タイトル 2" xfId="45" xr:uid="{00000000-0005-0000-0000-000018000000}"/>
    <cellStyle name="タイトル 3" xfId="124" xr:uid="{00000000-0005-0000-0000-000019000000}"/>
    <cellStyle name="チェック セル 2" xfId="46" xr:uid="{00000000-0005-0000-0000-00001A000000}"/>
    <cellStyle name="どちらでもない 2" xfId="47" xr:uid="{00000000-0005-0000-0000-00001B000000}"/>
    <cellStyle name="パーセント" xfId="1" builtinId="5"/>
    <cellStyle name="パーセント 2" xfId="4" xr:uid="{00000000-0005-0000-0000-00001D000000}"/>
    <cellStyle name="パーセント 2 2" xfId="7" xr:uid="{00000000-0005-0000-0000-00001E000000}"/>
    <cellStyle name="パーセント 2 2 2" xfId="48" xr:uid="{00000000-0005-0000-0000-00001F000000}"/>
    <cellStyle name="パーセント 2 2 2 2" xfId="49" xr:uid="{00000000-0005-0000-0000-000020000000}"/>
    <cellStyle name="パーセント 2 2 3" xfId="50" xr:uid="{00000000-0005-0000-0000-000021000000}"/>
    <cellStyle name="パーセント 2 3" xfId="51" xr:uid="{00000000-0005-0000-0000-000022000000}"/>
    <cellStyle name="パーセント 2 3 2" xfId="52" xr:uid="{00000000-0005-0000-0000-000023000000}"/>
    <cellStyle name="パーセント 2 4" xfId="53" xr:uid="{00000000-0005-0000-0000-000024000000}"/>
    <cellStyle name="パーセント 3" xfId="18" xr:uid="{00000000-0005-0000-0000-000025000000}"/>
    <cellStyle name="パーセント 4" xfId="123" xr:uid="{00000000-0005-0000-0000-000026000000}"/>
    <cellStyle name="パーセント 4 2" xfId="127" xr:uid="{00000000-0005-0000-0000-000027000000}"/>
    <cellStyle name="パーセント 4 3" xfId="129" xr:uid="{00000000-0005-0000-0000-000028000000}"/>
    <cellStyle name="パーセント 5" xfId="133" xr:uid="{AE130F12-4626-4659-9210-E3B5CA2B9C39}"/>
    <cellStyle name="ハイパーリンク 2" xfId="132" xr:uid="{9F786967-6921-4F97-94CB-81E0913E4EC8}"/>
    <cellStyle name="メモ 2" xfId="54" xr:uid="{00000000-0005-0000-0000-00002A000000}"/>
    <cellStyle name="リンク セル 2" xfId="55" xr:uid="{00000000-0005-0000-0000-00002B000000}"/>
    <cellStyle name="悪い 2" xfId="56" xr:uid="{00000000-0005-0000-0000-00002C000000}"/>
    <cellStyle name="計算 2" xfId="57" xr:uid="{00000000-0005-0000-0000-00002D000000}"/>
    <cellStyle name="警告文 2" xfId="58" xr:uid="{00000000-0005-0000-0000-00002E000000}"/>
    <cellStyle name="桁区切り" xfId="2" builtinId="6"/>
    <cellStyle name="桁区切り 2" xfId="5" xr:uid="{00000000-0005-0000-0000-000030000000}"/>
    <cellStyle name="桁区切り 2 2" xfId="8" xr:uid="{00000000-0005-0000-0000-000031000000}"/>
    <cellStyle name="桁区切り 2 2 2" xfId="59" xr:uid="{00000000-0005-0000-0000-000032000000}"/>
    <cellStyle name="桁区切り 2 2 2 2" xfId="60" xr:uid="{00000000-0005-0000-0000-000033000000}"/>
    <cellStyle name="桁区切り 2 2 3" xfId="61" xr:uid="{00000000-0005-0000-0000-000034000000}"/>
    <cellStyle name="桁区切り 2 3" xfId="62" xr:uid="{00000000-0005-0000-0000-000035000000}"/>
    <cellStyle name="桁区切り 2 3 2" xfId="63" xr:uid="{00000000-0005-0000-0000-000036000000}"/>
    <cellStyle name="桁区切り 2 3 2 2" xfId="64" xr:uid="{00000000-0005-0000-0000-000037000000}"/>
    <cellStyle name="桁区切り 2 3 3" xfId="65" xr:uid="{00000000-0005-0000-0000-000038000000}"/>
    <cellStyle name="桁区切り 2 4" xfId="66" xr:uid="{00000000-0005-0000-0000-000039000000}"/>
    <cellStyle name="桁区切り 2 4 2" xfId="67" xr:uid="{00000000-0005-0000-0000-00003A000000}"/>
    <cellStyle name="桁区切り 2 5" xfId="68" xr:uid="{00000000-0005-0000-0000-00003B000000}"/>
    <cellStyle name="桁区切り 3" xfId="9" xr:uid="{00000000-0005-0000-0000-00003C000000}"/>
    <cellStyle name="桁区切り 3 2" xfId="20" xr:uid="{00000000-0005-0000-0000-00003D000000}"/>
    <cellStyle name="桁区切り 4" xfId="10" xr:uid="{00000000-0005-0000-0000-00003E000000}"/>
    <cellStyle name="桁区切り 5" xfId="19" xr:uid="{00000000-0005-0000-0000-00003F000000}"/>
    <cellStyle name="桁区切り 6" xfId="117" xr:uid="{00000000-0005-0000-0000-000040000000}"/>
    <cellStyle name="見出し 1 2" xfId="69" xr:uid="{00000000-0005-0000-0000-000042000000}"/>
    <cellStyle name="見出し 2 2" xfId="70" xr:uid="{00000000-0005-0000-0000-000044000000}"/>
    <cellStyle name="見出し 3 2" xfId="71" xr:uid="{00000000-0005-0000-0000-000045000000}"/>
    <cellStyle name="見出し 4 2" xfId="72" xr:uid="{00000000-0005-0000-0000-000046000000}"/>
    <cellStyle name="集計 2" xfId="73" xr:uid="{00000000-0005-0000-0000-000047000000}"/>
    <cellStyle name="出力 2" xfId="74" xr:uid="{00000000-0005-0000-0000-000048000000}"/>
    <cellStyle name="説明文 2" xfId="75" xr:uid="{00000000-0005-0000-0000-000049000000}"/>
    <cellStyle name="通貨 2" xfId="6" xr:uid="{00000000-0005-0000-0000-00004A000000}"/>
    <cellStyle name="通貨 2 2" xfId="76" xr:uid="{00000000-0005-0000-0000-00004B000000}"/>
    <cellStyle name="通貨 3" xfId="16" xr:uid="{00000000-0005-0000-0000-00004C000000}"/>
    <cellStyle name="入力 2" xfId="77" xr:uid="{00000000-0005-0000-0000-00004E000000}"/>
    <cellStyle name="標準" xfId="0" builtinId="0"/>
    <cellStyle name="標準 10" xfId="119" xr:uid="{00000000-0005-0000-0000-000050000000}"/>
    <cellStyle name="標準 11" xfId="120" xr:uid="{00000000-0005-0000-0000-000051000000}"/>
    <cellStyle name="標準 12" xfId="121" xr:uid="{00000000-0005-0000-0000-000052000000}"/>
    <cellStyle name="標準 12 2" xfId="125" xr:uid="{00000000-0005-0000-0000-000053000000}"/>
    <cellStyle name="標準 13" xfId="122" xr:uid="{00000000-0005-0000-0000-000054000000}"/>
    <cellStyle name="標準 13 2" xfId="126" xr:uid="{00000000-0005-0000-0000-000055000000}"/>
    <cellStyle name="標準 13 3" xfId="128" xr:uid="{00000000-0005-0000-0000-000056000000}"/>
    <cellStyle name="標準 14" xfId="131" xr:uid="{71D6BC20-3ECD-41C3-B756-665B09C82693}"/>
    <cellStyle name="標準 15" xfId="136" xr:uid="{2D576539-4689-459E-8E26-1D745A682832}"/>
    <cellStyle name="標準 18" xfId="134" xr:uid="{16342AB2-BA07-425B-A564-16CBE0E826BA}"/>
    <cellStyle name="標準 2" xfId="11" xr:uid="{00000000-0005-0000-0000-000057000000}"/>
    <cellStyle name="標準 2 2" xfId="78" xr:uid="{00000000-0005-0000-0000-000058000000}"/>
    <cellStyle name="標準 2 2 2" xfId="79" xr:uid="{00000000-0005-0000-0000-000059000000}"/>
    <cellStyle name="標準 2 2 2 2" xfId="80" xr:uid="{00000000-0005-0000-0000-00005A000000}"/>
    <cellStyle name="標準 2 2 3" xfId="81" xr:uid="{00000000-0005-0000-0000-00005B000000}"/>
    <cellStyle name="標準 2 2 4" xfId="130" xr:uid="{71E966E5-B5A5-4077-9906-50056A3519D3}"/>
    <cellStyle name="標準 2 3" xfId="82" xr:uid="{00000000-0005-0000-0000-00005C000000}"/>
    <cellStyle name="標準 2 3 2" xfId="83" xr:uid="{00000000-0005-0000-0000-00005D000000}"/>
    <cellStyle name="標準 2 3 2 2" xfId="84" xr:uid="{00000000-0005-0000-0000-00005E000000}"/>
    <cellStyle name="標準 2 3 3" xfId="85" xr:uid="{00000000-0005-0000-0000-00005F000000}"/>
    <cellStyle name="標準 2 4" xfId="86" xr:uid="{00000000-0005-0000-0000-000060000000}"/>
    <cellStyle name="標準 2 4 2" xfId="87" xr:uid="{00000000-0005-0000-0000-000061000000}"/>
    <cellStyle name="標準 2 5" xfId="88" xr:uid="{00000000-0005-0000-0000-000062000000}"/>
    <cellStyle name="標準 2 5 2" xfId="89" xr:uid="{00000000-0005-0000-0000-000063000000}"/>
    <cellStyle name="標準 2 6" xfId="90" xr:uid="{00000000-0005-0000-0000-000064000000}"/>
    <cellStyle name="標準 2 6 2" xfId="91" xr:uid="{00000000-0005-0000-0000-000065000000}"/>
    <cellStyle name="標準 2 7" xfId="92" xr:uid="{00000000-0005-0000-0000-000066000000}"/>
    <cellStyle name="標準 3" xfId="12" xr:uid="{00000000-0005-0000-0000-000067000000}"/>
    <cellStyle name="標準 3 2" xfId="93" xr:uid="{00000000-0005-0000-0000-000068000000}"/>
    <cellStyle name="標準 3 2 2" xfId="94" xr:uid="{00000000-0005-0000-0000-000069000000}"/>
    <cellStyle name="標準 3 2 2 2" xfId="95" xr:uid="{00000000-0005-0000-0000-00006A000000}"/>
    <cellStyle name="標準 3 2 2 2 2" xfId="96" xr:uid="{00000000-0005-0000-0000-00006B000000}"/>
    <cellStyle name="標準 3 2 2 3" xfId="97" xr:uid="{00000000-0005-0000-0000-00006C000000}"/>
    <cellStyle name="標準 3 2 3" xfId="98" xr:uid="{00000000-0005-0000-0000-00006D000000}"/>
    <cellStyle name="標準 3 2 3 2" xfId="99" xr:uid="{00000000-0005-0000-0000-00006E000000}"/>
    <cellStyle name="標準 3 2 4" xfId="100" xr:uid="{00000000-0005-0000-0000-00006F000000}"/>
    <cellStyle name="標準 3 3" xfId="101" xr:uid="{00000000-0005-0000-0000-000070000000}"/>
    <cellStyle name="標準 3 3 2" xfId="102" xr:uid="{00000000-0005-0000-0000-000071000000}"/>
    <cellStyle name="標準 3 3 2 2" xfId="103" xr:uid="{00000000-0005-0000-0000-000072000000}"/>
    <cellStyle name="標準 3 3 3" xfId="104" xr:uid="{00000000-0005-0000-0000-000073000000}"/>
    <cellStyle name="標準 3 4" xfId="105" xr:uid="{00000000-0005-0000-0000-000074000000}"/>
    <cellStyle name="標準 4" xfId="13" xr:uid="{00000000-0005-0000-0000-000075000000}"/>
    <cellStyle name="標準 4 2" xfId="106" xr:uid="{00000000-0005-0000-0000-000076000000}"/>
    <cellStyle name="標準 4 3" xfId="107" xr:uid="{00000000-0005-0000-0000-000077000000}"/>
    <cellStyle name="標準 4 3 2" xfId="108" xr:uid="{00000000-0005-0000-0000-000078000000}"/>
    <cellStyle name="標準 4 3 2 2" xfId="109" xr:uid="{00000000-0005-0000-0000-000079000000}"/>
    <cellStyle name="標準 4 3 3" xfId="110" xr:uid="{00000000-0005-0000-0000-00007A000000}"/>
    <cellStyle name="標準 4 4" xfId="111" xr:uid="{00000000-0005-0000-0000-00007B000000}"/>
    <cellStyle name="標準 4 4 2" xfId="112" xr:uid="{00000000-0005-0000-0000-00007C000000}"/>
    <cellStyle name="標準 4 5" xfId="113" xr:uid="{00000000-0005-0000-0000-00007D000000}"/>
    <cellStyle name="標準 5" xfId="14" xr:uid="{00000000-0005-0000-0000-00007E000000}"/>
    <cellStyle name="標準 5 2" xfId="114" xr:uid="{00000000-0005-0000-0000-00007F000000}"/>
    <cellStyle name="標準 6" xfId="15" xr:uid="{00000000-0005-0000-0000-000080000000}"/>
    <cellStyle name="標準 7" xfId="17" xr:uid="{00000000-0005-0000-0000-000081000000}"/>
    <cellStyle name="標準 7 2" xfId="135" xr:uid="{C4407F09-C236-4763-9B69-293E180C1D47}"/>
    <cellStyle name="標準 8" xfId="116" xr:uid="{00000000-0005-0000-0000-000082000000}"/>
    <cellStyle name="標準 9" xfId="118" xr:uid="{00000000-0005-0000-0000-000083000000}"/>
    <cellStyle name="標準_03 東京都新条例　排出係数050223" xfId="3" xr:uid="{00000000-0005-0000-0000-000084000000}"/>
    <cellStyle name="良い 2" xfId="115" xr:uid="{00000000-0005-0000-0000-000086000000}"/>
  </cellStyles>
  <dxfs count="83">
    <dxf>
      <fill>
        <patternFill>
          <bgColor rgb="FFFFFF00"/>
        </patternFill>
      </fill>
    </dxf>
    <dxf>
      <fill>
        <patternFill>
          <bgColor rgb="FFFFFF00"/>
        </patternFill>
      </fill>
    </dxf>
    <dxf>
      <fill>
        <patternFill>
          <bgColor rgb="FFFFFF00"/>
        </patternFill>
      </fill>
    </dxf>
    <dxf>
      <fill>
        <patternFill>
          <bgColor theme="0" tint="-0.24994659260841701"/>
        </patternFill>
      </fill>
    </dxf>
    <dxf>
      <fill>
        <patternFill>
          <bgColor rgb="FFFFFF00"/>
        </patternFill>
      </fill>
    </dxf>
    <dxf>
      <fill>
        <patternFill>
          <bgColor theme="0" tint="-0.34998626667073579"/>
        </patternFill>
      </fill>
    </dxf>
    <dxf>
      <fill>
        <patternFill>
          <bgColor rgb="FFFFFF00"/>
        </patternFill>
      </fill>
    </dxf>
    <dxf>
      <fill>
        <patternFill>
          <bgColor theme="0" tint="-0.34998626667073579"/>
        </patternFill>
      </fill>
    </dxf>
    <dxf>
      <fill>
        <patternFill>
          <bgColor theme="0" tint="-0.24994659260841701"/>
        </patternFill>
      </fill>
    </dxf>
    <dxf>
      <fill>
        <patternFill>
          <bgColor rgb="FFFFFF00"/>
        </patternFill>
      </fill>
    </dxf>
    <dxf>
      <fill>
        <patternFill>
          <bgColor theme="0"/>
        </patternFill>
      </fill>
    </dxf>
    <dxf>
      <fill>
        <patternFill>
          <bgColor rgb="FFFFFF00"/>
        </patternFill>
      </fill>
    </dxf>
    <dxf>
      <fill>
        <patternFill>
          <bgColor rgb="FFFFFF00"/>
        </patternFill>
      </fill>
    </dxf>
    <dxf>
      <fill>
        <patternFill>
          <bgColor theme="0"/>
        </patternFill>
      </fill>
    </dxf>
    <dxf>
      <fill>
        <patternFill>
          <bgColor rgb="FFFFFF00"/>
        </patternFill>
      </fill>
    </dxf>
    <dxf>
      <fill>
        <patternFill>
          <bgColor rgb="FFFFFF00"/>
        </patternFill>
      </fill>
    </dxf>
    <dxf>
      <fill>
        <patternFill>
          <bgColor theme="0"/>
        </patternFill>
      </fill>
    </dxf>
    <dxf>
      <fill>
        <patternFill>
          <bgColor rgb="FFFFFF00"/>
        </patternFill>
      </fill>
    </dxf>
    <dxf>
      <fill>
        <patternFill>
          <bgColor theme="0"/>
        </patternFill>
      </fill>
    </dxf>
    <dxf>
      <fill>
        <patternFill>
          <bgColor theme="0" tint="-0.24994659260841701"/>
        </patternFill>
      </fill>
    </dxf>
    <dxf>
      <fill>
        <patternFill>
          <bgColor rgb="FFFF0000"/>
        </patternFill>
      </fill>
    </dxf>
    <dxf>
      <fill>
        <patternFill>
          <bgColor rgb="FFFFFF00"/>
        </patternFill>
      </fill>
    </dxf>
    <dxf>
      <fill>
        <patternFill>
          <bgColor theme="0" tint="-0.24994659260841701"/>
        </patternFill>
      </fill>
    </dxf>
    <dxf>
      <fill>
        <patternFill>
          <bgColor theme="0"/>
        </patternFill>
      </fill>
    </dxf>
    <dxf>
      <fill>
        <patternFill>
          <bgColor theme="0"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0" tint="-0.34998626667073579"/>
        </patternFill>
      </fill>
    </dxf>
    <dxf>
      <fill>
        <patternFill>
          <bgColor theme="0" tint="-0.34998626667073579"/>
        </patternFill>
      </fill>
    </dxf>
    <dxf>
      <fill>
        <patternFill patternType="solid">
          <bgColor rgb="FFFFFF00"/>
        </patternFill>
      </fill>
    </dxf>
    <dxf>
      <fill>
        <patternFill>
          <bgColor rgb="FFFFFF00"/>
        </patternFill>
      </fill>
    </dxf>
    <dxf>
      <fill>
        <patternFill patternType="solid">
          <bgColor theme="0" tint="-0.34998626667073579"/>
        </patternFill>
      </fill>
    </dxf>
    <dxf>
      <fill>
        <patternFill>
          <bgColor rgb="FFFF0000"/>
        </patternFill>
      </fill>
    </dxf>
    <dxf>
      <fill>
        <patternFill>
          <bgColor rgb="FFFF0000"/>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rgb="FFFFFF00"/>
        </patternFill>
      </fill>
    </dxf>
    <dxf>
      <fill>
        <patternFill>
          <bgColor theme="0" tint="-0.34998626667073579"/>
        </patternFill>
      </fill>
    </dxf>
    <dxf>
      <fill>
        <patternFill>
          <bgColor theme="0" tint="-0.34998626667073579"/>
        </patternFill>
      </fill>
    </dxf>
    <dxf>
      <fill>
        <patternFill>
          <bgColor theme="5" tint="0.59996337778862885"/>
        </patternFill>
      </fill>
    </dxf>
    <dxf>
      <fill>
        <patternFill>
          <bgColor rgb="FFFFFF00"/>
        </patternFill>
      </fill>
    </dxf>
    <dxf>
      <fill>
        <patternFill>
          <bgColor theme="0" tint="-0.24994659260841701"/>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theme="0"/>
        </patternFill>
      </fill>
    </dxf>
    <dxf>
      <fill>
        <patternFill>
          <bgColor theme="0" tint="-0.34998626667073579"/>
        </patternFill>
      </fill>
    </dxf>
    <dxf>
      <fill>
        <patternFill>
          <bgColor theme="0" tint="-0.34998626667073579"/>
        </patternFill>
      </fill>
    </dxf>
    <dxf>
      <fill>
        <patternFill patternType="solid">
          <bgColor theme="0" tint="-0.34998626667073579"/>
        </patternFill>
      </fill>
    </dxf>
    <dxf>
      <fill>
        <patternFill patternType="solid">
          <bgColor rgb="FFFFFF00"/>
        </patternFill>
      </fill>
    </dxf>
    <dxf>
      <fill>
        <patternFill>
          <bgColor rgb="FFFFFF00"/>
        </patternFill>
      </fill>
    </dxf>
    <dxf>
      <fill>
        <patternFill>
          <bgColor theme="0"/>
        </patternFill>
      </fill>
    </dxf>
    <dxf>
      <fill>
        <patternFill>
          <bgColor rgb="FFFF0000"/>
        </patternFill>
      </fill>
    </dxf>
    <dxf>
      <fill>
        <patternFill>
          <bgColor rgb="FFFFFF00"/>
        </patternFill>
      </fill>
    </dxf>
    <dxf>
      <fill>
        <patternFill>
          <bgColor rgb="FFFF0000"/>
        </patternFill>
      </fill>
    </dxf>
    <dxf>
      <font>
        <color theme="1"/>
      </font>
      <fill>
        <patternFill>
          <bgColor rgb="FFFF0000"/>
        </patternFill>
      </fill>
    </dxf>
    <dxf>
      <fill>
        <patternFill>
          <bgColor rgb="FFFFFF00"/>
        </patternFill>
      </fill>
    </dxf>
    <dxf>
      <fill>
        <patternFill>
          <bgColor theme="0"/>
        </patternFill>
      </fill>
    </dxf>
    <dxf>
      <fill>
        <patternFill>
          <bgColor rgb="FFFFFF00"/>
        </patternFill>
      </fill>
    </dxf>
    <dxf>
      <fill>
        <patternFill>
          <bgColor rgb="FFFFFF00"/>
        </patternFill>
      </fill>
    </dxf>
    <dxf>
      <fill>
        <patternFill>
          <bgColor rgb="FFFF0000"/>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FF00"/>
        </patternFill>
      </fill>
    </dxf>
  </dxfs>
  <tableStyles count="0" defaultTableStyle="TableStyleMedium9" defaultPivotStyle="PivotStyleLight16"/>
  <colors>
    <mruColors>
      <color rgb="FFBFBFBF"/>
      <color rgb="FFEAEAEA"/>
      <color rgb="FFD8E4BC"/>
      <color rgb="FFFFFFCC"/>
      <color rgb="FF5F5F5F"/>
      <color rgb="FFFFFF99"/>
      <color rgb="FFC4BD97"/>
      <color rgb="FFDCE6F1"/>
      <color rgb="FF006600"/>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microsoft.com/office/2023/09/relationships/Python" Target="pytho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ja-JP" altLang="en-US"/>
              <a:t>電源構成</a:t>
            </a:r>
          </a:p>
        </c:rich>
      </c:tx>
      <c:layout>
        <c:manualLayout>
          <c:xMode val="edge"/>
          <c:yMode val="edge"/>
          <c:x val="2.3436262866191443E-3"/>
          <c:y val="1.1940298507462687E-2"/>
        </c:manualLayout>
      </c:layout>
      <c:overlay val="0"/>
      <c:spPr>
        <a:noFill/>
        <a:ln>
          <a:noFill/>
        </a:ln>
        <a:effectLst/>
      </c:spPr>
    </c:title>
    <c:autoTitleDeleted val="0"/>
    <c:plotArea>
      <c:layout>
        <c:manualLayout>
          <c:layoutTarget val="inner"/>
          <c:xMode val="edge"/>
          <c:yMode val="edge"/>
          <c:x val="0.21968331173793143"/>
          <c:y val="0.30166863288430407"/>
          <c:w val="0.51377945103800804"/>
          <c:h val="0.61402910002103395"/>
        </c:manualLayout>
      </c:layout>
      <c:pieChart>
        <c:varyColors val="1"/>
        <c:ser>
          <c:idx val="0"/>
          <c:order val="0"/>
          <c:dPt>
            <c:idx val="0"/>
            <c:bubble3D val="0"/>
            <c:spPr>
              <a:solidFill>
                <a:srgbClr val="C0504D">
                  <a:lumMod val="60000"/>
                  <a:lumOff val="40000"/>
                </a:srgbClr>
              </a:solidFill>
              <a:ln w="19050">
                <a:solidFill>
                  <a:schemeClr val="lt1"/>
                </a:solidFill>
              </a:ln>
              <a:effectLst/>
            </c:spPr>
            <c:extLst>
              <c:ext xmlns:c16="http://schemas.microsoft.com/office/drawing/2014/chart" uri="{C3380CC4-5D6E-409C-BE32-E72D297353CC}">
                <c16:uniqueId val="{00000001-D294-46AC-93B5-AF1760AF8E48}"/>
              </c:ext>
            </c:extLst>
          </c:dPt>
          <c:dPt>
            <c:idx val="1"/>
            <c:bubble3D val="0"/>
            <c:spPr>
              <a:pattFill prst="pct75">
                <a:fgClr>
                  <a:srgbClr val="C0504D">
                    <a:lumMod val="75000"/>
                  </a:srgbClr>
                </a:fgClr>
                <a:bgClr>
                  <a:sysClr val="window" lastClr="FFFFFF"/>
                </a:bgClr>
              </a:pattFill>
              <a:ln w="19050">
                <a:solidFill>
                  <a:schemeClr val="lt1"/>
                </a:solidFill>
              </a:ln>
              <a:effectLst/>
            </c:spPr>
            <c:extLst>
              <c:ext xmlns:c16="http://schemas.microsoft.com/office/drawing/2014/chart" uri="{C3380CC4-5D6E-409C-BE32-E72D297353CC}">
                <c16:uniqueId val="{00000003-D294-46AC-93B5-AF1760AF8E48}"/>
              </c:ext>
            </c:extLst>
          </c:dPt>
          <c:dPt>
            <c:idx val="2"/>
            <c:bubble3D val="0"/>
            <c:spPr>
              <a:pattFill prst="pct75">
                <a:fgClr>
                  <a:srgbClr val="9BBB59">
                    <a:lumMod val="40000"/>
                    <a:lumOff val="60000"/>
                  </a:srgbClr>
                </a:fgClr>
                <a:bgClr>
                  <a:sysClr val="window" lastClr="FFFFFF"/>
                </a:bgClr>
              </a:pattFill>
              <a:ln w="19050">
                <a:solidFill>
                  <a:schemeClr val="lt1"/>
                </a:solidFill>
              </a:ln>
              <a:effectLst/>
            </c:spPr>
            <c:extLst>
              <c:ext xmlns:c16="http://schemas.microsoft.com/office/drawing/2014/chart" uri="{C3380CC4-5D6E-409C-BE32-E72D297353CC}">
                <c16:uniqueId val="{00000005-D294-46AC-93B5-AF1760AF8E48}"/>
              </c:ext>
            </c:extLst>
          </c:dPt>
          <c:dPt>
            <c:idx val="3"/>
            <c:bubble3D val="0"/>
            <c:spPr>
              <a:pattFill prst="pct75">
                <a:fgClr>
                  <a:srgbClr val="1F497D">
                    <a:lumMod val="60000"/>
                    <a:lumOff val="40000"/>
                  </a:srgbClr>
                </a:fgClr>
                <a:bgClr>
                  <a:sysClr val="window" lastClr="FFFFFF"/>
                </a:bgClr>
              </a:pattFill>
              <a:ln w="19050">
                <a:solidFill>
                  <a:schemeClr val="lt1"/>
                </a:solidFill>
              </a:ln>
              <a:effectLst/>
            </c:spPr>
            <c:extLst>
              <c:ext xmlns:c16="http://schemas.microsoft.com/office/drawing/2014/chart" uri="{C3380CC4-5D6E-409C-BE32-E72D297353CC}">
                <c16:uniqueId val="{00000007-D294-46AC-93B5-AF1760AF8E48}"/>
              </c:ext>
            </c:extLst>
          </c:dPt>
          <c:dPt>
            <c:idx val="4"/>
            <c:bubble3D val="0"/>
            <c:spPr>
              <a:pattFill prst="dkUpDiag">
                <a:fgClr>
                  <a:srgbClr val="1F497D">
                    <a:lumMod val="60000"/>
                    <a:lumOff val="40000"/>
                  </a:srgbClr>
                </a:fgClr>
                <a:bgClr>
                  <a:sysClr val="window" lastClr="FFFFFF"/>
                </a:bgClr>
              </a:pattFill>
              <a:ln w="19050">
                <a:solidFill>
                  <a:schemeClr val="lt1"/>
                </a:solidFill>
              </a:ln>
              <a:effectLst/>
            </c:spPr>
            <c:extLst>
              <c:ext xmlns:c16="http://schemas.microsoft.com/office/drawing/2014/chart" uri="{C3380CC4-5D6E-409C-BE32-E72D297353CC}">
                <c16:uniqueId val="{00000009-D294-46AC-93B5-AF1760AF8E48}"/>
              </c:ext>
            </c:extLst>
          </c:dPt>
          <c:dPt>
            <c:idx val="5"/>
            <c:bubble3D val="0"/>
            <c:spPr>
              <a:pattFill prst="pct75">
                <a:fgClr>
                  <a:srgbClr val="F79646">
                    <a:lumMod val="75000"/>
                  </a:srgbClr>
                </a:fgClr>
                <a:bgClr>
                  <a:sysClr val="window" lastClr="FFFFFF"/>
                </a:bgClr>
              </a:pattFill>
              <a:ln w="19050">
                <a:solidFill>
                  <a:schemeClr val="lt1"/>
                </a:solidFill>
              </a:ln>
              <a:effectLst/>
            </c:spPr>
            <c:extLst>
              <c:ext xmlns:c16="http://schemas.microsoft.com/office/drawing/2014/chart" uri="{C3380CC4-5D6E-409C-BE32-E72D297353CC}">
                <c16:uniqueId val="{0000000B-D294-46AC-93B5-AF1760AF8E48}"/>
              </c:ext>
            </c:extLst>
          </c:dPt>
          <c:dPt>
            <c:idx val="6"/>
            <c:bubble3D val="0"/>
            <c:spPr>
              <a:pattFill prst="dkUpDiag">
                <a:fgClr>
                  <a:srgbClr val="9BBB59">
                    <a:lumMod val="75000"/>
                  </a:srgbClr>
                </a:fgClr>
                <a:bgClr>
                  <a:sysClr val="window" lastClr="FFFFFF"/>
                </a:bgClr>
              </a:pattFill>
              <a:ln w="19050">
                <a:solidFill>
                  <a:schemeClr val="lt1"/>
                </a:solidFill>
              </a:ln>
              <a:effectLst/>
            </c:spPr>
            <c:extLst>
              <c:ext xmlns:c16="http://schemas.microsoft.com/office/drawing/2014/chart" uri="{C3380CC4-5D6E-409C-BE32-E72D297353CC}">
                <c16:uniqueId val="{0000000D-D294-46AC-93B5-AF1760AF8E48}"/>
              </c:ext>
            </c:extLst>
          </c:dPt>
          <c:dPt>
            <c:idx val="7"/>
            <c:bubble3D val="0"/>
            <c:spPr>
              <a:pattFill prst="pct75">
                <a:fgClr>
                  <a:srgbClr val="4BACC6">
                    <a:lumMod val="75000"/>
                  </a:srgbClr>
                </a:fgClr>
                <a:bgClr>
                  <a:sysClr val="window" lastClr="FFFFFF"/>
                </a:bgClr>
              </a:pattFill>
              <a:ln w="19050">
                <a:solidFill>
                  <a:schemeClr val="lt1"/>
                </a:solidFill>
              </a:ln>
              <a:effectLst/>
            </c:spPr>
            <c:extLst>
              <c:ext xmlns:c16="http://schemas.microsoft.com/office/drawing/2014/chart" uri="{C3380CC4-5D6E-409C-BE32-E72D297353CC}">
                <c16:uniqueId val="{0000000F-D294-46AC-93B5-AF1760AF8E48}"/>
              </c:ext>
            </c:extLst>
          </c:dPt>
          <c:dPt>
            <c:idx val="8"/>
            <c:bubble3D val="0"/>
            <c:spPr>
              <a:pattFill prst="dkUpDiag">
                <a:fgClr>
                  <a:srgbClr val="F79646">
                    <a:lumMod val="75000"/>
                  </a:srgbClr>
                </a:fgClr>
                <a:bgClr>
                  <a:sysClr val="window" lastClr="FFFFFF"/>
                </a:bgClr>
              </a:pattFill>
              <a:ln w="19050">
                <a:solidFill>
                  <a:schemeClr val="lt1"/>
                </a:solidFill>
              </a:ln>
              <a:effectLst/>
            </c:spPr>
            <c:extLst>
              <c:ext xmlns:c16="http://schemas.microsoft.com/office/drawing/2014/chart" uri="{C3380CC4-5D6E-409C-BE32-E72D297353CC}">
                <c16:uniqueId val="{00000011-D294-46AC-93B5-AF1760AF8E48}"/>
              </c:ext>
            </c:extLst>
          </c:dPt>
          <c:dPt>
            <c:idx val="9"/>
            <c:bubble3D val="0"/>
            <c:spPr>
              <a:pattFill prst="pct75">
                <a:fgClr>
                  <a:srgbClr val="8064A2">
                    <a:lumMod val="60000"/>
                    <a:lumOff val="40000"/>
                  </a:srgbClr>
                </a:fgClr>
                <a:bgClr>
                  <a:sysClr val="window" lastClr="FFFFFF"/>
                </a:bgClr>
              </a:pattFill>
              <a:ln w="19050">
                <a:solidFill>
                  <a:schemeClr val="lt1"/>
                </a:solidFill>
              </a:ln>
              <a:effectLst/>
            </c:spPr>
            <c:extLst>
              <c:ext xmlns:c16="http://schemas.microsoft.com/office/drawing/2014/chart" uri="{C3380CC4-5D6E-409C-BE32-E72D297353CC}">
                <c16:uniqueId val="{00000013-D294-46AC-93B5-AF1760AF8E48}"/>
              </c:ext>
            </c:extLst>
          </c:dPt>
          <c:dPt>
            <c:idx val="10"/>
            <c:bubble3D val="0"/>
            <c:spPr>
              <a:pattFill prst="dkUpDiag">
                <a:fgClr>
                  <a:srgbClr val="FFC000"/>
                </a:fgClr>
                <a:bgClr>
                  <a:sysClr val="window" lastClr="FFFFFF"/>
                </a:bgClr>
              </a:pattFill>
              <a:ln w="19050">
                <a:solidFill>
                  <a:schemeClr val="lt1"/>
                </a:solidFill>
              </a:ln>
              <a:effectLst/>
            </c:spPr>
            <c:extLst>
              <c:ext xmlns:c16="http://schemas.microsoft.com/office/drawing/2014/chart" uri="{C3380CC4-5D6E-409C-BE32-E72D297353CC}">
                <c16:uniqueId val="{00000015-D294-46AC-93B5-AF1760AF8E48}"/>
              </c:ext>
            </c:extLst>
          </c:dPt>
          <c:dPt>
            <c:idx val="11"/>
            <c:bubble3D val="0"/>
            <c:spPr>
              <a:pattFill prst="pct75">
                <a:fgClr>
                  <a:srgbClr val="EEECE1">
                    <a:lumMod val="50000"/>
                  </a:srgbClr>
                </a:fgClr>
                <a:bgClr>
                  <a:sysClr val="window" lastClr="FFFFFF"/>
                </a:bgClr>
              </a:pattFill>
              <a:ln w="19050">
                <a:solidFill>
                  <a:schemeClr val="lt1"/>
                </a:solidFill>
              </a:ln>
              <a:effectLst/>
            </c:spPr>
            <c:extLst>
              <c:ext xmlns:c16="http://schemas.microsoft.com/office/drawing/2014/chart" uri="{C3380CC4-5D6E-409C-BE32-E72D297353CC}">
                <c16:uniqueId val="{00000017-D294-46AC-93B5-AF1760AF8E48}"/>
              </c:ext>
            </c:extLst>
          </c:dPt>
          <c:dPt>
            <c:idx val="12"/>
            <c:bubble3D val="0"/>
            <c:spPr>
              <a:pattFill prst="dkUpDiag">
                <a:fgClr>
                  <a:srgbClr val="EEECE1">
                    <a:lumMod val="50000"/>
                  </a:srgbClr>
                </a:fgClr>
                <a:bgClr>
                  <a:sysClr val="window" lastClr="FFFFFF"/>
                </a:bgClr>
              </a:pattFill>
              <a:ln w="19050">
                <a:solidFill>
                  <a:schemeClr val="lt1"/>
                </a:solidFill>
              </a:ln>
              <a:effectLst/>
            </c:spPr>
            <c:extLst>
              <c:ext xmlns:c16="http://schemas.microsoft.com/office/drawing/2014/chart" uri="{C3380CC4-5D6E-409C-BE32-E72D297353CC}">
                <c16:uniqueId val="{00000019-D294-46AC-93B5-AF1760AF8E48}"/>
              </c:ext>
            </c:extLst>
          </c:dPt>
          <c:dPt>
            <c:idx val="13"/>
            <c:bubble3D val="0"/>
            <c:spPr>
              <a:pattFill prst="pct25">
                <a:fgClr>
                  <a:srgbClr val="EEECE1">
                    <a:lumMod val="50000"/>
                  </a:srgbClr>
                </a:fgClr>
                <a:bgClr>
                  <a:sysClr val="window" lastClr="FFFFFF"/>
                </a:bgClr>
              </a:pattFill>
              <a:ln w="19050">
                <a:solidFill>
                  <a:schemeClr val="lt1"/>
                </a:solidFill>
              </a:ln>
              <a:effectLst/>
            </c:spPr>
            <c:extLst>
              <c:ext xmlns:c16="http://schemas.microsoft.com/office/drawing/2014/chart" uri="{C3380CC4-5D6E-409C-BE32-E72D297353CC}">
                <c16:uniqueId val="{0000001B-D294-46AC-93B5-AF1760AF8E48}"/>
              </c:ext>
            </c:extLst>
          </c:dPt>
          <c:dPt>
            <c:idx val="14"/>
            <c:bubble3D val="0"/>
            <c:spPr>
              <a:solidFill>
                <a:srgbClr val="EEECE1">
                  <a:lumMod val="50000"/>
                </a:srgbClr>
              </a:solidFill>
              <a:ln w="19050">
                <a:solidFill>
                  <a:schemeClr val="lt1"/>
                </a:solidFill>
              </a:ln>
              <a:effectLst/>
            </c:spPr>
            <c:extLst>
              <c:ext xmlns:c16="http://schemas.microsoft.com/office/drawing/2014/chart" uri="{C3380CC4-5D6E-409C-BE32-E72D297353CC}">
                <c16:uniqueId val="{0000001D-D294-46AC-93B5-AF1760AF8E48}"/>
              </c:ext>
            </c:extLst>
          </c:dPt>
          <c:dPt>
            <c:idx val="15"/>
            <c:bubble3D val="0"/>
            <c:spPr>
              <a:solidFill>
                <a:srgbClr val="F79646"/>
              </a:solidFill>
              <a:ln w="19050">
                <a:solidFill>
                  <a:schemeClr val="lt1"/>
                </a:solidFill>
              </a:ln>
              <a:effectLst/>
            </c:spPr>
            <c:extLst>
              <c:ext xmlns:c16="http://schemas.microsoft.com/office/drawing/2014/chart" uri="{C3380CC4-5D6E-409C-BE32-E72D297353CC}">
                <c16:uniqueId val="{0000001F-D294-46AC-93B5-AF1760AF8E48}"/>
              </c:ext>
            </c:extLst>
          </c:dPt>
          <c:dPt>
            <c:idx val="16"/>
            <c:bubble3D val="0"/>
            <c:explosion val="2"/>
            <c:spPr>
              <a:solidFill>
                <a:sysClr val="window" lastClr="FFFFFF">
                  <a:lumMod val="85000"/>
                </a:sysClr>
              </a:solidFill>
              <a:ln w="19050">
                <a:solidFill>
                  <a:schemeClr val="lt1"/>
                </a:solidFill>
              </a:ln>
              <a:effectLst/>
            </c:spPr>
            <c:extLst>
              <c:ext xmlns:c16="http://schemas.microsoft.com/office/drawing/2014/chart" uri="{C3380CC4-5D6E-409C-BE32-E72D297353CC}">
                <c16:uniqueId val="{00000021-D294-46AC-93B5-AF1760AF8E48}"/>
              </c:ext>
            </c:extLst>
          </c:dPt>
          <c:dPt>
            <c:idx val="17"/>
            <c:bubble3D val="0"/>
            <c:spPr>
              <a:pattFill prst="pct25">
                <a:fgClr>
                  <a:sysClr val="window" lastClr="FFFFFF">
                    <a:lumMod val="65000"/>
                  </a:sysClr>
                </a:fgClr>
                <a:bgClr>
                  <a:sysClr val="window" lastClr="FFFFFF"/>
                </a:bgClr>
              </a:pattFill>
              <a:ln w="19050">
                <a:solidFill>
                  <a:schemeClr val="lt1"/>
                </a:solidFill>
              </a:ln>
              <a:effectLst/>
            </c:spPr>
            <c:extLst>
              <c:ext xmlns:c16="http://schemas.microsoft.com/office/drawing/2014/chart" uri="{C3380CC4-5D6E-409C-BE32-E72D297353CC}">
                <c16:uniqueId val="{00000023-D294-46AC-93B5-AF1760AF8E48}"/>
              </c:ext>
            </c:extLst>
          </c:dPt>
          <c:dPt>
            <c:idx val="18"/>
            <c:bubble3D val="0"/>
            <c:spPr>
              <a:pattFill prst="wdDnDiag">
                <a:fgClr>
                  <a:srgbClr val="8064A2">
                    <a:lumMod val="40000"/>
                    <a:lumOff val="60000"/>
                  </a:srgbClr>
                </a:fgClr>
                <a:bgClr>
                  <a:sysClr val="window" lastClr="FFFFFF"/>
                </a:bgClr>
              </a:pattFill>
              <a:ln w="19050">
                <a:solidFill>
                  <a:schemeClr val="lt1"/>
                </a:solidFill>
              </a:ln>
              <a:effectLst/>
            </c:spPr>
            <c:extLst>
              <c:ext xmlns:c16="http://schemas.microsoft.com/office/drawing/2014/chart" uri="{C3380CC4-5D6E-409C-BE32-E72D297353CC}">
                <c16:uniqueId val="{00000025-D294-46AC-93B5-AF1760AF8E48}"/>
              </c:ext>
            </c:extLst>
          </c:dPt>
          <c:dPt>
            <c:idx val="19"/>
            <c:bubble3D val="0"/>
            <c:spPr>
              <a:pattFill prst="ltUpDiag">
                <a:fgClr>
                  <a:srgbClr val="8064A2">
                    <a:lumMod val="40000"/>
                    <a:lumOff val="60000"/>
                  </a:srgbClr>
                </a:fgClr>
                <a:bgClr>
                  <a:sysClr val="window" lastClr="FFFFFF"/>
                </a:bgClr>
              </a:pattFill>
              <a:ln w="19050">
                <a:solidFill>
                  <a:schemeClr val="lt1"/>
                </a:solidFill>
              </a:ln>
              <a:effectLst/>
            </c:spPr>
            <c:extLst>
              <c:ext xmlns:c16="http://schemas.microsoft.com/office/drawing/2014/chart" uri="{C3380CC4-5D6E-409C-BE32-E72D297353CC}">
                <c16:uniqueId val="{00000027-D294-46AC-93B5-AF1760AF8E48}"/>
              </c:ext>
            </c:extLst>
          </c:dPt>
          <c:dPt>
            <c:idx val="20"/>
            <c:bubble3D val="0"/>
            <c:spPr>
              <a:pattFill prst="pct25">
                <a:fgClr>
                  <a:srgbClr val="8064A2">
                    <a:lumMod val="40000"/>
                    <a:lumOff val="60000"/>
                  </a:srgbClr>
                </a:fgClr>
                <a:bgClr>
                  <a:sysClr val="window" lastClr="FFFFFF"/>
                </a:bgClr>
              </a:pattFill>
              <a:ln w="19050">
                <a:solidFill>
                  <a:schemeClr val="lt1"/>
                </a:solidFill>
              </a:ln>
              <a:effectLst/>
            </c:spPr>
            <c:extLst>
              <c:ext xmlns:c16="http://schemas.microsoft.com/office/drawing/2014/chart" uri="{C3380CC4-5D6E-409C-BE32-E72D297353CC}">
                <c16:uniqueId val="{00000029-D294-46AC-93B5-AF1760AF8E48}"/>
              </c:ext>
            </c:extLst>
          </c:dPt>
          <c:dPt>
            <c:idx val="21"/>
            <c:bubble3D val="0"/>
            <c:spPr>
              <a:solidFill>
                <a:srgbClr val="8064A2">
                  <a:lumMod val="60000"/>
                  <a:lumOff val="40000"/>
                </a:srgbClr>
              </a:solidFill>
              <a:ln w="19050">
                <a:solidFill>
                  <a:schemeClr val="lt1"/>
                </a:solidFill>
              </a:ln>
              <a:effectLst/>
            </c:spPr>
            <c:extLst>
              <c:ext xmlns:c16="http://schemas.microsoft.com/office/drawing/2014/chart" uri="{C3380CC4-5D6E-409C-BE32-E72D297353CC}">
                <c16:uniqueId val="{0000002B-D294-46AC-93B5-AF1760AF8E48}"/>
              </c:ext>
            </c:extLst>
          </c:dPt>
          <c:dPt>
            <c:idx val="22"/>
            <c:bubble3D val="0"/>
            <c:spPr>
              <a:solidFill>
                <a:srgbClr val="00B0F0"/>
              </a:solidFill>
              <a:ln w="19050">
                <a:solidFill>
                  <a:schemeClr val="lt1"/>
                </a:solidFill>
              </a:ln>
              <a:effectLst/>
            </c:spPr>
            <c:extLst>
              <c:ext xmlns:c16="http://schemas.microsoft.com/office/drawing/2014/chart" uri="{C3380CC4-5D6E-409C-BE32-E72D297353CC}">
                <c16:uniqueId val="{0000002D-D294-46AC-93B5-AF1760AF8E48}"/>
              </c:ext>
            </c:extLst>
          </c:dPt>
          <c:dPt>
            <c:idx val="23"/>
            <c:bubble3D val="0"/>
            <c:spPr>
              <a:solidFill>
                <a:srgbClr val="FFC000"/>
              </a:solidFill>
              <a:ln w="19050">
                <a:solidFill>
                  <a:schemeClr val="lt1"/>
                </a:solidFill>
              </a:ln>
              <a:effectLst/>
            </c:spPr>
            <c:extLst>
              <c:ext xmlns:c16="http://schemas.microsoft.com/office/drawing/2014/chart" uri="{C3380CC4-5D6E-409C-BE32-E72D297353CC}">
                <c16:uniqueId val="{0000002F-D294-46AC-93B5-AF1760AF8E48}"/>
              </c:ext>
            </c:extLst>
          </c:dPt>
          <c:dPt>
            <c:idx val="24"/>
            <c:bubble3D val="0"/>
            <c:spPr>
              <a:solidFill>
                <a:srgbClr val="FFFF00"/>
              </a:solidFill>
              <a:ln w="19050">
                <a:solidFill>
                  <a:schemeClr val="lt1"/>
                </a:solidFill>
              </a:ln>
              <a:effectLst/>
            </c:spPr>
            <c:extLst>
              <c:ext xmlns:c16="http://schemas.microsoft.com/office/drawing/2014/chart" uri="{C3380CC4-5D6E-409C-BE32-E72D297353CC}">
                <c16:uniqueId val="{00000031-D294-46AC-93B5-AF1760AF8E48}"/>
              </c:ext>
            </c:extLst>
          </c:dPt>
          <c:dPt>
            <c:idx val="25"/>
            <c:bubble3D val="0"/>
            <c:spPr>
              <a:solidFill>
                <a:srgbClr val="FFFF99"/>
              </a:solidFill>
              <a:ln w="19050">
                <a:solidFill>
                  <a:schemeClr val="lt1"/>
                </a:solidFill>
              </a:ln>
              <a:effectLst/>
            </c:spPr>
            <c:extLst>
              <c:ext xmlns:c16="http://schemas.microsoft.com/office/drawing/2014/chart" uri="{C3380CC4-5D6E-409C-BE32-E72D297353CC}">
                <c16:uniqueId val="{00000033-D294-46AC-93B5-AF1760AF8E48}"/>
              </c:ext>
            </c:extLst>
          </c:dPt>
          <c:dPt>
            <c:idx val="26"/>
            <c:bubble3D val="0"/>
            <c:spPr>
              <a:solidFill>
                <a:srgbClr val="F79646">
                  <a:lumMod val="20000"/>
                  <a:lumOff val="80000"/>
                </a:srgbClr>
              </a:solidFill>
              <a:ln w="19050">
                <a:solidFill>
                  <a:schemeClr val="lt1"/>
                </a:solidFill>
              </a:ln>
              <a:effectLst/>
            </c:spPr>
            <c:extLst>
              <c:ext xmlns:c16="http://schemas.microsoft.com/office/drawing/2014/chart" uri="{C3380CC4-5D6E-409C-BE32-E72D297353CC}">
                <c16:uniqueId val="{00000035-D294-46AC-93B5-AF1760AF8E48}"/>
              </c:ext>
            </c:extLst>
          </c:dPt>
          <c:dPt>
            <c:idx val="27"/>
            <c:bubble3D val="0"/>
            <c:spPr>
              <a:solidFill>
                <a:srgbClr val="EEECE1">
                  <a:lumMod val="75000"/>
                </a:srgbClr>
              </a:solidFill>
              <a:ln w="19050">
                <a:solidFill>
                  <a:schemeClr val="lt1"/>
                </a:solidFill>
              </a:ln>
              <a:effectLst/>
            </c:spPr>
            <c:extLst>
              <c:ext xmlns:c16="http://schemas.microsoft.com/office/drawing/2014/chart" uri="{C3380CC4-5D6E-409C-BE32-E72D297353CC}">
                <c16:uniqueId val="{00000037-D294-46AC-93B5-AF1760AF8E48}"/>
              </c:ext>
            </c:extLst>
          </c:dPt>
          <c:dPt>
            <c:idx val="28"/>
            <c:bubble3D val="0"/>
            <c:spPr>
              <a:solidFill>
                <a:srgbClr val="9BBB59"/>
              </a:solidFill>
              <a:ln w="19050">
                <a:solidFill>
                  <a:schemeClr val="lt1"/>
                </a:solidFill>
              </a:ln>
              <a:effectLst/>
            </c:spPr>
            <c:extLst>
              <c:ext xmlns:c16="http://schemas.microsoft.com/office/drawing/2014/chart" uri="{C3380CC4-5D6E-409C-BE32-E72D297353CC}">
                <c16:uniqueId val="{00000039-D294-46AC-93B5-AF1760AF8E48}"/>
              </c:ext>
            </c:extLst>
          </c:dPt>
          <c:dPt>
            <c:idx val="29"/>
            <c:bubble3D val="0"/>
            <c:spPr>
              <a:solidFill>
                <a:sysClr val="window" lastClr="FFFFFF">
                  <a:lumMod val="95000"/>
                </a:sysClr>
              </a:solidFill>
              <a:ln w="19050">
                <a:solidFill>
                  <a:schemeClr val="lt1"/>
                </a:solidFill>
              </a:ln>
              <a:effectLst/>
            </c:spPr>
            <c:extLst>
              <c:ext xmlns:c16="http://schemas.microsoft.com/office/drawing/2014/chart" uri="{C3380CC4-5D6E-409C-BE32-E72D297353CC}">
                <c16:uniqueId val="{0000003B-D294-46AC-93B5-AF1760AF8E48}"/>
              </c:ext>
            </c:extLst>
          </c:dPt>
          <c:dPt>
            <c:idx val="30"/>
            <c:bubble3D val="0"/>
            <c:spPr>
              <a:solidFill>
                <a:schemeClr val="bg1">
                  <a:lumMod val="95000"/>
                </a:schemeClr>
              </a:solidFill>
              <a:ln w="19050">
                <a:solidFill>
                  <a:schemeClr val="lt1"/>
                </a:solidFill>
              </a:ln>
              <a:effectLst/>
            </c:spPr>
            <c:extLst>
              <c:ext xmlns:c16="http://schemas.microsoft.com/office/drawing/2014/chart" uri="{C3380CC4-5D6E-409C-BE32-E72D297353CC}">
                <c16:uniqueId val="{0000003D-D294-46AC-93B5-AF1760AF8E48}"/>
              </c:ext>
            </c:extLst>
          </c:dPt>
          <c:dPt>
            <c:idx val="31"/>
            <c:bubble3D val="0"/>
            <c:spPr>
              <a:solidFill>
                <a:schemeClr val="accent2">
                  <a:lumMod val="50000"/>
                </a:schemeClr>
              </a:solidFill>
              <a:ln w="19050">
                <a:solidFill>
                  <a:schemeClr val="lt1"/>
                </a:solidFill>
              </a:ln>
              <a:effectLst/>
            </c:spPr>
            <c:extLst>
              <c:ext xmlns:c16="http://schemas.microsoft.com/office/drawing/2014/chart" uri="{C3380CC4-5D6E-409C-BE32-E72D297353CC}">
                <c16:uniqueId val="{0000003F-D294-46AC-93B5-AF1760AF8E48}"/>
              </c:ext>
            </c:extLst>
          </c:dPt>
          <c:dLbls>
            <c:dLbl>
              <c:idx val="1"/>
              <c:layout>
                <c:manualLayout>
                  <c:x val="0.11167328573724203"/>
                  <c:y val="-0.281298612183281"/>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294-46AC-93B5-AF1760AF8E48}"/>
                </c:ext>
              </c:extLst>
            </c:dLbl>
            <c:dLbl>
              <c:idx val="2"/>
              <c:layout>
                <c:manualLayout>
                  <c:x val="0.1185617103984451"/>
                  <c:y val="-0.19952481430017327"/>
                </c:manualLayout>
              </c:layout>
              <c:spPr>
                <a:noFill/>
                <a:ln>
                  <a:noFill/>
                </a:ln>
                <a:effectLst/>
              </c:spPr>
              <c:txPr>
                <a:bodyPr wrap="square" lIns="38100" tIns="19050" rIns="38100" bIns="19050" anchor="ctr">
                  <a:noAutofit/>
                </a:bodyPr>
                <a:lstStyle/>
                <a:p>
                  <a:pPr>
                    <a:defRPr sz="800">
                      <a:solidFill>
                        <a:sysClr val="windowText" lastClr="000000"/>
                      </a:solidFill>
                      <a:latin typeface="BIZ UDゴシック" panose="020B0400000000000000" pitchFamily="49" charset="-128"/>
                      <a:ea typeface="BIZ UDゴシック" panose="020B0400000000000000" pitchFamily="49" charset="-128"/>
                    </a:defRPr>
                  </a:pPr>
                  <a:endParaRPr lang="ja-JP"/>
                </a:p>
              </c:txPr>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14285714285714285"/>
                      <c:h val="0.12636165577342048"/>
                    </c:manualLayout>
                  </c15:layout>
                </c:ext>
                <c:ext xmlns:c16="http://schemas.microsoft.com/office/drawing/2014/chart" uri="{C3380CC4-5D6E-409C-BE32-E72D297353CC}">
                  <c16:uniqueId val="{00000005-D294-46AC-93B5-AF1760AF8E48}"/>
                </c:ext>
              </c:extLst>
            </c:dLbl>
            <c:dLbl>
              <c:idx val="3"/>
              <c:layout>
                <c:manualLayout>
                  <c:x val="0.17055470107052945"/>
                  <c:y val="-3.8344226579520697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294-46AC-93B5-AF1760AF8E48}"/>
                </c:ext>
              </c:extLst>
            </c:dLbl>
            <c:dLbl>
              <c:idx val="4"/>
              <c:layout>
                <c:manualLayout>
                  <c:x val="3.8082994727699784E-2"/>
                  <c:y val="-3.4858387799564269E-3"/>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294-46AC-93B5-AF1760AF8E48}"/>
                </c:ext>
              </c:extLst>
            </c:dLbl>
            <c:dLbl>
              <c:idx val="5"/>
              <c:layout>
                <c:manualLayout>
                  <c:x val="0.12532647704751193"/>
                  <c:y val="-5.1419552948039956E-3"/>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294-46AC-93B5-AF1760AF8E48}"/>
                </c:ext>
              </c:extLst>
            </c:dLbl>
            <c:dLbl>
              <c:idx val="6"/>
              <c:layout>
                <c:manualLayout>
                  <c:x val="0.1632659182908259"/>
                  <c:y val="6.9771670698025494E-3"/>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294-46AC-93B5-AF1760AF8E48}"/>
                </c:ext>
              </c:extLst>
            </c:dLbl>
            <c:dLbl>
              <c:idx val="7"/>
              <c:layout>
                <c:manualLayout>
                  <c:x val="6.2417912046708449E-2"/>
                  <c:y val="-3.4858387799564269E-3"/>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D294-46AC-93B5-AF1760AF8E48}"/>
                </c:ext>
              </c:extLst>
            </c:dLbl>
            <c:dLbl>
              <c:idx val="8"/>
              <c:layout>
                <c:manualLayout>
                  <c:x val="3.38783162308793E-2"/>
                  <c:y val="0"/>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D294-46AC-93B5-AF1760AF8E48}"/>
                </c:ext>
              </c:extLst>
            </c:dLbl>
            <c:dLbl>
              <c:idx val="9"/>
              <c:layout>
                <c:manualLayout>
                  <c:x val="-8.8201219745490996E-3"/>
                  <c:y val="-2.832244008714597E-3"/>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D294-46AC-93B5-AF1760AF8E48}"/>
                </c:ext>
              </c:extLst>
            </c:dLbl>
            <c:dLbl>
              <c:idx val="10"/>
              <c:layout>
                <c:manualLayout>
                  <c:x val="1.9664666754947997E-2"/>
                  <c:y val="-4.3572984749471312E-4"/>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5-D294-46AC-93B5-AF1760AF8E48}"/>
                </c:ext>
              </c:extLst>
            </c:dLbl>
            <c:dLbl>
              <c:idx val="11"/>
              <c:layout>
                <c:manualLayout>
                  <c:x val="3.4985422740524789E-2"/>
                  <c:y val="0.14432195975503062"/>
                </c:manualLayout>
              </c:layout>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18172983479105928"/>
                      <c:h val="0.19281045751633988"/>
                    </c:manualLayout>
                  </c15:layout>
                </c:ext>
                <c:ext xmlns:c16="http://schemas.microsoft.com/office/drawing/2014/chart" uri="{C3380CC4-5D6E-409C-BE32-E72D297353CC}">
                  <c16:uniqueId val="{00000017-D294-46AC-93B5-AF1760AF8E48}"/>
                </c:ext>
              </c:extLst>
            </c:dLbl>
            <c:dLbl>
              <c:idx val="12"/>
              <c:layout>
                <c:manualLayout>
                  <c:x val="-8.3842580901877066E-3"/>
                  <c:y val="-5.2473881941227936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D294-46AC-93B5-AF1760AF8E48}"/>
                </c:ext>
              </c:extLst>
            </c:dLbl>
            <c:dLbl>
              <c:idx val="15"/>
              <c:layout>
                <c:manualLayout>
                  <c:x val="3.8597828332682764E-2"/>
                  <c:y val="-4.6737687200864596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D294-46AC-93B5-AF1760AF8E48}"/>
                </c:ext>
              </c:extLst>
            </c:dLbl>
            <c:dLbl>
              <c:idx val="16"/>
              <c:layout>
                <c:manualLayout>
                  <c:x val="0.12276118546406174"/>
                  <c:y val="7.1717015765186218E-3"/>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D294-46AC-93B5-AF1760AF8E48}"/>
                </c:ext>
              </c:extLst>
            </c:dLbl>
            <c:dLbl>
              <c:idx val="17"/>
              <c:layout>
                <c:manualLayout>
                  <c:x val="9.2376208076031304E-3"/>
                  <c:y val="-1.7429193899782135E-3"/>
                </c:manualLayout>
              </c:layout>
              <c:spPr>
                <a:noFill/>
                <a:ln>
                  <a:noFill/>
                </a:ln>
                <a:effectLst/>
              </c:spPr>
              <c:txPr>
                <a:bodyPr wrap="square" lIns="38100" tIns="19050" rIns="38100" bIns="19050" anchor="ctr">
                  <a:noAutofit/>
                </a:bodyPr>
                <a:lstStyle/>
                <a:p>
                  <a:pPr>
                    <a:defRPr sz="800">
                      <a:solidFill>
                        <a:sysClr val="windowText" lastClr="000000"/>
                      </a:solidFill>
                      <a:latin typeface="BIZ UDゴシック" panose="020B0400000000000000" pitchFamily="49" charset="-128"/>
                      <a:ea typeface="BIZ UDゴシック" panose="020B0400000000000000" pitchFamily="49" charset="-128"/>
                    </a:defRPr>
                  </a:pPr>
                  <a:endParaRPr lang="ja-JP"/>
                </a:p>
              </c:txPr>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19436345966958213"/>
                      <c:h val="0.19869281045751633"/>
                    </c:manualLayout>
                  </c15:layout>
                </c:ext>
                <c:ext xmlns:c16="http://schemas.microsoft.com/office/drawing/2014/chart" uri="{C3380CC4-5D6E-409C-BE32-E72D297353CC}">
                  <c16:uniqueId val="{00000023-D294-46AC-93B5-AF1760AF8E48}"/>
                </c:ext>
              </c:extLst>
            </c:dLbl>
            <c:dLbl>
              <c:idx val="18"/>
              <c:layout>
                <c:manualLayout>
                  <c:x val="3.6246795681152064E-2"/>
                  <c:y val="5.2287581699344806E-3"/>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5-D294-46AC-93B5-AF1760AF8E48}"/>
                </c:ext>
              </c:extLst>
            </c:dLbl>
            <c:dLbl>
              <c:idx val="19"/>
              <c:layout>
                <c:manualLayout>
                  <c:x val="4.4796339233106081E-2"/>
                  <c:y val="0.12636165577342048"/>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7-D294-46AC-93B5-AF1760AF8E48}"/>
                </c:ext>
              </c:extLst>
            </c:dLbl>
            <c:dLbl>
              <c:idx val="20"/>
              <c:layout>
                <c:manualLayout>
                  <c:x val="1.1699149851166572E-2"/>
                  <c:y val="5.544370679155302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9-D294-46AC-93B5-AF1760AF8E48}"/>
                </c:ext>
              </c:extLst>
            </c:dLbl>
            <c:dLbl>
              <c:idx val="21"/>
              <c:layout>
                <c:manualLayout>
                  <c:x val="-8.3695660491418158E-3"/>
                  <c:y val="3.3553256823289246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B-D294-46AC-93B5-AF1760AF8E48}"/>
                </c:ext>
              </c:extLst>
            </c:dLbl>
            <c:spPr>
              <a:noFill/>
              <a:ln>
                <a:noFill/>
              </a:ln>
              <a:effectLst/>
            </c:spPr>
            <c:txPr>
              <a:bodyPr wrap="square" lIns="38100" tIns="19050" rIns="38100" bIns="19050" anchor="ctr">
                <a:spAutoFit/>
              </a:bodyPr>
              <a:lstStyle/>
              <a:p>
                <a:pPr>
                  <a:defRPr sz="800">
                    <a:solidFill>
                      <a:sysClr val="windowText" lastClr="000000"/>
                    </a:solidFill>
                    <a:latin typeface="BIZ UDゴシック" panose="020B0400000000000000" pitchFamily="49" charset="-128"/>
                    <a:ea typeface="BIZ UDゴシック" panose="020B0400000000000000" pitchFamily="49" charset="-128"/>
                  </a:defRPr>
                </a:pPr>
                <a:endParaRPr lang="ja-JP"/>
              </a:p>
            </c:txPr>
            <c:dLblPos val="bestFit"/>
            <c:showLegendKey val="0"/>
            <c:showVal val="1"/>
            <c:showCatName val="1"/>
            <c:showSerName val="0"/>
            <c:showPercent val="0"/>
            <c:showBubbleSize val="0"/>
            <c:separator>
</c:separator>
            <c:showLeaderLines val="1"/>
            <c:extLst>
              <c:ext xmlns:c15="http://schemas.microsoft.com/office/drawing/2012/chart" uri="{CE6537A1-D6FC-4f65-9D91-7224C49458BB}"/>
            </c:extLst>
          </c:dLbls>
          <c:cat>
            <c:strRef>
              <c:f>'E1'!$P$17:$P$36</c:f>
              <c:strCache>
                <c:ptCount val="15"/>
                <c:pt idx="0">
                  <c:v>FIT電気</c:v>
                </c:pt>
                <c:pt idx="1">
                  <c:v>太陽光</c:v>
                </c:pt>
                <c:pt idx="2">
                  <c:v>風力</c:v>
                </c:pt>
                <c:pt idx="3">
                  <c:v>水力（3万kW未満）</c:v>
                </c:pt>
                <c:pt idx="4">
                  <c:v>水力（3万kW以上）</c:v>
                </c:pt>
                <c:pt idx="5">
                  <c:v>地熱</c:v>
                </c:pt>
                <c:pt idx="6">
                  <c:v>バイオマス</c:v>
                </c:pt>
                <c:pt idx="7">
                  <c:v>他社から（再エネ)</c:v>
                </c:pt>
                <c:pt idx="8">
                  <c:v>原子力</c:v>
                </c:pt>
                <c:pt idx="9">
                  <c:v>未利用エネルギー</c:v>
                </c:pt>
                <c:pt idx="10">
                  <c:v>火力（石炭）</c:v>
                </c:pt>
                <c:pt idx="11">
                  <c:v>火力（LNG）</c:v>
                </c:pt>
                <c:pt idx="12">
                  <c:v>火力（石油・その他）</c:v>
                </c:pt>
                <c:pt idx="13">
                  <c:v>その他（非再エネ）</c:v>
                </c:pt>
                <c:pt idx="14">
                  <c:v>卸取引所</c:v>
                </c:pt>
              </c:strCache>
            </c:strRef>
          </c:cat>
          <c:val>
            <c:numRef>
              <c:f>'E1'!$Q$17:$Q$36</c:f>
              <c:numCache>
                <c:formatCode>0.0%</c:formatCode>
                <c:ptCount val="20"/>
                <c:pt idx="0">
                  <c:v>0.28888888888888892</c:v>
                </c:pt>
                <c:pt idx="1">
                  <c:v>4.4444444444444446E-2</c:v>
                </c:pt>
                <c:pt idx="2">
                  <c:v>#N/A</c:v>
                </c:pt>
                <c:pt idx="3">
                  <c:v>8.8888888888888892E-2</c:v>
                </c:pt>
                <c:pt idx="4">
                  <c:v>#N/A</c:v>
                </c:pt>
                <c:pt idx="5">
                  <c:v>#N/A</c:v>
                </c:pt>
                <c:pt idx="6">
                  <c:v>#N/A</c:v>
                </c:pt>
                <c:pt idx="7">
                  <c:v>#N/A</c:v>
                </c:pt>
                <c:pt idx="8">
                  <c:v>#N/A</c:v>
                </c:pt>
                <c:pt idx="9">
                  <c:v>4.4444444444444446E-2</c:v>
                </c:pt>
                <c:pt idx="10">
                  <c:v>8.8888888888888892E-2</c:v>
                </c:pt>
                <c:pt idx="11">
                  <c:v>0.17777777777777778</c:v>
                </c:pt>
                <c:pt idx="12">
                  <c:v>4.4444444444444446E-2</c:v>
                </c:pt>
                <c:pt idx="13">
                  <c:v>4.4444444444444446E-2</c:v>
                </c:pt>
                <c:pt idx="14">
                  <c:v>0.17777777777777778</c:v>
                </c:pt>
              </c:numCache>
            </c:numRef>
          </c:val>
          <c:extLst>
            <c:ext xmlns:c16="http://schemas.microsoft.com/office/drawing/2014/chart" uri="{C3380CC4-5D6E-409C-BE32-E72D297353CC}">
              <c16:uniqueId val="{00000040-D294-46AC-93B5-AF1760AF8E48}"/>
            </c:ext>
          </c:extLst>
        </c:ser>
        <c:dLbls>
          <c:showLegendKey val="0"/>
          <c:showVal val="0"/>
          <c:showCatName val="0"/>
          <c:showSerName val="0"/>
          <c:showPercent val="0"/>
          <c:showBubbleSize val="0"/>
          <c:showLeaderLines val="1"/>
        </c:dLbls>
        <c:firstSliceAng val="0"/>
      </c:pieChart>
      <c:spPr>
        <a:noFill/>
        <a:ln>
          <a:noFill/>
        </a:ln>
        <a:effectLst/>
      </c:spPr>
    </c:plotArea>
    <c:plotVisOnly val="0"/>
    <c:dispBlanksAs val="gap"/>
    <c:showDLblsOverMax val="0"/>
    <c:extLst/>
  </c:chart>
  <c:spPr>
    <a:solidFill>
      <a:schemeClr val="bg1"/>
    </a:solidFill>
    <a:ln w="9525" cap="flat" cmpd="sng" algn="ctr">
      <a:solidFill>
        <a:schemeClr val="tx1">
          <a:lumMod val="50000"/>
          <a:lumOff val="50000"/>
        </a:schemeClr>
      </a:solidFill>
      <a:round/>
    </a:ln>
    <a:effectLst/>
  </c:spPr>
  <c:txPr>
    <a:bodyPr/>
    <a:lstStyle/>
    <a:p>
      <a:pPr>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ja-JP" altLang="en-US" b="1"/>
              <a:t>再生可能エネルギー利用率</a:t>
            </a:r>
          </a:p>
        </c:rich>
      </c:tx>
      <c:layout>
        <c:manualLayout>
          <c:xMode val="edge"/>
          <c:yMode val="edge"/>
          <c:x val="1.5182302695067934E-2"/>
          <c:y val="1.3017203207766863E-2"/>
        </c:manualLayout>
      </c:layout>
      <c:overlay val="0"/>
      <c:spPr>
        <a:noFill/>
        <a:ln>
          <a:noFill/>
        </a:ln>
        <a:effectLst/>
      </c:spPr>
    </c:title>
    <c:autoTitleDeleted val="0"/>
    <c:plotArea>
      <c:layout>
        <c:manualLayout>
          <c:layoutTarget val="inner"/>
          <c:xMode val="edge"/>
          <c:yMode val="edge"/>
          <c:x val="0.27689617595424643"/>
          <c:y val="0.2579619011038255"/>
          <c:w val="0.50749125460366906"/>
          <c:h val="0.61889251648421995"/>
        </c:manualLayout>
      </c:layout>
      <c:pieChart>
        <c:varyColors val="1"/>
        <c:ser>
          <c:idx val="0"/>
          <c:order val="0"/>
          <c:dPt>
            <c:idx val="0"/>
            <c:bubble3D val="0"/>
            <c:spPr>
              <a:solidFill>
                <a:schemeClr val="tx2">
                  <a:lumMod val="60000"/>
                  <a:lumOff val="40000"/>
                </a:schemeClr>
              </a:solidFill>
              <a:ln w="19050">
                <a:solidFill>
                  <a:schemeClr val="lt1"/>
                </a:solidFill>
              </a:ln>
              <a:effectLst/>
            </c:spPr>
            <c:extLst>
              <c:ext xmlns:c16="http://schemas.microsoft.com/office/drawing/2014/chart" uri="{C3380CC4-5D6E-409C-BE32-E72D297353CC}">
                <c16:uniqueId val="{00000001-AE2E-492F-B8D8-5B5F7BA2ED67}"/>
              </c:ext>
            </c:extLst>
          </c:dPt>
          <c:dPt>
            <c:idx val="1"/>
            <c:bubble3D val="0"/>
            <c:spPr>
              <a:solidFill>
                <a:schemeClr val="accent2">
                  <a:lumMod val="60000"/>
                  <a:lumOff val="40000"/>
                </a:schemeClr>
              </a:solidFill>
              <a:ln w="19050">
                <a:solidFill>
                  <a:schemeClr val="lt1"/>
                </a:solidFill>
              </a:ln>
              <a:effectLst/>
            </c:spPr>
            <c:extLst>
              <c:ext xmlns:c16="http://schemas.microsoft.com/office/drawing/2014/chart" uri="{C3380CC4-5D6E-409C-BE32-E72D297353CC}">
                <c16:uniqueId val="{00000003-AE2E-492F-B8D8-5B5F7BA2ED67}"/>
              </c:ext>
            </c:extLst>
          </c:dPt>
          <c:dLbls>
            <c:spPr>
              <a:noFill/>
              <a:ln>
                <a:noFill/>
              </a:ln>
              <a:effectLst/>
            </c:spPr>
            <c:txPr>
              <a:bodyPr wrap="square" lIns="38100" tIns="19050" rIns="38100" bIns="19050" anchor="ctr">
                <a:spAutoFit/>
              </a:bodyPr>
              <a:lstStyle/>
              <a:p>
                <a:pPr>
                  <a:defRPr sz="800">
                    <a:latin typeface="BIZ UDゴシック" panose="020B0400000000000000" pitchFamily="49" charset="-128"/>
                    <a:ea typeface="BIZ UDゴシック" panose="020B0400000000000000" pitchFamily="49" charset="-128"/>
                  </a:defRPr>
                </a:pPr>
                <a:endParaRPr lang="ja-JP"/>
              </a:p>
            </c:txPr>
            <c:dLblPos val="bestFit"/>
            <c:showLegendKey val="0"/>
            <c:showVal val="1"/>
            <c:showCatName val="1"/>
            <c:showSerName val="0"/>
            <c:showPercent val="0"/>
            <c:showBubbleSize val="0"/>
            <c:separator>
</c:separator>
            <c:showLeaderLines val="1"/>
            <c:extLst>
              <c:ext xmlns:c15="http://schemas.microsoft.com/office/drawing/2012/chart" uri="{CE6537A1-D6FC-4f65-9D91-7224C49458BB}"/>
            </c:extLst>
          </c:dLbls>
          <c:cat>
            <c:strRef>
              <c:f>'E1'!$P$37:$P$38</c:f>
              <c:strCache>
                <c:ptCount val="2"/>
                <c:pt idx="0">
                  <c:v>再エネ</c:v>
                </c:pt>
                <c:pt idx="1">
                  <c:v>非再エネ</c:v>
                </c:pt>
              </c:strCache>
            </c:strRef>
          </c:cat>
          <c:val>
            <c:numRef>
              <c:f>'E1'!$Q$37:$Q$38</c:f>
              <c:numCache>
                <c:formatCode>0.0%</c:formatCode>
                <c:ptCount val="2"/>
                <c:pt idx="0">
                  <c:v>0.255</c:v>
                </c:pt>
                <c:pt idx="1">
                  <c:v>0.745</c:v>
                </c:pt>
              </c:numCache>
            </c:numRef>
          </c:val>
          <c:extLst>
            <c:ext xmlns:c16="http://schemas.microsoft.com/office/drawing/2014/chart" uri="{C3380CC4-5D6E-409C-BE32-E72D297353CC}">
              <c16:uniqueId val="{00000004-AE2E-492F-B8D8-5B5F7BA2ED67}"/>
            </c:ext>
          </c:extLst>
        </c:ser>
        <c:dLbls>
          <c:showLegendKey val="0"/>
          <c:showVal val="0"/>
          <c:showCatName val="0"/>
          <c:showSerName val="0"/>
          <c:showPercent val="0"/>
          <c:showBubbleSize val="0"/>
          <c:showLeaderLines val="1"/>
        </c:dLbls>
        <c:firstSliceAng val="0"/>
      </c:pieChart>
      <c:spPr>
        <a:noFill/>
        <a:ln>
          <a:noFill/>
        </a:ln>
        <a:effectLst/>
      </c:spPr>
    </c:plotArea>
    <c:plotVisOnly val="0"/>
    <c:dispBlanksAs val="gap"/>
    <c:showDLblsOverMax val="0"/>
    <c:extLst/>
  </c:chart>
  <c:spPr>
    <a:solidFill>
      <a:schemeClr val="bg1"/>
    </a:solidFill>
    <a:ln w="9525" cap="flat" cmpd="sng" algn="ctr">
      <a:solidFill>
        <a:schemeClr val="tx1">
          <a:lumMod val="50000"/>
          <a:lumOff val="50000"/>
        </a:schemeClr>
      </a:solidFill>
      <a:round/>
    </a:ln>
    <a:effectLst/>
  </c:spPr>
  <c:txPr>
    <a:bodyPr/>
    <a:lstStyle/>
    <a:p>
      <a:pPr>
        <a:defRPr/>
      </a:pPr>
      <a:endParaRPr lang="ja-JP"/>
    </a:p>
  </c:txPr>
  <c:printSettings>
    <c:headerFooter/>
    <c:pageMargins b="0.75" l="0.7" r="0.7" t="0.75" header="0.3" footer="0.3"/>
    <c:pageSetup orientation="portrait"/>
  </c:printSettings>
</c:chartSpace>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GBox" noThreeD="1"/>
</file>

<file path=xl/ctrlProps/ctrlProp11.xml><?xml version="1.0" encoding="utf-8"?>
<formControlPr xmlns="http://schemas.microsoft.com/office/spreadsheetml/2009/9/main" objectType="CheckBox" checked="Checked" fmlaLink="$Z$5" lockText="1" noThreeD="1"/>
</file>

<file path=xl/ctrlProps/ctrlProp12.xml><?xml version="1.0" encoding="utf-8"?>
<formControlPr xmlns="http://schemas.microsoft.com/office/spreadsheetml/2009/9/main" objectType="CheckBox" checked="Checked" fmlaLink="$Z$6" lockText="1" noThreeD="1"/>
</file>

<file path=xl/ctrlProps/ctrlProp13.xml><?xml version="1.0" encoding="utf-8"?>
<formControlPr xmlns="http://schemas.microsoft.com/office/spreadsheetml/2009/9/main" objectType="CheckBox" checked="Checked" fmlaLink="$Z$9" lockText="1" noThreeD="1"/>
</file>

<file path=xl/ctrlProps/ctrlProp14.xml><?xml version="1.0" encoding="utf-8"?>
<formControlPr xmlns="http://schemas.microsoft.com/office/spreadsheetml/2009/9/main" objectType="CheckBox" fmlaLink="$Z$11" lockText="1" noThreeD="1"/>
</file>

<file path=xl/ctrlProps/ctrlProp2.xml><?xml version="1.0" encoding="utf-8"?>
<formControlPr xmlns="http://schemas.microsoft.com/office/spreadsheetml/2009/9/main" objectType="CheckBox" fmlaLink="$P$14" lockText="1" noThreeD="1"/>
</file>

<file path=xl/ctrlProps/ctrlProp3.xml><?xml version="1.0" encoding="utf-8"?>
<formControlPr xmlns="http://schemas.microsoft.com/office/spreadsheetml/2009/9/main" objectType="CheckBox" checked="Checked" fmlaLink="$Q$14" lockText="1" noThreeD="1"/>
</file>

<file path=xl/ctrlProps/ctrlProp4.xml><?xml version="1.0" encoding="utf-8"?>
<formControlPr xmlns="http://schemas.microsoft.com/office/spreadsheetml/2009/9/main" objectType="CheckBox" checked="Checked" fmlaLink="$R$14" lockText="1" noThreeD="1"/>
</file>

<file path=xl/ctrlProps/ctrlProp5.xml><?xml version="1.0" encoding="utf-8"?>
<formControlPr xmlns="http://schemas.microsoft.com/office/spreadsheetml/2009/9/main" objectType="CheckBox" checked="Checked" fmlaLink="$S$14" lockText="1" noThreeD="1"/>
</file>

<file path=xl/ctrlProps/ctrlProp6.xml><?xml version="1.0" encoding="utf-8"?>
<formControlPr xmlns="http://schemas.microsoft.com/office/spreadsheetml/2009/9/main" objectType="GBox" noThreeD="1"/>
</file>

<file path=xl/ctrlProps/ctrlProp7.xml><?xml version="1.0" encoding="utf-8"?>
<formControlPr xmlns="http://schemas.microsoft.com/office/spreadsheetml/2009/9/main" objectType="Radio" checked="Checked" firstButton="1" fmlaLink="$P$13"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GBox" noThreeD="1"/>
</file>

<file path=xl/drawings/_rels/drawing1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57150</xdr:colOff>
      <xdr:row>7</xdr:row>
      <xdr:rowOff>93905</xdr:rowOff>
    </xdr:from>
    <xdr:to>
      <xdr:col>4</xdr:col>
      <xdr:colOff>152400</xdr:colOff>
      <xdr:row>9</xdr:row>
      <xdr:rowOff>295138</xdr:rowOff>
    </xdr:to>
    <xdr:sp macro="" textlink="">
      <xdr:nvSpPr>
        <xdr:cNvPr id="2" name="左中かっこ 1">
          <a:extLst>
            <a:ext uri="{FF2B5EF4-FFF2-40B4-BE49-F238E27FC236}">
              <a16:creationId xmlns:a16="http://schemas.microsoft.com/office/drawing/2014/main" id="{8959B78E-FE2D-4025-9BF0-2362445A5257}"/>
            </a:ext>
          </a:extLst>
        </xdr:cNvPr>
        <xdr:cNvSpPr/>
      </xdr:nvSpPr>
      <xdr:spPr>
        <a:xfrm>
          <a:off x="3114675" y="1522655"/>
          <a:ext cx="95250" cy="963233"/>
        </a:xfrm>
        <a:prstGeom prst="leftBrace">
          <a:avLst>
            <a:gd name="adj1" fmla="val 33081"/>
            <a:gd name="adj2" fmla="val 50000"/>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rgbClr val="FF0000"/>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1602144</xdr:colOff>
      <xdr:row>0</xdr:row>
      <xdr:rowOff>311215</xdr:rowOff>
    </xdr:from>
    <xdr:to>
      <xdr:col>8</xdr:col>
      <xdr:colOff>152399</xdr:colOff>
      <xdr:row>0</xdr:row>
      <xdr:rowOff>1581150</xdr:rowOff>
    </xdr:to>
    <xdr:sp macro="" textlink="">
      <xdr:nvSpPr>
        <xdr:cNvPr id="7" name="フローチャート: 代替処理 6">
          <a:extLst>
            <a:ext uri="{FF2B5EF4-FFF2-40B4-BE49-F238E27FC236}">
              <a16:creationId xmlns:a16="http://schemas.microsoft.com/office/drawing/2014/main" id="{335DD3FD-FE78-49AD-B88E-3B449B2FD823}"/>
            </a:ext>
          </a:extLst>
        </xdr:cNvPr>
        <xdr:cNvSpPr/>
      </xdr:nvSpPr>
      <xdr:spPr>
        <a:xfrm>
          <a:off x="1783119" y="311215"/>
          <a:ext cx="3446105" cy="1269935"/>
        </a:xfrm>
        <a:prstGeom prst="flowChartAlternateProcess">
          <a:avLst/>
        </a:prstGeom>
        <a:solidFill>
          <a:schemeClr val="bg1">
            <a:lumMod val="95000"/>
          </a:schemeClr>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ja-JP" sz="1100" b="1">
              <a:solidFill>
                <a:sysClr val="windowText" lastClr="000000"/>
              </a:solidFill>
              <a:effectLst/>
              <a:latin typeface="+mn-lt"/>
              <a:ea typeface="+mn-ea"/>
              <a:cs typeface="+mn-cs"/>
            </a:rPr>
            <a:t>全国で</a:t>
          </a:r>
          <a:r>
            <a:rPr kumimoji="1" lang="ja-JP" altLang="en-US" sz="1100" b="1">
              <a:solidFill>
                <a:sysClr val="windowText" lastClr="000000"/>
              </a:solidFill>
            </a:rPr>
            <a:t>メニューの販売がある場合</a:t>
          </a:r>
          <a:r>
            <a:rPr kumimoji="1" lang="ja-JP" altLang="en-US" sz="1100">
              <a:solidFill>
                <a:sysClr val="windowText" lastClr="000000"/>
              </a:solidFill>
            </a:rPr>
            <a:t>には、</a:t>
          </a:r>
          <a:r>
            <a:rPr kumimoji="1" lang="ja-JP" altLang="ja-JP" sz="1100" b="1">
              <a:solidFill>
                <a:sysClr val="windowText" lastClr="000000"/>
              </a:solidFill>
              <a:effectLst/>
              <a:latin typeface="+mn-lt"/>
              <a:ea typeface="+mn-ea"/>
              <a:cs typeface="+mn-cs"/>
            </a:rPr>
            <a:t>都内に供給のないメニューも含め</a:t>
          </a:r>
          <a:r>
            <a:rPr kumimoji="1" lang="ja-JP" altLang="en-US" sz="1100" b="1">
              <a:solidFill>
                <a:sysClr val="windowText" lastClr="000000"/>
              </a:solidFill>
            </a:rPr>
            <a:t>すべて</a:t>
          </a:r>
          <a:r>
            <a:rPr kumimoji="1" lang="ja-JP" altLang="en-US" sz="1100">
              <a:solidFill>
                <a:sysClr val="windowText" lastClr="000000"/>
              </a:solidFill>
            </a:rPr>
            <a:t>のメニューについて</a:t>
          </a:r>
          <a:r>
            <a:rPr kumimoji="1" lang="ja-JP" altLang="en-US" sz="1100" b="1">
              <a:solidFill>
                <a:sysClr val="windowText" lastClr="000000"/>
              </a:solidFill>
            </a:rPr>
            <a:t>黄色のセルを</a:t>
          </a:r>
          <a:r>
            <a:rPr kumimoji="1" lang="ja-JP" altLang="en-US" sz="1100">
              <a:solidFill>
                <a:sysClr val="windowText" lastClr="000000"/>
              </a:solidFill>
            </a:rPr>
            <a:t>記載してください</a:t>
          </a:r>
          <a:endParaRPr kumimoji="1" lang="en-US" altLang="ja-JP" sz="1100">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全国でメニューの販売がない場合には、本シートの記載は必要ございません</a:t>
          </a:r>
          <a:endParaRPr lang="ja-JP" altLang="ja-JP">
            <a:solidFill>
              <a:sysClr val="windowText" lastClr="000000"/>
            </a:solidFill>
            <a:effectLst/>
          </a:endParaRPr>
        </a:p>
        <a:p>
          <a:pPr algn="l"/>
          <a:endParaRPr kumimoji="1" lang="en-US" altLang="ja-JP" sz="1100">
            <a:solidFill>
              <a:sysClr val="windowText" lastClr="000000"/>
            </a:solidFill>
          </a:endParaRPr>
        </a:p>
      </xdr:txBody>
    </xdr:sp>
    <xdr:clientData/>
  </xdr:twoCellAnchor>
  <xdr:twoCellAnchor>
    <xdr:from>
      <xdr:col>1</xdr:col>
      <xdr:colOff>106721</xdr:colOff>
      <xdr:row>0</xdr:row>
      <xdr:rowOff>1482790</xdr:rowOff>
    </xdr:from>
    <xdr:to>
      <xdr:col>1</xdr:col>
      <xdr:colOff>1562100</xdr:colOff>
      <xdr:row>5</xdr:row>
      <xdr:rowOff>66675</xdr:rowOff>
    </xdr:to>
    <xdr:sp macro="" textlink="">
      <xdr:nvSpPr>
        <xdr:cNvPr id="3" name="フローチャート: 代替処理 2">
          <a:extLst>
            <a:ext uri="{FF2B5EF4-FFF2-40B4-BE49-F238E27FC236}">
              <a16:creationId xmlns:a16="http://schemas.microsoft.com/office/drawing/2014/main" id="{768E4865-295C-4979-81DF-CBBC2646D37D}"/>
            </a:ext>
          </a:extLst>
        </xdr:cNvPr>
        <xdr:cNvSpPr/>
      </xdr:nvSpPr>
      <xdr:spPr>
        <a:xfrm>
          <a:off x="287696" y="1482790"/>
          <a:ext cx="1455379" cy="965135"/>
        </a:xfrm>
        <a:prstGeom prst="flowChartAlternate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初めに、「電源構成の指定方法」をプルダウンから選んでください</a:t>
          </a:r>
          <a:endParaRPr kumimoji="1" lang="en-US" altLang="ja-JP"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9</xdr:col>
      <xdr:colOff>19051</xdr:colOff>
      <xdr:row>1</xdr:row>
      <xdr:rowOff>85726</xdr:rowOff>
    </xdr:from>
    <xdr:to>
      <xdr:col>13</xdr:col>
      <xdr:colOff>281940</xdr:colOff>
      <xdr:row>2</xdr:row>
      <xdr:rowOff>190501</xdr:rowOff>
    </xdr:to>
    <xdr:sp macro="" textlink="">
      <xdr:nvSpPr>
        <xdr:cNvPr id="2" name="フローチャート: 代替処理 1">
          <a:extLst>
            <a:ext uri="{FF2B5EF4-FFF2-40B4-BE49-F238E27FC236}">
              <a16:creationId xmlns:a16="http://schemas.microsoft.com/office/drawing/2014/main" id="{AD72A9C3-D8CC-4046-80B2-A063B6AE1459}"/>
            </a:ext>
          </a:extLst>
        </xdr:cNvPr>
        <xdr:cNvSpPr/>
      </xdr:nvSpPr>
      <xdr:spPr>
        <a:xfrm>
          <a:off x="5566411" y="329566"/>
          <a:ext cx="2815589" cy="379095"/>
        </a:xfrm>
        <a:prstGeom prst="flowChartAlternate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t>本シートに入力必要な箇所はございません</a:t>
          </a:r>
          <a:endParaRPr kumimoji="1" lang="en-US" altLang="ja-JP" sz="1100"/>
        </a:p>
      </xdr:txBody>
    </xdr:sp>
    <xdr:clientData/>
  </xdr:twoCellAnchor>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22860</xdr:colOff>
          <xdr:row>4</xdr:row>
          <xdr:rowOff>7620</xdr:rowOff>
        </xdr:from>
        <xdr:to>
          <xdr:col>6</xdr:col>
          <xdr:colOff>83820</xdr:colOff>
          <xdr:row>4</xdr:row>
          <xdr:rowOff>220980</xdr:rowOff>
        </xdr:to>
        <xdr:sp macro="" textlink="">
          <xdr:nvSpPr>
            <xdr:cNvPr id="163841" name="Check Box 1" hidden="1">
              <a:extLst>
                <a:ext uri="{63B3BB69-23CF-44E3-9099-C40C66FF867C}">
                  <a14:compatExt spid="_x0000_s163841"/>
                </a:ext>
                <a:ext uri="{FF2B5EF4-FFF2-40B4-BE49-F238E27FC236}">
                  <a16:creationId xmlns:a16="http://schemas.microsoft.com/office/drawing/2014/main" id="{00000000-0008-0000-0C00-000001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5</xdr:row>
          <xdr:rowOff>0</xdr:rowOff>
        </xdr:from>
        <xdr:to>
          <xdr:col>6</xdr:col>
          <xdr:colOff>83820</xdr:colOff>
          <xdr:row>5</xdr:row>
          <xdr:rowOff>213360</xdr:rowOff>
        </xdr:to>
        <xdr:sp macro="" textlink="">
          <xdr:nvSpPr>
            <xdr:cNvPr id="163842" name="Check Box 2" hidden="1">
              <a:extLst>
                <a:ext uri="{63B3BB69-23CF-44E3-9099-C40C66FF867C}">
                  <a14:compatExt spid="_x0000_s163842"/>
                </a:ext>
                <a:ext uri="{FF2B5EF4-FFF2-40B4-BE49-F238E27FC236}">
                  <a16:creationId xmlns:a16="http://schemas.microsoft.com/office/drawing/2014/main" id="{00000000-0008-0000-0C00-000002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8</xdr:row>
          <xdr:rowOff>7620</xdr:rowOff>
        </xdr:from>
        <xdr:to>
          <xdr:col>6</xdr:col>
          <xdr:colOff>83820</xdr:colOff>
          <xdr:row>8</xdr:row>
          <xdr:rowOff>220980</xdr:rowOff>
        </xdr:to>
        <xdr:sp macro="" textlink="">
          <xdr:nvSpPr>
            <xdr:cNvPr id="163843" name="Check Box 3" hidden="1">
              <a:extLst>
                <a:ext uri="{63B3BB69-23CF-44E3-9099-C40C66FF867C}">
                  <a14:compatExt spid="_x0000_s163843"/>
                </a:ext>
                <a:ext uri="{FF2B5EF4-FFF2-40B4-BE49-F238E27FC236}">
                  <a16:creationId xmlns:a16="http://schemas.microsoft.com/office/drawing/2014/main" id="{00000000-0008-0000-0C00-000003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xdr:colOff>
          <xdr:row>10</xdr:row>
          <xdr:rowOff>0</xdr:rowOff>
        </xdr:from>
        <xdr:to>
          <xdr:col>6</xdr:col>
          <xdr:colOff>76200</xdr:colOff>
          <xdr:row>10</xdr:row>
          <xdr:rowOff>213360</xdr:rowOff>
        </xdr:to>
        <xdr:sp macro="" textlink="">
          <xdr:nvSpPr>
            <xdr:cNvPr id="163844" name="Check Box 4" hidden="1">
              <a:extLst>
                <a:ext uri="{63B3BB69-23CF-44E3-9099-C40C66FF867C}">
                  <a14:compatExt spid="_x0000_s163844"/>
                </a:ext>
                <a:ext uri="{FF2B5EF4-FFF2-40B4-BE49-F238E27FC236}">
                  <a16:creationId xmlns:a16="http://schemas.microsoft.com/office/drawing/2014/main" id="{00000000-0008-0000-0C00-000004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24</xdr:col>
      <xdr:colOff>133350</xdr:colOff>
      <xdr:row>30</xdr:row>
      <xdr:rowOff>238125</xdr:rowOff>
    </xdr:from>
    <xdr:to>
      <xdr:col>24</xdr:col>
      <xdr:colOff>3190875</xdr:colOff>
      <xdr:row>35</xdr:row>
      <xdr:rowOff>57150</xdr:rowOff>
    </xdr:to>
    <xdr:sp macro="" textlink="">
      <xdr:nvSpPr>
        <xdr:cNvPr id="3" name="フローチャート: 代替処理 2">
          <a:extLst>
            <a:ext uri="{FF2B5EF4-FFF2-40B4-BE49-F238E27FC236}">
              <a16:creationId xmlns:a16="http://schemas.microsoft.com/office/drawing/2014/main" id="{AF265041-DABD-4A72-9141-E7E5C4F5724B}"/>
            </a:ext>
          </a:extLst>
        </xdr:cNvPr>
        <xdr:cNvSpPr/>
      </xdr:nvSpPr>
      <xdr:spPr>
        <a:xfrm>
          <a:off x="8429625" y="7210425"/>
          <a:ext cx="3057525" cy="1076325"/>
        </a:xfrm>
        <a:prstGeom prst="flowChartAlternate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文字の見切れにご注意ください</a:t>
          </a:r>
          <a:r>
            <a:rPr kumimoji="1" lang="en-US" altLang="ja-JP" sz="1100" b="1"/>
            <a:t>!!</a:t>
          </a:r>
          <a:r>
            <a:rPr kumimoji="1" lang="en-US" altLang="ja-JP" sz="1100" baseline="0"/>
            <a:t> </a:t>
          </a:r>
          <a:r>
            <a:rPr kumimoji="1" lang="ja-JP" altLang="en-US" sz="1100"/>
            <a:t>見切れた場合は分量を削減するか文字サイズを小さくしてください。セル内で改行する場合は、</a:t>
          </a:r>
          <a:r>
            <a:rPr kumimoji="1" lang="en-US" altLang="ja-JP" sz="1100"/>
            <a:t>Alt</a:t>
          </a:r>
          <a:r>
            <a:rPr kumimoji="1" lang="ja-JP" altLang="en-US" sz="1100"/>
            <a:t>キー＋</a:t>
          </a:r>
          <a:r>
            <a:rPr kumimoji="1" lang="en-US" altLang="ja-JP" sz="1100"/>
            <a:t>Enter</a:t>
          </a:r>
          <a:r>
            <a:rPr kumimoji="1" lang="ja-JP" altLang="en-US" sz="1100"/>
            <a:t>キーを入力してください。</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xdr:col>
      <xdr:colOff>76200</xdr:colOff>
      <xdr:row>3</xdr:row>
      <xdr:rowOff>152400</xdr:rowOff>
    </xdr:from>
    <xdr:to>
      <xdr:col>8</xdr:col>
      <xdr:colOff>57150</xdr:colOff>
      <xdr:row>7</xdr:row>
      <xdr:rowOff>19050</xdr:rowOff>
    </xdr:to>
    <xdr:graphicFrame macro="">
      <xdr:nvGraphicFramePr>
        <xdr:cNvPr id="2" name="グラフ 1">
          <a:extLst>
            <a:ext uri="{FF2B5EF4-FFF2-40B4-BE49-F238E27FC236}">
              <a16:creationId xmlns:a16="http://schemas.microsoft.com/office/drawing/2014/main" id="{6587FD89-2DB2-46FD-AE5E-68B4D63D84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180975</xdr:colOff>
      <xdr:row>3</xdr:row>
      <xdr:rowOff>152400</xdr:rowOff>
    </xdr:from>
    <xdr:to>
      <xdr:col>12</xdr:col>
      <xdr:colOff>209550</xdr:colOff>
      <xdr:row>7</xdr:row>
      <xdr:rowOff>19050</xdr:rowOff>
    </xdr:to>
    <xdr:graphicFrame macro="">
      <xdr:nvGraphicFramePr>
        <xdr:cNvPr id="3" name="グラフ 2">
          <a:extLst>
            <a:ext uri="{FF2B5EF4-FFF2-40B4-BE49-F238E27FC236}">
              <a16:creationId xmlns:a16="http://schemas.microsoft.com/office/drawing/2014/main" id="{C72B8968-7D59-493F-AB73-7ADB003719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342900</xdr:colOff>
      <xdr:row>11</xdr:row>
      <xdr:rowOff>152400</xdr:rowOff>
    </xdr:from>
    <xdr:to>
      <xdr:col>14</xdr:col>
      <xdr:colOff>3400425</xdr:colOff>
      <xdr:row>12</xdr:row>
      <xdr:rowOff>876300</xdr:rowOff>
    </xdr:to>
    <xdr:sp macro="" textlink="">
      <xdr:nvSpPr>
        <xdr:cNvPr id="4" name="フローチャート: 代替処理 3">
          <a:extLst>
            <a:ext uri="{FF2B5EF4-FFF2-40B4-BE49-F238E27FC236}">
              <a16:creationId xmlns:a16="http://schemas.microsoft.com/office/drawing/2014/main" id="{D5C91CB4-D4EC-4490-8148-A2FD08963112}"/>
            </a:ext>
          </a:extLst>
        </xdr:cNvPr>
        <xdr:cNvSpPr/>
      </xdr:nvSpPr>
      <xdr:spPr>
        <a:xfrm>
          <a:off x="8191500" y="5124450"/>
          <a:ext cx="3057525" cy="1076325"/>
        </a:xfrm>
        <a:prstGeom prst="flowChartAlternate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文字の見切れにご注意ください</a:t>
          </a:r>
          <a:r>
            <a:rPr kumimoji="1" lang="en-US" altLang="ja-JP" sz="1100" b="1"/>
            <a:t>!!</a:t>
          </a:r>
          <a:r>
            <a:rPr kumimoji="1" lang="en-US" altLang="ja-JP" sz="1100" baseline="0"/>
            <a:t> </a:t>
          </a:r>
          <a:r>
            <a:rPr kumimoji="1" lang="ja-JP" altLang="en-US" sz="1100"/>
            <a:t>見切れた場合は分量を削減するか文字サイズを小さくしてください。セル内で改行する場合は、</a:t>
          </a:r>
          <a:r>
            <a:rPr kumimoji="1" lang="en-US" altLang="ja-JP" sz="1100"/>
            <a:t>Alt</a:t>
          </a:r>
          <a:r>
            <a:rPr kumimoji="1" lang="ja-JP" altLang="en-US" sz="1100"/>
            <a:t>キー＋</a:t>
          </a:r>
          <a:r>
            <a:rPr kumimoji="1" lang="en-US" altLang="ja-JP" sz="1100"/>
            <a:t>Enter</a:t>
          </a:r>
          <a:r>
            <a:rPr kumimoji="1" lang="ja-JP" altLang="en-US" sz="1100"/>
            <a:t>キーを入力してください。</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13</xdr:col>
      <xdr:colOff>419100</xdr:colOff>
      <xdr:row>3</xdr:row>
      <xdr:rowOff>1257300</xdr:rowOff>
    </xdr:from>
    <xdr:to>
      <xdr:col>13</xdr:col>
      <xdr:colOff>3476625</xdr:colOff>
      <xdr:row>7</xdr:row>
      <xdr:rowOff>89736</xdr:rowOff>
    </xdr:to>
    <xdr:sp macro="" textlink="">
      <xdr:nvSpPr>
        <xdr:cNvPr id="2" name="フローチャート: 代替処理 1">
          <a:extLst>
            <a:ext uri="{FF2B5EF4-FFF2-40B4-BE49-F238E27FC236}">
              <a16:creationId xmlns:a16="http://schemas.microsoft.com/office/drawing/2014/main" id="{CCB0B88D-5856-46CF-9BD3-C45A29837068}"/>
            </a:ext>
          </a:extLst>
        </xdr:cNvPr>
        <xdr:cNvSpPr/>
      </xdr:nvSpPr>
      <xdr:spPr>
        <a:xfrm>
          <a:off x="10506075" y="1828800"/>
          <a:ext cx="3057525" cy="1080336"/>
        </a:xfrm>
        <a:prstGeom prst="flowChartAlternate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文字の見切れにご注意ください</a:t>
          </a:r>
          <a:r>
            <a:rPr kumimoji="1" lang="en-US" altLang="ja-JP" sz="1100" b="1"/>
            <a:t>!!</a:t>
          </a:r>
          <a:r>
            <a:rPr kumimoji="1" lang="en-US" altLang="ja-JP" sz="1100" b="1" baseline="0"/>
            <a:t> </a:t>
          </a:r>
          <a:r>
            <a:rPr kumimoji="1" lang="ja-JP" altLang="en-US" sz="1100"/>
            <a:t>見切れた場合は分量を削減するか文字サイズを小さくしてください。セル内で改行する場合は、</a:t>
          </a:r>
          <a:r>
            <a:rPr kumimoji="1" lang="en-US" altLang="ja-JP" sz="1100"/>
            <a:t>Alt</a:t>
          </a:r>
          <a:r>
            <a:rPr kumimoji="1" lang="ja-JP" altLang="en-US" sz="1100"/>
            <a:t>キー＋</a:t>
          </a:r>
          <a:r>
            <a:rPr kumimoji="1" lang="en-US" altLang="ja-JP" sz="1100"/>
            <a:t>Enter</a:t>
          </a:r>
          <a:r>
            <a:rPr kumimoji="1" lang="ja-JP" altLang="en-US" sz="1100"/>
            <a:t>キーを入力してください。</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9</xdr:col>
      <xdr:colOff>400050</xdr:colOff>
      <xdr:row>7</xdr:row>
      <xdr:rowOff>533400</xdr:rowOff>
    </xdr:from>
    <xdr:to>
      <xdr:col>9</xdr:col>
      <xdr:colOff>3457575</xdr:colOff>
      <xdr:row>8</xdr:row>
      <xdr:rowOff>57150</xdr:rowOff>
    </xdr:to>
    <xdr:sp macro="" textlink="">
      <xdr:nvSpPr>
        <xdr:cNvPr id="2" name="フローチャート: 代替処理 1">
          <a:extLst>
            <a:ext uri="{FF2B5EF4-FFF2-40B4-BE49-F238E27FC236}">
              <a16:creationId xmlns:a16="http://schemas.microsoft.com/office/drawing/2014/main" id="{E03F4050-9C13-4EBA-AD3B-E504C9065F00}"/>
            </a:ext>
          </a:extLst>
        </xdr:cNvPr>
        <xdr:cNvSpPr/>
      </xdr:nvSpPr>
      <xdr:spPr>
        <a:xfrm>
          <a:off x="7505700" y="2476500"/>
          <a:ext cx="3057525" cy="1076325"/>
        </a:xfrm>
        <a:prstGeom prst="flowChartAlternate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文字の見切れにご注意ください</a:t>
          </a:r>
          <a:r>
            <a:rPr kumimoji="1" lang="en-US" altLang="ja-JP" sz="1100" b="1"/>
            <a:t>!!</a:t>
          </a:r>
          <a:r>
            <a:rPr kumimoji="1" lang="en-US" altLang="ja-JP" sz="1100" b="1" baseline="0"/>
            <a:t> </a:t>
          </a:r>
          <a:r>
            <a:rPr kumimoji="1" lang="ja-JP" altLang="en-US" sz="1100"/>
            <a:t>見切れた場合は分量を削減するか文字サイズを小さくしてください。セル内で改行する場合は、</a:t>
          </a:r>
          <a:r>
            <a:rPr kumimoji="1" lang="en-US" altLang="ja-JP" sz="1100"/>
            <a:t>Alt</a:t>
          </a:r>
          <a:r>
            <a:rPr kumimoji="1" lang="ja-JP" altLang="en-US" sz="1100"/>
            <a:t>キー＋</a:t>
          </a:r>
          <a:r>
            <a:rPr kumimoji="1" lang="en-US" altLang="ja-JP" sz="1100"/>
            <a:t>Enter</a:t>
          </a:r>
          <a:r>
            <a:rPr kumimoji="1" lang="ja-JP" altLang="en-US" sz="1100"/>
            <a:t>キーを入力してください。</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15</xdr:col>
      <xdr:colOff>151312</xdr:colOff>
      <xdr:row>9</xdr:row>
      <xdr:rowOff>155511</xdr:rowOff>
    </xdr:from>
    <xdr:to>
      <xdr:col>19</xdr:col>
      <xdr:colOff>96999</xdr:colOff>
      <xdr:row>17</xdr:row>
      <xdr:rowOff>93583</xdr:rowOff>
    </xdr:to>
    <xdr:sp macro="" textlink="">
      <xdr:nvSpPr>
        <xdr:cNvPr id="2" name="角丸四角形吹き出し 13">
          <a:extLst>
            <a:ext uri="{FF2B5EF4-FFF2-40B4-BE49-F238E27FC236}">
              <a16:creationId xmlns:a16="http://schemas.microsoft.com/office/drawing/2014/main" id="{10C0B79F-23D4-42B6-AE30-95ABB51FBB19}"/>
            </a:ext>
          </a:extLst>
        </xdr:cNvPr>
        <xdr:cNvSpPr/>
      </xdr:nvSpPr>
      <xdr:spPr>
        <a:xfrm>
          <a:off x="10266862" y="1955736"/>
          <a:ext cx="2650787" cy="1557322"/>
        </a:xfrm>
        <a:prstGeom prst="wedgeRoundRectCallout">
          <a:avLst>
            <a:gd name="adj1" fmla="val -109650"/>
            <a:gd name="adj2" fmla="val 69780"/>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rtl="0"/>
          <a:r>
            <a:rPr kumimoji="1" lang="ja-JP" altLang="en-US" sz="1100"/>
            <a:t>（例）</a:t>
          </a:r>
          <a:endParaRPr kumimoji="1" lang="en-US" altLang="ja-JP" sz="1100"/>
        </a:p>
        <a:p>
          <a:pPr rtl="0"/>
          <a:r>
            <a:rPr lang="ja-JP" altLang="ja-JP" sz="1100" b="0" i="0" baseline="0">
              <a:solidFill>
                <a:schemeClr val="dk1"/>
              </a:solidFill>
              <a:effectLst/>
              <a:latin typeface="+mn-lt"/>
              <a:ea typeface="+mn-ea"/>
              <a:cs typeface="+mn-cs"/>
            </a:rPr>
            <a:t>・ 事務所ビル</a:t>
          </a:r>
          <a:endParaRPr lang="ja-JP" altLang="ja-JP">
            <a:effectLst/>
          </a:endParaRPr>
        </a:p>
        <a:p>
          <a:pPr rtl="0"/>
          <a:r>
            <a:rPr lang="ja-JP" altLang="ja-JP" sz="1100" b="0" i="0" baseline="0">
              <a:solidFill>
                <a:schemeClr val="dk1"/>
              </a:solidFill>
              <a:effectLst/>
              <a:latin typeface="+mn-lt"/>
              <a:ea typeface="+mn-ea"/>
              <a:cs typeface="+mn-cs"/>
            </a:rPr>
            <a:t>・ 商業ビル（百貨店、各種商品卸・小売業、飲食店、ホテル・旅館等）</a:t>
          </a:r>
          <a:endParaRPr lang="ja-JP" altLang="ja-JP">
            <a:effectLst/>
          </a:endParaRPr>
        </a:p>
        <a:p>
          <a:pPr rtl="0"/>
          <a:r>
            <a:rPr lang="ja-JP" altLang="ja-JP" sz="1100" b="0" i="0" baseline="0">
              <a:solidFill>
                <a:schemeClr val="dk1"/>
              </a:solidFill>
              <a:effectLst/>
              <a:latin typeface="+mn-lt"/>
              <a:ea typeface="+mn-ea"/>
              <a:cs typeface="+mn-cs"/>
            </a:rPr>
            <a:t>・ 学校</a:t>
          </a:r>
          <a:endParaRPr lang="ja-JP" altLang="ja-JP">
            <a:effectLst/>
          </a:endParaRPr>
        </a:p>
        <a:p>
          <a:pPr rtl="0"/>
          <a:r>
            <a:rPr lang="ja-JP" altLang="ja-JP" sz="1100" b="0" i="0" baseline="0">
              <a:solidFill>
                <a:schemeClr val="dk1"/>
              </a:solidFill>
              <a:effectLst/>
              <a:latin typeface="+mn-lt"/>
              <a:ea typeface="+mn-ea"/>
              <a:cs typeface="+mn-cs"/>
            </a:rPr>
            <a:t>・ 病院、医療施設、社会福祉施設</a:t>
          </a:r>
          <a:endParaRPr lang="ja-JP" altLang="ja-JP">
            <a:effectLst/>
          </a:endParaRPr>
        </a:p>
        <a:p>
          <a:pPr rtl="0">
            <a:lnSpc>
              <a:spcPts val="1300"/>
            </a:lnSpc>
          </a:pPr>
          <a:r>
            <a:rPr lang="ja-JP" altLang="ja-JP" sz="1100" b="0" i="0" baseline="0">
              <a:solidFill>
                <a:schemeClr val="dk1"/>
              </a:solidFill>
              <a:effectLst/>
              <a:latin typeface="+mn-lt"/>
              <a:ea typeface="+mn-ea"/>
              <a:cs typeface="+mn-cs"/>
            </a:rPr>
            <a:t>・ 公共施設</a:t>
          </a:r>
          <a:endParaRPr lang="ja-JP" altLang="ja-JP">
            <a:effectLst/>
          </a:endParaRPr>
        </a:p>
      </xdr:txBody>
    </xdr:sp>
    <xdr:clientData/>
  </xdr:twoCellAnchor>
  <xdr:twoCellAnchor>
    <xdr:from>
      <xdr:col>8</xdr:col>
      <xdr:colOff>58121</xdr:colOff>
      <xdr:row>15</xdr:row>
      <xdr:rowOff>46693</xdr:rowOff>
    </xdr:from>
    <xdr:to>
      <xdr:col>10</xdr:col>
      <xdr:colOff>544286</xdr:colOff>
      <xdr:row>17</xdr:row>
      <xdr:rowOff>171138</xdr:rowOff>
    </xdr:to>
    <xdr:sp macro="" textlink="">
      <xdr:nvSpPr>
        <xdr:cNvPr id="3" name="角丸四角形吹き出し 9">
          <a:extLst>
            <a:ext uri="{FF2B5EF4-FFF2-40B4-BE49-F238E27FC236}">
              <a16:creationId xmlns:a16="http://schemas.microsoft.com/office/drawing/2014/main" id="{761DDF92-0ACD-45C4-87C3-4088A8F688BB}"/>
            </a:ext>
          </a:extLst>
        </xdr:cNvPr>
        <xdr:cNvSpPr/>
      </xdr:nvSpPr>
      <xdr:spPr>
        <a:xfrm>
          <a:off x="5439746" y="3066118"/>
          <a:ext cx="1838715" cy="524495"/>
        </a:xfrm>
        <a:prstGeom prst="wedgeRoundRectCallout">
          <a:avLst>
            <a:gd name="adj1" fmla="val -67020"/>
            <a:gd name="adj2" fmla="val 92895"/>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lnSpc>
              <a:spcPts val="1300"/>
            </a:lnSpc>
          </a:pPr>
          <a:r>
            <a:rPr kumimoji="1" lang="ja-JP" altLang="en-US" sz="1100"/>
            <a:t>（例）小規模動力設備を所有する一般家庭等</a:t>
          </a:r>
        </a:p>
      </xdr:txBody>
    </xdr:sp>
    <xdr:clientData/>
  </xdr:twoCellAnchor>
  <xdr:twoCellAnchor>
    <xdr:from>
      <xdr:col>3</xdr:col>
      <xdr:colOff>402305</xdr:colOff>
      <xdr:row>15</xdr:row>
      <xdr:rowOff>38878</xdr:rowOff>
    </xdr:from>
    <xdr:to>
      <xdr:col>7</xdr:col>
      <xdr:colOff>531107</xdr:colOff>
      <xdr:row>17</xdr:row>
      <xdr:rowOff>21425</xdr:rowOff>
    </xdr:to>
    <xdr:sp macro="" textlink="">
      <xdr:nvSpPr>
        <xdr:cNvPr id="4" name="角丸四角形吹き出し 12">
          <a:extLst>
            <a:ext uri="{FF2B5EF4-FFF2-40B4-BE49-F238E27FC236}">
              <a16:creationId xmlns:a16="http://schemas.microsoft.com/office/drawing/2014/main" id="{EA454E3D-A6E0-4A90-9883-5BEB28EB2C5C}"/>
            </a:ext>
          </a:extLst>
        </xdr:cNvPr>
        <xdr:cNvSpPr/>
      </xdr:nvSpPr>
      <xdr:spPr>
        <a:xfrm>
          <a:off x="2402555" y="3058303"/>
          <a:ext cx="2833902" cy="382597"/>
        </a:xfrm>
        <a:prstGeom prst="wedgeRoundRectCallout">
          <a:avLst>
            <a:gd name="adj1" fmla="val -34206"/>
            <a:gd name="adj2" fmla="val 159019"/>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xdr:col>
      <xdr:colOff>19050</xdr:colOff>
      <xdr:row>18</xdr:row>
      <xdr:rowOff>38100</xdr:rowOff>
    </xdr:from>
    <xdr:to>
      <xdr:col>1</xdr:col>
      <xdr:colOff>1019175</xdr:colOff>
      <xdr:row>20</xdr:row>
      <xdr:rowOff>400050</xdr:rowOff>
    </xdr:to>
    <xdr:sp macro="" textlink="">
      <xdr:nvSpPr>
        <xdr:cNvPr id="5" name="Line 4">
          <a:extLst>
            <a:ext uri="{FF2B5EF4-FFF2-40B4-BE49-F238E27FC236}">
              <a16:creationId xmlns:a16="http://schemas.microsoft.com/office/drawing/2014/main" id="{592D7894-3445-4A41-92C2-ED327341E2B5}"/>
            </a:ext>
          </a:extLst>
        </xdr:cNvPr>
        <xdr:cNvSpPr>
          <a:spLocks noChangeShapeType="1"/>
        </xdr:cNvSpPr>
      </xdr:nvSpPr>
      <xdr:spPr bwMode="auto">
        <a:xfrm flipH="1" flipV="1">
          <a:off x="447675" y="3657600"/>
          <a:ext cx="876300" cy="7810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oneCellAnchor>
    <xdr:from>
      <xdr:col>0</xdr:col>
      <xdr:colOff>89536</xdr:colOff>
      <xdr:row>0</xdr:row>
      <xdr:rowOff>87630</xdr:rowOff>
    </xdr:from>
    <xdr:ext cx="7828772" cy="2228849"/>
    <xdr:sp macro="" textlink="">
      <xdr:nvSpPr>
        <xdr:cNvPr id="6" name="テキスト ボックス 5">
          <a:extLst>
            <a:ext uri="{FF2B5EF4-FFF2-40B4-BE49-F238E27FC236}">
              <a16:creationId xmlns:a16="http://schemas.microsoft.com/office/drawing/2014/main" id="{C55A598D-88B1-4E74-90F1-434DB4654FB4}"/>
            </a:ext>
          </a:extLst>
        </xdr:cNvPr>
        <xdr:cNvSpPr txBox="1"/>
      </xdr:nvSpPr>
      <xdr:spPr>
        <a:xfrm>
          <a:off x="89536" y="87630"/>
          <a:ext cx="7828772" cy="2228849"/>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noAutofit/>
        </a:bodyPr>
        <a:lstStyle/>
        <a:p>
          <a:pPr>
            <a:lnSpc>
              <a:spcPts val="1300"/>
            </a:lnSpc>
          </a:pPr>
          <a:r>
            <a:rPr kumimoji="1" lang="ja-JP" altLang="en-US" sz="1100" b="1"/>
            <a:t>＜記入上の留意事項＞</a:t>
          </a:r>
          <a:endParaRPr kumimoji="1" lang="en-US" altLang="ja-JP" sz="1100" b="1"/>
        </a:p>
        <a:p>
          <a:pPr>
            <a:lnSpc>
              <a:spcPts val="1300"/>
            </a:lnSpc>
          </a:pPr>
          <a:r>
            <a:rPr kumimoji="1" lang="ja-JP" altLang="en-US" sz="1100"/>
            <a:t>○前年度の都内販売量について、</a:t>
          </a:r>
          <a:r>
            <a:rPr kumimoji="1" lang="en-US" altLang="ja-JP" sz="1100"/>
            <a:t>(1)</a:t>
          </a:r>
          <a:r>
            <a:rPr kumimoji="1" lang="ja-JP" altLang="en-US" sz="1100"/>
            <a:t>低圧電灯・</a:t>
          </a:r>
          <a:r>
            <a:rPr kumimoji="1" lang="en-US" altLang="ja-JP" sz="1100"/>
            <a:t>(2)</a:t>
          </a:r>
          <a:r>
            <a:rPr kumimoji="1" lang="ja-JP" altLang="en-US" sz="1100"/>
            <a:t>低圧電力・</a:t>
          </a:r>
          <a:r>
            <a:rPr kumimoji="1" lang="en-US" altLang="ja-JP" sz="1100"/>
            <a:t>(3)</a:t>
          </a:r>
          <a:r>
            <a:rPr kumimoji="1" lang="ja-JP" altLang="en-US" sz="1100"/>
            <a:t>高圧・特別高圧電力の内訳を、それぞれ（ア）</a:t>
          </a:r>
          <a:r>
            <a:rPr kumimoji="1" lang="ja-JP" altLang="ja-JP" sz="1100">
              <a:solidFill>
                <a:schemeClr val="dk1"/>
              </a:solidFill>
              <a:effectLst/>
              <a:latin typeface="+mn-lt"/>
              <a:ea typeface="+mn-ea"/>
              <a:cs typeface="+mn-cs"/>
            </a:rPr>
            <a:t>家庭用、</a:t>
          </a:r>
          <a:r>
            <a:rPr kumimoji="1" lang="ja-JP" altLang="en-US" sz="1100">
              <a:solidFill>
                <a:schemeClr val="dk1"/>
              </a:solidFill>
              <a:effectLst/>
              <a:latin typeface="+mn-lt"/>
              <a:ea typeface="+mn-ea"/>
              <a:cs typeface="+mn-cs"/>
            </a:rPr>
            <a:t>（イ）</a:t>
          </a:r>
          <a:r>
            <a:rPr kumimoji="1" lang="ja-JP" altLang="ja-JP" sz="1100">
              <a:solidFill>
                <a:schemeClr val="dk1"/>
              </a:solidFill>
              <a:effectLst/>
              <a:latin typeface="+mn-lt"/>
              <a:ea typeface="+mn-ea"/>
              <a:cs typeface="+mn-cs"/>
            </a:rPr>
            <a:t>業務用、</a:t>
          </a:r>
          <a:r>
            <a:rPr kumimoji="1" lang="ja-JP" altLang="en-US" sz="1100">
              <a:solidFill>
                <a:schemeClr val="dk1"/>
              </a:solidFill>
              <a:effectLst/>
              <a:latin typeface="+mn-lt"/>
              <a:ea typeface="+mn-ea"/>
              <a:cs typeface="+mn-cs"/>
            </a:rPr>
            <a:t>（ウ）</a:t>
          </a:r>
          <a:r>
            <a:rPr kumimoji="1" lang="ja-JP" altLang="ja-JP" sz="1100">
              <a:solidFill>
                <a:schemeClr val="dk1"/>
              </a:solidFill>
              <a:effectLst/>
              <a:latin typeface="+mn-lt"/>
              <a:ea typeface="+mn-ea"/>
              <a:cs typeface="+mn-cs"/>
            </a:rPr>
            <a:t>産業用の用途別の区分に分類</a:t>
          </a:r>
          <a:r>
            <a:rPr kumimoji="1" lang="ja-JP" altLang="en-US" sz="1100">
              <a:solidFill>
                <a:schemeClr val="dk1"/>
              </a:solidFill>
              <a:effectLst/>
              <a:latin typeface="+mn-lt"/>
              <a:ea typeface="+mn-ea"/>
              <a:cs typeface="+mn-cs"/>
            </a:rPr>
            <a:t>し記入をお願いします。</a:t>
          </a:r>
          <a:endParaRPr kumimoji="1" lang="en-US" altLang="ja-JP" sz="1100"/>
        </a:p>
        <a:p>
          <a:pPr>
            <a:lnSpc>
              <a:spcPts val="1300"/>
            </a:lnSpc>
          </a:pPr>
          <a:r>
            <a:rPr kumimoji="1" lang="ja-JP" altLang="en-US" sz="1100"/>
            <a:t>○加えて、区市町村別の内訳を記入してください。</a:t>
          </a:r>
          <a:endParaRPr kumimoji="1" lang="en-US" altLang="ja-JP" sz="1100"/>
        </a:p>
        <a:p>
          <a:pPr>
            <a:lnSpc>
              <a:spcPts val="1300"/>
            </a:lnSpc>
          </a:pPr>
          <a:r>
            <a:rPr kumimoji="1" lang="ja-JP" altLang="en-US" sz="1100"/>
            <a:t>○（ア）～（ウ）の分類をデータ抽出することができない場合には、一定の実績等に基づいて案分計算等により推計した数値を</a:t>
          </a:r>
          <a:r>
            <a:rPr kumimoji="1" lang="ja-JP" altLang="ja-JP" sz="1100">
              <a:solidFill>
                <a:schemeClr val="dk1"/>
              </a:solidFill>
              <a:effectLst/>
              <a:latin typeface="+mn-lt"/>
              <a:ea typeface="+mn-ea"/>
              <a:cs typeface="+mn-cs"/>
            </a:rPr>
            <a:t>記入してください。</a:t>
          </a:r>
          <a:endParaRPr kumimoji="1" lang="en-US" altLang="ja-JP" sz="1100">
            <a:solidFill>
              <a:schemeClr val="dk1"/>
            </a:solidFill>
            <a:effectLst/>
            <a:latin typeface="+mn-lt"/>
            <a:ea typeface="+mn-ea"/>
            <a:cs typeface="+mn-cs"/>
          </a:endParaRPr>
        </a:p>
        <a:p>
          <a:pPr>
            <a:lnSpc>
              <a:spcPts val="1300"/>
            </a:lnSpc>
          </a:pP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（ア）～（ウ）の</a:t>
          </a:r>
          <a:r>
            <a:rPr kumimoji="1" lang="ja-JP" altLang="en-US" sz="1100">
              <a:solidFill>
                <a:schemeClr val="dk1"/>
              </a:solidFill>
              <a:effectLst/>
              <a:latin typeface="+mn-lt"/>
              <a:ea typeface="+mn-ea"/>
              <a:cs typeface="+mn-cs"/>
            </a:rPr>
            <a:t>項目について、案分計算等による推計も難しい場合は、</a:t>
          </a:r>
          <a:r>
            <a:rPr kumimoji="1" lang="en-US" altLang="ja-JP" sz="1100">
              <a:solidFill>
                <a:schemeClr val="dk1"/>
              </a:solidFill>
              <a:effectLst/>
              <a:latin typeface="+mn-lt"/>
              <a:ea typeface="+mn-ea"/>
              <a:cs typeface="+mn-cs"/>
            </a:rPr>
            <a:t>(1)</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(3)</a:t>
          </a:r>
          <a:r>
            <a:rPr kumimoji="1" lang="ja-JP" altLang="en-US" sz="1100">
              <a:solidFill>
                <a:schemeClr val="dk1"/>
              </a:solidFill>
              <a:effectLst/>
              <a:latin typeface="+mn-lt"/>
              <a:ea typeface="+mn-ea"/>
              <a:cs typeface="+mn-cs"/>
            </a:rPr>
            <a:t>それぞれの合計欄（エクセル表の</a:t>
          </a:r>
          <a:r>
            <a:rPr kumimoji="1" lang="en-US" altLang="ja-JP" sz="1100">
              <a:solidFill>
                <a:schemeClr val="dk1"/>
              </a:solidFill>
              <a:effectLst/>
              <a:latin typeface="+mn-lt"/>
              <a:ea typeface="+mn-ea"/>
              <a:cs typeface="+mn-cs"/>
            </a:rPr>
            <a:t>C</a:t>
          </a:r>
          <a:r>
            <a:rPr kumimoji="1" lang="ja-JP" altLang="en-US" sz="1100">
              <a:solidFill>
                <a:schemeClr val="dk1"/>
              </a:solidFill>
              <a:effectLst/>
              <a:latin typeface="+mn-lt"/>
              <a:ea typeface="+mn-ea"/>
              <a:cs typeface="+mn-cs"/>
            </a:rPr>
            <a:t>列、</a:t>
          </a:r>
          <a:r>
            <a:rPr kumimoji="1" lang="en-US" altLang="ja-JP" sz="1100">
              <a:solidFill>
                <a:schemeClr val="dk1"/>
              </a:solidFill>
              <a:effectLst/>
              <a:latin typeface="+mn-lt"/>
              <a:ea typeface="+mn-ea"/>
              <a:cs typeface="+mn-cs"/>
            </a:rPr>
            <a:t>G</a:t>
          </a:r>
          <a:r>
            <a:rPr kumimoji="1" lang="ja-JP" altLang="en-US" sz="1100">
              <a:solidFill>
                <a:schemeClr val="dk1"/>
              </a:solidFill>
              <a:effectLst/>
              <a:latin typeface="+mn-lt"/>
              <a:ea typeface="+mn-ea"/>
              <a:cs typeface="+mn-cs"/>
            </a:rPr>
            <a:t>列、</a:t>
          </a:r>
          <a:r>
            <a:rPr kumimoji="1" lang="en-US" altLang="ja-JP" sz="1100">
              <a:solidFill>
                <a:schemeClr val="dk1"/>
              </a:solidFill>
              <a:effectLst/>
              <a:latin typeface="+mn-lt"/>
              <a:ea typeface="+mn-ea"/>
              <a:cs typeface="+mn-cs"/>
            </a:rPr>
            <a:t>K</a:t>
          </a:r>
          <a:r>
            <a:rPr kumimoji="1" lang="ja-JP" altLang="en-US" sz="1100">
              <a:solidFill>
                <a:schemeClr val="dk1"/>
              </a:solidFill>
              <a:effectLst/>
              <a:latin typeface="+mn-lt"/>
              <a:ea typeface="+mn-ea"/>
              <a:cs typeface="+mn-cs"/>
            </a:rPr>
            <a:t>列）に直接入力してください。</a:t>
          </a:r>
          <a:endParaRPr lang="ja-JP" altLang="ja-JP">
            <a:effectLst/>
          </a:endParaRPr>
        </a:p>
        <a:p>
          <a:pPr>
            <a:lnSpc>
              <a:spcPts val="1300"/>
            </a:lnSpc>
          </a:pPr>
          <a:r>
            <a:rPr kumimoji="1" lang="ja-JP" altLang="en-US" sz="1100"/>
            <a:t>○鉄道業への供給がある場合は、その量を産業用とは別に記入してください。</a:t>
          </a:r>
          <a:r>
            <a:rPr kumimoji="1" lang="ja-JP" altLang="ja-JP" sz="1100">
              <a:solidFill>
                <a:schemeClr val="dk1"/>
              </a:solidFill>
              <a:effectLst/>
              <a:latin typeface="+mn-lt"/>
              <a:ea typeface="+mn-ea"/>
              <a:cs typeface="+mn-cs"/>
            </a:rPr>
            <a:t>（エクセル表の</a:t>
          </a:r>
          <a:r>
            <a:rPr kumimoji="1" lang="en-US" altLang="ja-JP" sz="1100">
              <a:solidFill>
                <a:schemeClr val="dk1"/>
              </a:solidFill>
              <a:effectLst/>
              <a:latin typeface="+mn-lt"/>
              <a:ea typeface="+mn-ea"/>
              <a:cs typeface="+mn-cs"/>
            </a:rPr>
            <a:t>S</a:t>
          </a:r>
          <a:r>
            <a:rPr kumimoji="1" lang="ja-JP" altLang="ja-JP" sz="1100">
              <a:solidFill>
                <a:schemeClr val="dk1"/>
              </a:solidFill>
              <a:effectLst/>
              <a:latin typeface="+mn-lt"/>
              <a:ea typeface="+mn-ea"/>
              <a:cs typeface="+mn-cs"/>
            </a:rPr>
            <a:t>列</a:t>
          </a:r>
          <a:r>
            <a:rPr kumimoji="1" lang="ja-JP" altLang="en-US" sz="1100">
              <a:solidFill>
                <a:schemeClr val="dk1"/>
              </a:solidFill>
              <a:effectLst/>
              <a:latin typeface="+mn-lt"/>
              <a:ea typeface="+mn-ea"/>
              <a:cs typeface="+mn-cs"/>
            </a:rPr>
            <a:t>）</a:t>
          </a:r>
          <a:endParaRPr kumimoji="1" lang="en-US" altLang="ja-JP" sz="1100"/>
        </a:p>
        <a:p>
          <a:pPr>
            <a:lnSpc>
              <a:spcPts val="1300"/>
            </a:lnSpc>
          </a:pPr>
          <a:r>
            <a:rPr kumimoji="1" lang="ja-JP" altLang="en-US" sz="1100">
              <a:solidFill>
                <a:srgbClr val="FF0000"/>
              </a:solidFill>
            </a:rPr>
            <a:t>○供給電力量の合計</a:t>
          </a:r>
          <a:r>
            <a:rPr kumimoji="1" lang="ja-JP" altLang="ja-JP" sz="1100">
              <a:solidFill>
                <a:srgbClr val="FF0000"/>
              </a:solidFill>
              <a:effectLst/>
              <a:latin typeface="+mn-lt"/>
              <a:ea typeface="+mn-ea"/>
              <a:cs typeface="+mn-cs"/>
            </a:rPr>
            <a:t>（下表セル番号</a:t>
          </a:r>
          <a:r>
            <a:rPr kumimoji="1" lang="en-US" altLang="ja-JP" sz="1100">
              <a:solidFill>
                <a:srgbClr val="FF0000"/>
              </a:solidFill>
              <a:effectLst/>
              <a:latin typeface="+mn-lt"/>
              <a:ea typeface="+mn-ea"/>
              <a:cs typeface="+mn-cs"/>
            </a:rPr>
            <a:t>T93</a:t>
          </a:r>
          <a:r>
            <a:rPr kumimoji="1" lang="ja-JP" altLang="ja-JP" sz="1100">
              <a:solidFill>
                <a:srgbClr val="FF0000"/>
              </a:solidFill>
              <a:effectLst/>
              <a:latin typeface="+mn-lt"/>
              <a:ea typeface="+mn-ea"/>
              <a:cs typeface="+mn-cs"/>
            </a:rPr>
            <a:t>（★印））</a:t>
          </a:r>
          <a:r>
            <a:rPr kumimoji="1" lang="ja-JP" altLang="en-US" sz="1100">
              <a:solidFill>
                <a:srgbClr val="FF0000"/>
              </a:solidFill>
            </a:rPr>
            <a:t>が、東京都エネルギー環境計画書制度における「エネルギー状況報告書」で報告された</a:t>
          </a:r>
          <a:r>
            <a:rPr kumimoji="1" lang="ja-JP" altLang="ja-JP" sz="1100">
              <a:solidFill>
                <a:srgbClr val="FF0000"/>
              </a:solidFill>
              <a:effectLst/>
              <a:latin typeface="+mn-lt"/>
              <a:ea typeface="+mn-ea"/>
              <a:cs typeface="+mn-cs"/>
            </a:rPr>
            <a:t>都内への供給電力量（年度計）</a:t>
          </a:r>
          <a:r>
            <a:rPr kumimoji="1" lang="ja-JP" altLang="en-US" sz="1100">
              <a:solidFill>
                <a:srgbClr val="FF0000"/>
              </a:solidFill>
            </a:rPr>
            <a:t>と一致することを確認してください（端数処理の影響等による誤差は問題ありません）。</a:t>
          </a:r>
        </a:p>
      </xdr:txBody>
    </xdr:sp>
    <xdr:clientData/>
  </xdr:oneCellAnchor>
  <xdr:twoCellAnchor>
    <xdr:from>
      <xdr:col>1</xdr:col>
      <xdr:colOff>19050</xdr:colOff>
      <xdr:row>48</xdr:row>
      <xdr:rowOff>38100</xdr:rowOff>
    </xdr:from>
    <xdr:to>
      <xdr:col>1</xdr:col>
      <xdr:colOff>1019175</xdr:colOff>
      <xdr:row>50</xdr:row>
      <xdr:rowOff>400050</xdr:rowOff>
    </xdr:to>
    <xdr:sp macro="" textlink="">
      <xdr:nvSpPr>
        <xdr:cNvPr id="7" name="Line 4">
          <a:extLst>
            <a:ext uri="{FF2B5EF4-FFF2-40B4-BE49-F238E27FC236}">
              <a16:creationId xmlns:a16="http://schemas.microsoft.com/office/drawing/2014/main" id="{CB4869D8-B435-44A8-8BD2-F1A5F8EF32ED}"/>
            </a:ext>
          </a:extLst>
        </xdr:cNvPr>
        <xdr:cNvSpPr>
          <a:spLocks noChangeShapeType="1"/>
        </xdr:cNvSpPr>
      </xdr:nvSpPr>
      <xdr:spPr bwMode="auto">
        <a:xfrm flipH="1" flipV="1">
          <a:off x="447675" y="9782175"/>
          <a:ext cx="876300" cy="7810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607470</xdr:colOff>
      <xdr:row>91</xdr:row>
      <xdr:rowOff>116541</xdr:rowOff>
    </xdr:from>
    <xdr:to>
      <xdr:col>19</xdr:col>
      <xdr:colOff>330317</xdr:colOff>
      <xdr:row>92</xdr:row>
      <xdr:rowOff>262218</xdr:rowOff>
    </xdr:to>
    <xdr:sp macro="" textlink="">
      <xdr:nvSpPr>
        <xdr:cNvPr id="8" name="テキスト ボックス 7">
          <a:extLst>
            <a:ext uri="{FF2B5EF4-FFF2-40B4-BE49-F238E27FC236}">
              <a16:creationId xmlns:a16="http://schemas.microsoft.com/office/drawing/2014/main" id="{4C1188FD-3B03-4507-B086-2DF1A0C22A39}"/>
            </a:ext>
          </a:extLst>
        </xdr:cNvPr>
        <xdr:cNvSpPr txBox="1"/>
      </xdr:nvSpPr>
      <xdr:spPr>
        <a:xfrm>
          <a:off x="12751845" y="18309291"/>
          <a:ext cx="399122" cy="3076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a:t>
          </a:r>
        </a:p>
      </xdr:txBody>
    </xdr:sp>
    <xdr:clientData/>
  </xdr:twoCellAnchor>
  <xdr:twoCellAnchor>
    <xdr:from>
      <xdr:col>3</xdr:col>
      <xdr:colOff>377734</xdr:colOff>
      <xdr:row>15</xdr:row>
      <xdr:rowOff>38877</xdr:rowOff>
    </xdr:from>
    <xdr:to>
      <xdr:col>7</xdr:col>
      <xdr:colOff>527491</xdr:colOff>
      <xdr:row>17</xdr:row>
      <xdr:rowOff>17614</xdr:rowOff>
    </xdr:to>
    <xdr:sp macro="" textlink="">
      <xdr:nvSpPr>
        <xdr:cNvPr id="9" name="角丸四角形吹き出し 11">
          <a:extLst>
            <a:ext uri="{FF2B5EF4-FFF2-40B4-BE49-F238E27FC236}">
              <a16:creationId xmlns:a16="http://schemas.microsoft.com/office/drawing/2014/main" id="{EB24659D-34E5-4C39-B249-2B1A5E9D1758}"/>
            </a:ext>
          </a:extLst>
        </xdr:cNvPr>
        <xdr:cNvSpPr/>
      </xdr:nvSpPr>
      <xdr:spPr>
        <a:xfrm>
          <a:off x="2183674" y="2911617"/>
          <a:ext cx="2588157" cy="367357"/>
        </a:xfrm>
        <a:prstGeom prst="wedgeRoundRectCallout">
          <a:avLst>
            <a:gd name="adj1" fmla="val 64518"/>
            <a:gd name="adj2" fmla="val 151418"/>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（例）小規模商店・事務所等</a:t>
          </a:r>
        </a:p>
      </xdr:txBody>
    </xdr:sp>
    <xdr:clientData/>
  </xdr:twoCellAnchor>
  <xdr:twoCellAnchor>
    <xdr:from>
      <xdr:col>10</xdr:col>
      <xdr:colOff>610222</xdr:colOff>
      <xdr:row>15</xdr:row>
      <xdr:rowOff>60219</xdr:rowOff>
    </xdr:from>
    <xdr:to>
      <xdr:col>15</xdr:col>
      <xdr:colOff>50502</xdr:colOff>
      <xdr:row>17</xdr:row>
      <xdr:rowOff>136070</xdr:rowOff>
    </xdr:to>
    <xdr:sp macro="" textlink="">
      <xdr:nvSpPr>
        <xdr:cNvPr id="10" name="角丸四角形吹き出し 3">
          <a:extLst>
            <a:ext uri="{FF2B5EF4-FFF2-40B4-BE49-F238E27FC236}">
              <a16:creationId xmlns:a16="http://schemas.microsoft.com/office/drawing/2014/main" id="{4E3AE4E9-8693-4691-913F-E6DDDB9C377A}"/>
            </a:ext>
          </a:extLst>
        </xdr:cNvPr>
        <xdr:cNvSpPr/>
      </xdr:nvSpPr>
      <xdr:spPr>
        <a:xfrm>
          <a:off x="7344397" y="3079644"/>
          <a:ext cx="2821655" cy="475901"/>
        </a:xfrm>
        <a:prstGeom prst="wedgeRoundRectCallout">
          <a:avLst>
            <a:gd name="adj1" fmla="val -41574"/>
            <a:gd name="adj2" fmla="val 109466"/>
            <a:gd name="adj3" fmla="val 16667"/>
          </a:avLst>
        </a:prstGeom>
        <a:solidFill>
          <a:schemeClr val="bg1"/>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lnSpc>
              <a:spcPts val="1300"/>
            </a:lnSpc>
          </a:pPr>
          <a:r>
            <a:rPr kumimoji="1" lang="ja-JP" altLang="en-US" sz="1100"/>
            <a:t>（例）マンション電力の</a:t>
          </a:r>
          <a:r>
            <a:rPr kumimoji="1" lang="ja-JP" altLang="ja-JP" sz="1100">
              <a:solidFill>
                <a:schemeClr val="dk1"/>
              </a:solidFill>
              <a:effectLst/>
              <a:latin typeface="+mn-lt"/>
              <a:ea typeface="+mn-ea"/>
              <a:cs typeface="+mn-cs"/>
            </a:rPr>
            <a:t>高圧</a:t>
          </a:r>
          <a:r>
            <a:rPr kumimoji="1" lang="ja-JP" altLang="en-US" sz="1100"/>
            <a:t>一括受電など、主に家庭用として使用される場合</a:t>
          </a:r>
        </a:p>
      </xdr:txBody>
    </xdr:sp>
    <xdr:clientData/>
  </xdr:twoCellAnchor>
  <xdr:twoCellAnchor>
    <xdr:from>
      <xdr:col>13</xdr:col>
      <xdr:colOff>280035</xdr:colOff>
      <xdr:row>4</xdr:row>
      <xdr:rowOff>47625</xdr:rowOff>
    </xdr:from>
    <xdr:to>
      <xdr:col>20</xdr:col>
      <xdr:colOff>76200</xdr:colOff>
      <xdr:row>8</xdr:row>
      <xdr:rowOff>38101</xdr:rowOff>
    </xdr:to>
    <xdr:sp macro="" textlink="">
      <xdr:nvSpPr>
        <xdr:cNvPr id="14" name="フローチャート: 代替処理 13">
          <a:extLst>
            <a:ext uri="{FF2B5EF4-FFF2-40B4-BE49-F238E27FC236}">
              <a16:creationId xmlns:a16="http://schemas.microsoft.com/office/drawing/2014/main" id="{AB9123EF-A925-429A-85AE-B4D0418180DF}"/>
            </a:ext>
          </a:extLst>
        </xdr:cNvPr>
        <xdr:cNvSpPr/>
      </xdr:nvSpPr>
      <xdr:spPr>
        <a:xfrm>
          <a:off x="8181975" y="809625"/>
          <a:ext cx="4238625" cy="752476"/>
        </a:xfrm>
        <a:prstGeom prst="flowChartAlternateProcess">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400">
              <a:solidFill>
                <a:schemeClr val="lt1"/>
              </a:solidFill>
              <a:effectLst/>
              <a:latin typeface="+mn-lt"/>
              <a:ea typeface="+mn-ea"/>
              <a:cs typeface="+mn-cs"/>
            </a:rPr>
            <a:t>単位は</a:t>
          </a:r>
          <a:r>
            <a:rPr kumimoji="1" lang="ja-JP" altLang="en-US" sz="1400">
              <a:solidFill>
                <a:schemeClr val="lt1"/>
              </a:solidFill>
              <a:effectLst/>
              <a:latin typeface="+mn-lt"/>
              <a:ea typeface="+mn-ea"/>
              <a:cs typeface="+mn-cs"/>
            </a:rPr>
            <a:t>千</a:t>
          </a:r>
          <a:r>
            <a:rPr kumimoji="1" lang="en-US" altLang="ja-JP" sz="1400">
              <a:solidFill>
                <a:schemeClr val="lt1"/>
              </a:solidFill>
              <a:effectLst/>
              <a:latin typeface="+mn-lt"/>
              <a:ea typeface="+mn-ea"/>
              <a:cs typeface="+mn-cs"/>
            </a:rPr>
            <a:t>kWh</a:t>
          </a:r>
          <a:r>
            <a:rPr kumimoji="1" lang="ja-JP" altLang="en-US" sz="1400">
              <a:solidFill>
                <a:schemeClr val="lt1"/>
              </a:solidFill>
              <a:effectLst/>
              <a:latin typeface="+mn-lt"/>
              <a:ea typeface="+mn-ea"/>
              <a:cs typeface="+mn-cs"/>
            </a:rPr>
            <a:t>ではなく、</a:t>
          </a:r>
          <a:r>
            <a:rPr kumimoji="1" lang="en-US" altLang="ja-JP" sz="1400">
              <a:solidFill>
                <a:schemeClr val="lt1"/>
              </a:solidFill>
              <a:effectLst/>
              <a:latin typeface="+mn-lt"/>
              <a:ea typeface="+mn-ea"/>
              <a:cs typeface="+mn-cs"/>
            </a:rPr>
            <a:t>kWh</a:t>
          </a:r>
          <a:r>
            <a:rPr kumimoji="1" lang="ja-JP" altLang="ja-JP" sz="1400">
              <a:solidFill>
                <a:schemeClr val="lt1"/>
              </a:solidFill>
              <a:effectLst/>
              <a:latin typeface="+mn-lt"/>
              <a:ea typeface="+mn-ea"/>
              <a:cs typeface="+mn-cs"/>
            </a:rPr>
            <a:t>で入力してください</a:t>
          </a:r>
          <a:r>
            <a:rPr kumimoji="1" lang="ja-JP" altLang="en-US" sz="1400">
              <a:solidFill>
                <a:schemeClr val="lt1"/>
              </a:solidFill>
              <a:effectLst/>
              <a:latin typeface="+mn-lt"/>
              <a:ea typeface="+mn-ea"/>
              <a:cs typeface="+mn-cs"/>
            </a:rPr>
            <a:t>！</a:t>
          </a:r>
          <a:endParaRPr lang="ja-JP" altLang="ja-JP" sz="1400">
            <a:effectLst/>
          </a:endParaRPr>
        </a:p>
      </xdr:txBody>
    </xdr:sp>
    <xdr:clientData/>
  </xdr:twoCellAnchor>
  <xdr:twoCellAnchor>
    <xdr:from>
      <xdr:col>15</xdr:col>
      <xdr:colOff>151312</xdr:colOff>
      <xdr:row>9</xdr:row>
      <xdr:rowOff>155511</xdr:rowOff>
    </xdr:from>
    <xdr:to>
      <xdr:col>19</xdr:col>
      <xdr:colOff>96999</xdr:colOff>
      <xdr:row>17</xdr:row>
      <xdr:rowOff>93583</xdr:rowOff>
    </xdr:to>
    <xdr:sp macro="" textlink="">
      <xdr:nvSpPr>
        <xdr:cNvPr id="11" name="角丸四角形吹き出し 13">
          <a:extLst>
            <a:ext uri="{FF2B5EF4-FFF2-40B4-BE49-F238E27FC236}">
              <a16:creationId xmlns:a16="http://schemas.microsoft.com/office/drawing/2014/main" id="{A498A42D-8F35-4929-AD68-9FB437B6CFCB}"/>
            </a:ext>
          </a:extLst>
        </xdr:cNvPr>
        <xdr:cNvSpPr/>
      </xdr:nvSpPr>
      <xdr:spPr>
        <a:xfrm>
          <a:off x="10266862" y="1955736"/>
          <a:ext cx="2650787" cy="1557322"/>
        </a:xfrm>
        <a:prstGeom prst="wedgeRoundRectCallout">
          <a:avLst>
            <a:gd name="adj1" fmla="val -109650"/>
            <a:gd name="adj2" fmla="val 69780"/>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rtl="0"/>
          <a:r>
            <a:rPr kumimoji="1" lang="ja-JP" altLang="en-US" sz="1100"/>
            <a:t>（例）</a:t>
          </a:r>
          <a:endParaRPr kumimoji="1" lang="en-US" altLang="ja-JP" sz="1100"/>
        </a:p>
        <a:p>
          <a:pPr rtl="0"/>
          <a:r>
            <a:rPr lang="ja-JP" altLang="ja-JP" sz="1100" b="0" i="0" baseline="0">
              <a:solidFill>
                <a:schemeClr val="dk1"/>
              </a:solidFill>
              <a:effectLst/>
              <a:latin typeface="+mn-lt"/>
              <a:ea typeface="+mn-ea"/>
              <a:cs typeface="+mn-cs"/>
            </a:rPr>
            <a:t>・ 事務所ビル</a:t>
          </a:r>
          <a:endParaRPr lang="ja-JP" altLang="ja-JP">
            <a:effectLst/>
          </a:endParaRPr>
        </a:p>
        <a:p>
          <a:pPr rtl="0"/>
          <a:r>
            <a:rPr lang="ja-JP" altLang="ja-JP" sz="1100" b="0" i="0" baseline="0">
              <a:solidFill>
                <a:schemeClr val="dk1"/>
              </a:solidFill>
              <a:effectLst/>
              <a:latin typeface="+mn-lt"/>
              <a:ea typeface="+mn-ea"/>
              <a:cs typeface="+mn-cs"/>
            </a:rPr>
            <a:t>・ 商業ビル（百貨店、各種商品卸・小売業、飲食店、ホテル・旅館等）</a:t>
          </a:r>
          <a:endParaRPr lang="ja-JP" altLang="ja-JP">
            <a:effectLst/>
          </a:endParaRPr>
        </a:p>
        <a:p>
          <a:pPr rtl="0"/>
          <a:r>
            <a:rPr lang="ja-JP" altLang="ja-JP" sz="1100" b="0" i="0" baseline="0">
              <a:solidFill>
                <a:schemeClr val="dk1"/>
              </a:solidFill>
              <a:effectLst/>
              <a:latin typeface="+mn-lt"/>
              <a:ea typeface="+mn-ea"/>
              <a:cs typeface="+mn-cs"/>
            </a:rPr>
            <a:t>・ 学校</a:t>
          </a:r>
          <a:endParaRPr lang="ja-JP" altLang="ja-JP">
            <a:effectLst/>
          </a:endParaRPr>
        </a:p>
        <a:p>
          <a:pPr rtl="0"/>
          <a:r>
            <a:rPr lang="ja-JP" altLang="ja-JP" sz="1100" b="0" i="0" baseline="0">
              <a:solidFill>
                <a:schemeClr val="dk1"/>
              </a:solidFill>
              <a:effectLst/>
              <a:latin typeface="+mn-lt"/>
              <a:ea typeface="+mn-ea"/>
              <a:cs typeface="+mn-cs"/>
            </a:rPr>
            <a:t>・ 病院、医療施設、社会福祉施設</a:t>
          </a:r>
          <a:endParaRPr lang="ja-JP" altLang="ja-JP">
            <a:effectLst/>
          </a:endParaRPr>
        </a:p>
        <a:p>
          <a:pPr rtl="0">
            <a:lnSpc>
              <a:spcPts val="1300"/>
            </a:lnSpc>
          </a:pPr>
          <a:r>
            <a:rPr lang="ja-JP" altLang="ja-JP" sz="1100" b="0" i="0" baseline="0">
              <a:solidFill>
                <a:schemeClr val="dk1"/>
              </a:solidFill>
              <a:effectLst/>
              <a:latin typeface="+mn-lt"/>
              <a:ea typeface="+mn-ea"/>
              <a:cs typeface="+mn-cs"/>
            </a:rPr>
            <a:t>・ 公共施設</a:t>
          </a:r>
          <a:endParaRPr lang="ja-JP" altLang="ja-JP">
            <a:effectLst/>
          </a:endParaRPr>
        </a:p>
      </xdr:txBody>
    </xdr:sp>
    <xdr:clientData/>
  </xdr:twoCellAnchor>
  <xdr:twoCellAnchor>
    <xdr:from>
      <xdr:col>8</xdr:col>
      <xdr:colOff>58121</xdr:colOff>
      <xdr:row>15</xdr:row>
      <xdr:rowOff>46693</xdr:rowOff>
    </xdr:from>
    <xdr:to>
      <xdr:col>10</xdr:col>
      <xdr:colOff>544286</xdr:colOff>
      <xdr:row>17</xdr:row>
      <xdr:rowOff>171138</xdr:rowOff>
    </xdr:to>
    <xdr:sp macro="" textlink="">
      <xdr:nvSpPr>
        <xdr:cNvPr id="12" name="角丸四角形吹き出し 9">
          <a:extLst>
            <a:ext uri="{FF2B5EF4-FFF2-40B4-BE49-F238E27FC236}">
              <a16:creationId xmlns:a16="http://schemas.microsoft.com/office/drawing/2014/main" id="{A4049B4B-AB58-4981-80E9-9177B1ACD4B9}"/>
            </a:ext>
          </a:extLst>
        </xdr:cNvPr>
        <xdr:cNvSpPr/>
      </xdr:nvSpPr>
      <xdr:spPr>
        <a:xfrm>
          <a:off x="5439746" y="3066118"/>
          <a:ext cx="1838715" cy="524495"/>
        </a:xfrm>
        <a:prstGeom prst="wedgeRoundRectCallout">
          <a:avLst>
            <a:gd name="adj1" fmla="val -67020"/>
            <a:gd name="adj2" fmla="val 92895"/>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lnSpc>
              <a:spcPts val="1300"/>
            </a:lnSpc>
          </a:pPr>
          <a:r>
            <a:rPr kumimoji="1" lang="ja-JP" altLang="en-US" sz="1100"/>
            <a:t>（例）小規模動力設備を所有する一般家庭等</a:t>
          </a:r>
        </a:p>
      </xdr:txBody>
    </xdr:sp>
    <xdr:clientData/>
  </xdr:twoCellAnchor>
  <xdr:twoCellAnchor>
    <xdr:from>
      <xdr:col>3</xdr:col>
      <xdr:colOff>402305</xdr:colOff>
      <xdr:row>15</xdr:row>
      <xdr:rowOff>38878</xdr:rowOff>
    </xdr:from>
    <xdr:to>
      <xdr:col>7</xdr:col>
      <xdr:colOff>531107</xdr:colOff>
      <xdr:row>17</xdr:row>
      <xdr:rowOff>21425</xdr:rowOff>
    </xdr:to>
    <xdr:sp macro="" textlink="">
      <xdr:nvSpPr>
        <xdr:cNvPr id="13" name="角丸四角形吹き出し 12">
          <a:extLst>
            <a:ext uri="{FF2B5EF4-FFF2-40B4-BE49-F238E27FC236}">
              <a16:creationId xmlns:a16="http://schemas.microsoft.com/office/drawing/2014/main" id="{4CC5B7CA-0F6A-476F-9337-C3869DD84313}"/>
            </a:ext>
          </a:extLst>
        </xdr:cNvPr>
        <xdr:cNvSpPr/>
      </xdr:nvSpPr>
      <xdr:spPr>
        <a:xfrm>
          <a:off x="2402555" y="3058303"/>
          <a:ext cx="2833902" cy="382597"/>
        </a:xfrm>
        <a:prstGeom prst="wedgeRoundRectCallout">
          <a:avLst>
            <a:gd name="adj1" fmla="val -34206"/>
            <a:gd name="adj2" fmla="val 159019"/>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xdr:col>
      <xdr:colOff>19050</xdr:colOff>
      <xdr:row>18</xdr:row>
      <xdr:rowOff>38100</xdr:rowOff>
    </xdr:from>
    <xdr:to>
      <xdr:col>1</xdr:col>
      <xdr:colOff>1019175</xdr:colOff>
      <xdr:row>20</xdr:row>
      <xdr:rowOff>400050</xdr:rowOff>
    </xdr:to>
    <xdr:sp macro="" textlink="">
      <xdr:nvSpPr>
        <xdr:cNvPr id="15" name="Line 4">
          <a:extLst>
            <a:ext uri="{FF2B5EF4-FFF2-40B4-BE49-F238E27FC236}">
              <a16:creationId xmlns:a16="http://schemas.microsoft.com/office/drawing/2014/main" id="{80A4BE24-8FD4-4A2D-A6C7-A0A8FCCBFBC0}"/>
            </a:ext>
          </a:extLst>
        </xdr:cNvPr>
        <xdr:cNvSpPr>
          <a:spLocks noChangeShapeType="1"/>
        </xdr:cNvSpPr>
      </xdr:nvSpPr>
      <xdr:spPr bwMode="auto">
        <a:xfrm flipH="1" flipV="1">
          <a:off x="447675" y="3657600"/>
          <a:ext cx="876300" cy="7810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oneCellAnchor>
    <xdr:from>
      <xdr:col>0</xdr:col>
      <xdr:colOff>89536</xdr:colOff>
      <xdr:row>0</xdr:row>
      <xdr:rowOff>87630</xdr:rowOff>
    </xdr:from>
    <xdr:ext cx="7828772" cy="2335530"/>
    <xdr:sp macro="" textlink="">
      <xdr:nvSpPr>
        <xdr:cNvPr id="16" name="テキスト ボックス 15">
          <a:extLst>
            <a:ext uri="{FF2B5EF4-FFF2-40B4-BE49-F238E27FC236}">
              <a16:creationId xmlns:a16="http://schemas.microsoft.com/office/drawing/2014/main" id="{2C369143-ADCF-48F0-8692-402C3451360E}"/>
            </a:ext>
          </a:extLst>
        </xdr:cNvPr>
        <xdr:cNvSpPr txBox="1"/>
      </xdr:nvSpPr>
      <xdr:spPr>
        <a:xfrm>
          <a:off x="89536" y="87630"/>
          <a:ext cx="7828772" cy="2335530"/>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noAutofit/>
        </a:bodyPr>
        <a:lstStyle/>
        <a:p>
          <a:pPr>
            <a:lnSpc>
              <a:spcPts val="1300"/>
            </a:lnSpc>
          </a:pPr>
          <a:r>
            <a:rPr kumimoji="1" lang="ja-JP" altLang="en-US" sz="1100" b="1"/>
            <a:t>＜記入上の留意事項＞</a:t>
          </a:r>
          <a:endParaRPr kumimoji="1" lang="en-US" altLang="ja-JP" sz="1100" b="1"/>
        </a:p>
        <a:p>
          <a:pPr>
            <a:lnSpc>
              <a:spcPts val="1300"/>
            </a:lnSpc>
          </a:pPr>
          <a:r>
            <a:rPr kumimoji="1" lang="ja-JP" altLang="en-US" sz="1100"/>
            <a:t>○前年度の都内販売量について、</a:t>
          </a:r>
          <a:r>
            <a:rPr kumimoji="1" lang="en-US" altLang="ja-JP" sz="1100"/>
            <a:t>(1)</a:t>
          </a:r>
          <a:r>
            <a:rPr kumimoji="1" lang="ja-JP" altLang="en-US" sz="1100"/>
            <a:t>低圧電灯・</a:t>
          </a:r>
          <a:r>
            <a:rPr kumimoji="1" lang="en-US" altLang="ja-JP" sz="1100"/>
            <a:t>(2)</a:t>
          </a:r>
          <a:r>
            <a:rPr kumimoji="1" lang="ja-JP" altLang="en-US" sz="1100"/>
            <a:t>低圧電力・</a:t>
          </a:r>
          <a:r>
            <a:rPr kumimoji="1" lang="en-US" altLang="ja-JP" sz="1100"/>
            <a:t>(3)</a:t>
          </a:r>
          <a:r>
            <a:rPr kumimoji="1" lang="ja-JP" altLang="en-US" sz="1100"/>
            <a:t>高圧・特別高圧電力の内訳を、それぞれ（ア）</a:t>
          </a:r>
          <a:r>
            <a:rPr kumimoji="1" lang="ja-JP" altLang="ja-JP" sz="1100">
              <a:solidFill>
                <a:schemeClr val="dk1"/>
              </a:solidFill>
              <a:effectLst/>
              <a:latin typeface="+mn-lt"/>
              <a:ea typeface="+mn-ea"/>
              <a:cs typeface="+mn-cs"/>
            </a:rPr>
            <a:t>家庭用、</a:t>
          </a:r>
          <a:r>
            <a:rPr kumimoji="1" lang="ja-JP" altLang="en-US" sz="1100">
              <a:solidFill>
                <a:schemeClr val="dk1"/>
              </a:solidFill>
              <a:effectLst/>
              <a:latin typeface="+mn-lt"/>
              <a:ea typeface="+mn-ea"/>
              <a:cs typeface="+mn-cs"/>
            </a:rPr>
            <a:t>（イ）</a:t>
          </a:r>
          <a:r>
            <a:rPr kumimoji="1" lang="ja-JP" altLang="ja-JP" sz="1100">
              <a:solidFill>
                <a:schemeClr val="dk1"/>
              </a:solidFill>
              <a:effectLst/>
              <a:latin typeface="+mn-lt"/>
              <a:ea typeface="+mn-ea"/>
              <a:cs typeface="+mn-cs"/>
            </a:rPr>
            <a:t>業務用、</a:t>
          </a:r>
          <a:r>
            <a:rPr kumimoji="1" lang="ja-JP" altLang="en-US" sz="1100">
              <a:solidFill>
                <a:schemeClr val="dk1"/>
              </a:solidFill>
              <a:effectLst/>
              <a:latin typeface="+mn-lt"/>
              <a:ea typeface="+mn-ea"/>
              <a:cs typeface="+mn-cs"/>
            </a:rPr>
            <a:t>（ウ）</a:t>
          </a:r>
          <a:r>
            <a:rPr kumimoji="1" lang="ja-JP" altLang="ja-JP" sz="1100">
              <a:solidFill>
                <a:schemeClr val="dk1"/>
              </a:solidFill>
              <a:effectLst/>
              <a:latin typeface="+mn-lt"/>
              <a:ea typeface="+mn-ea"/>
              <a:cs typeface="+mn-cs"/>
            </a:rPr>
            <a:t>産業用の用途別の区分に分類</a:t>
          </a:r>
          <a:r>
            <a:rPr kumimoji="1" lang="ja-JP" altLang="en-US" sz="1100">
              <a:solidFill>
                <a:schemeClr val="dk1"/>
              </a:solidFill>
              <a:effectLst/>
              <a:latin typeface="+mn-lt"/>
              <a:ea typeface="+mn-ea"/>
              <a:cs typeface="+mn-cs"/>
            </a:rPr>
            <a:t>し記入をお願いします。</a:t>
          </a:r>
          <a:endParaRPr kumimoji="1" lang="en-US" altLang="ja-JP" sz="1100">
            <a:solidFill>
              <a:schemeClr val="dk1"/>
            </a:solidFill>
            <a:effectLst/>
            <a:latin typeface="+mn-lt"/>
            <a:ea typeface="+mn-ea"/>
            <a:cs typeface="+mn-cs"/>
          </a:endParaRPr>
        </a:p>
        <a:p>
          <a:pPr>
            <a:lnSpc>
              <a:spcPts val="1300"/>
            </a:lnSpc>
          </a:pPr>
          <a:r>
            <a:rPr kumimoji="1" lang="ja-JP" altLang="en-US"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分類については、「</a:t>
          </a:r>
          <a:r>
            <a:rPr kumimoji="1" lang="en-US" altLang="ja-JP" sz="1100">
              <a:solidFill>
                <a:schemeClr val="dk1"/>
              </a:solidFill>
              <a:effectLst/>
              <a:latin typeface="+mn-lt"/>
              <a:ea typeface="+mn-ea"/>
              <a:cs typeface="+mn-cs"/>
            </a:rPr>
            <a:t>F2</a:t>
          </a:r>
          <a:r>
            <a:rPr kumimoji="1" lang="ja-JP" altLang="en-US" sz="1100">
              <a:solidFill>
                <a:schemeClr val="dk1"/>
              </a:solidFill>
              <a:effectLst/>
              <a:latin typeface="+mn-lt"/>
              <a:ea typeface="+mn-ea"/>
              <a:cs typeface="+mn-cs"/>
            </a:rPr>
            <a:t>」シートをご参照ください。</a:t>
          </a:r>
          <a:endParaRPr kumimoji="1" lang="en-US" altLang="ja-JP" sz="1100"/>
        </a:p>
        <a:p>
          <a:pPr>
            <a:lnSpc>
              <a:spcPts val="1300"/>
            </a:lnSpc>
          </a:pPr>
          <a:r>
            <a:rPr kumimoji="1" lang="ja-JP" altLang="en-US" sz="1100"/>
            <a:t>○加えて、区市町村別の内訳を記入してください。</a:t>
          </a:r>
          <a:endParaRPr kumimoji="1" lang="en-US" altLang="ja-JP" sz="1100"/>
        </a:p>
        <a:p>
          <a:pPr>
            <a:lnSpc>
              <a:spcPts val="1300"/>
            </a:lnSpc>
          </a:pPr>
          <a:r>
            <a:rPr kumimoji="1" lang="ja-JP" altLang="en-US" sz="1100"/>
            <a:t>○（ア）～（ウ）の分類をデータ抽出することができない場合には、一定の実績等に基づいて案分計算等により推計した数値を</a:t>
          </a:r>
          <a:r>
            <a:rPr kumimoji="1" lang="ja-JP" altLang="ja-JP" sz="1100">
              <a:solidFill>
                <a:schemeClr val="dk1"/>
              </a:solidFill>
              <a:effectLst/>
              <a:latin typeface="+mn-lt"/>
              <a:ea typeface="+mn-ea"/>
              <a:cs typeface="+mn-cs"/>
            </a:rPr>
            <a:t>記入してください。</a:t>
          </a:r>
          <a:endParaRPr kumimoji="1" lang="en-US" altLang="ja-JP" sz="1100">
            <a:solidFill>
              <a:schemeClr val="dk1"/>
            </a:solidFill>
            <a:effectLst/>
            <a:latin typeface="+mn-lt"/>
            <a:ea typeface="+mn-ea"/>
            <a:cs typeface="+mn-cs"/>
          </a:endParaRPr>
        </a:p>
        <a:p>
          <a:pPr>
            <a:lnSpc>
              <a:spcPts val="1300"/>
            </a:lnSpc>
          </a:pP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（ア）～（ウ）の</a:t>
          </a:r>
          <a:r>
            <a:rPr kumimoji="1" lang="ja-JP" altLang="en-US" sz="1100">
              <a:solidFill>
                <a:schemeClr val="dk1"/>
              </a:solidFill>
              <a:effectLst/>
              <a:latin typeface="+mn-lt"/>
              <a:ea typeface="+mn-ea"/>
              <a:cs typeface="+mn-cs"/>
            </a:rPr>
            <a:t>項目について、案分計算等による推計も難しい場合は、</a:t>
          </a:r>
          <a:r>
            <a:rPr kumimoji="1" lang="en-US" altLang="ja-JP" sz="1100">
              <a:solidFill>
                <a:schemeClr val="dk1"/>
              </a:solidFill>
              <a:effectLst/>
              <a:latin typeface="+mn-lt"/>
              <a:ea typeface="+mn-ea"/>
              <a:cs typeface="+mn-cs"/>
            </a:rPr>
            <a:t>(1)</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(3)</a:t>
          </a:r>
          <a:r>
            <a:rPr kumimoji="1" lang="ja-JP" altLang="en-US" sz="1100">
              <a:solidFill>
                <a:schemeClr val="dk1"/>
              </a:solidFill>
              <a:effectLst/>
              <a:latin typeface="+mn-lt"/>
              <a:ea typeface="+mn-ea"/>
              <a:cs typeface="+mn-cs"/>
            </a:rPr>
            <a:t>それぞれの合計欄（エクセル表の</a:t>
          </a:r>
          <a:r>
            <a:rPr kumimoji="1" lang="en-US" altLang="ja-JP" sz="1100">
              <a:solidFill>
                <a:schemeClr val="dk1"/>
              </a:solidFill>
              <a:effectLst/>
              <a:latin typeface="+mn-lt"/>
              <a:ea typeface="+mn-ea"/>
              <a:cs typeface="+mn-cs"/>
            </a:rPr>
            <a:t>C</a:t>
          </a:r>
          <a:r>
            <a:rPr kumimoji="1" lang="ja-JP" altLang="en-US" sz="1100">
              <a:solidFill>
                <a:schemeClr val="dk1"/>
              </a:solidFill>
              <a:effectLst/>
              <a:latin typeface="+mn-lt"/>
              <a:ea typeface="+mn-ea"/>
              <a:cs typeface="+mn-cs"/>
            </a:rPr>
            <a:t>列、</a:t>
          </a:r>
          <a:r>
            <a:rPr kumimoji="1" lang="en-US" altLang="ja-JP" sz="1100">
              <a:solidFill>
                <a:schemeClr val="dk1"/>
              </a:solidFill>
              <a:effectLst/>
              <a:latin typeface="+mn-lt"/>
              <a:ea typeface="+mn-ea"/>
              <a:cs typeface="+mn-cs"/>
            </a:rPr>
            <a:t>G</a:t>
          </a:r>
          <a:r>
            <a:rPr kumimoji="1" lang="ja-JP" altLang="en-US" sz="1100">
              <a:solidFill>
                <a:schemeClr val="dk1"/>
              </a:solidFill>
              <a:effectLst/>
              <a:latin typeface="+mn-lt"/>
              <a:ea typeface="+mn-ea"/>
              <a:cs typeface="+mn-cs"/>
            </a:rPr>
            <a:t>列、</a:t>
          </a:r>
          <a:r>
            <a:rPr kumimoji="1" lang="en-US" altLang="ja-JP" sz="1100">
              <a:solidFill>
                <a:schemeClr val="dk1"/>
              </a:solidFill>
              <a:effectLst/>
              <a:latin typeface="+mn-lt"/>
              <a:ea typeface="+mn-ea"/>
              <a:cs typeface="+mn-cs"/>
            </a:rPr>
            <a:t>K</a:t>
          </a:r>
          <a:r>
            <a:rPr kumimoji="1" lang="ja-JP" altLang="en-US" sz="1100">
              <a:solidFill>
                <a:schemeClr val="dk1"/>
              </a:solidFill>
              <a:effectLst/>
              <a:latin typeface="+mn-lt"/>
              <a:ea typeface="+mn-ea"/>
              <a:cs typeface="+mn-cs"/>
            </a:rPr>
            <a:t>列）に直接入力してください。</a:t>
          </a:r>
          <a:endParaRPr lang="ja-JP" altLang="ja-JP">
            <a:effectLst/>
          </a:endParaRPr>
        </a:p>
        <a:p>
          <a:pPr>
            <a:lnSpc>
              <a:spcPts val="1300"/>
            </a:lnSpc>
          </a:pPr>
          <a:r>
            <a:rPr kumimoji="1" lang="ja-JP" altLang="en-US" sz="1100"/>
            <a:t>○鉄道業への供給がある場合は、その量を産業用とは別に記入してください。</a:t>
          </a:r>
          <a:r>
            <a:rPr kumimoji="1" lang="ja-JP" altLang="ja-JP" sz="1100">
              <a:solidFill>
                <a:schemeClr val="dk1"/>
              </a:solidFill>
              <a:effectLst/>
              <a:latin typeface="+mn-lt"/>
              <a:ea typeface="+mn-ea"/>
              <a:cs typeface="+mn-cs"/>
            </a:rPr>
            <a:t>（エクセル表の</a:t>
          </a:r>
          <a:r>
            <a:rPr kumimoji="1" lang="en-US" altLang="ja-JP" sz="1100">
              <a:solidFill>
                <a:schemeClr val="dk1"/>
              </a:solidFill>
              <a:effectLst/>
              <a:latin typeface="+mn-lt"/>
              <a:ea typeface="+mn-ea"/>
              <a:cs typeface="+mn-cs"/>
            </a:rPr>
            <a:t>S</a:t>
          </a:r>
          <a:r>
            <a:rPr kumimoji="1" lang="ja-JP" altLang="ja-JP" sz="1100">
              <a:solidFill>
                <a:schemeClr val="dk1"/>
              </a:solidFill>
              <a:effectLst/>
              <a:latin typeface="+mn-lt"/>
              <a:ea typeface="+mn-ea"/>
              <a:cs typeface="+mn-cs"/>
            </a:rPr>
            <a:t>列</a:t>
          </a:r>
          <a:r>
            <a:rPr kumimoji="1" lang="ja-JP" altLang="en-US" sz="1100">
              <a:solidFill>
                <a:schemeClr val="dk1"/>
              </a:solidFill>
              <a:effectLst/>
              <a:latin typeface="+mn-lt"/>
              <a:ea typeface="+mn-ea"/>
              <a:cs typeface="+mn-cs"/>
            </a:rPr>
            <a:t>）</a:t>
          </a:r>
          <a:endParaRPr kumimoji="1" lang="en-US" altLang="ja-JP" sz="1100"/>
        </a:p>
        <a:p>
          <a:pPr>
            <a:lnSpc>
              <a:spcPts val="1300"/>
            </a:lnSpc>
          </a:pPr>
          <a:r>
            <a:rPr kumimoji="1" lang="ja-JP" altLang="en-US" sz="1100">
              <a:solidFill>
                <a:srgbClr val="FF0000"/>
              </a:solidFill>
            </a:rPr>
            <a:t>○供給電力量の合計</a:t>
          </a:r>
          <a:r>
            <a:rPr kumimoji="1" lang="ja-JP" altLang="ja-JP" sz="1100">
              <a:solidFill>
                <a:srgbClr val="FF0000"/>
              </a:solidFill>
              <a:effectLst/>
              <a:latin typeface="+mn-lt"/>
              <a:ea typeface="+mn-ea"/>
              <a:cs typeface="+mn-cs"/>
            </a:rPr>
            <a:t>（下表セル番号</a:t>
          </a:r>
          <a:r>
            <a:rPr kumimoji="1" lang="en-US" altLang="ja-JP" sz="1100">
              <a:solidFill>
                <a:srgbClr val="FF0000"/>
              </a:solidFill>
              <a:effectLst/>
              <a:latin typeface="+mn-lt"/>
              <a:ea typeface="+mn-ea"/>
              <a:cs typeface="+mn-cs"/>
            </a:rPr>
            <a:t>T93</a:t>
          </a:r>
          <a:r>
            <a:rPr kumimoji="1" lang="ja-JP" altLang="ja-JP" sz="1100">
              <a:solidFill>
                <a:srgbClr val="FF0000"/>
              </a:solidFill>
              <a:effectLst/>
              <a:latin typeface="+mn-lt"/>
              <a:ea typeface="+mn-ea"/>
              <a:cs typeface="+mn-cs"/>
            </a:rPr>
            <a:t>（★印））</a:t>
          </a:r>
          <a:r>
            <a:rPr kumimoji="1" lang="ja-JP" altLang="en-US" sz="1100">
              <a:solidFill>
                <a:srgbClr val="FF0000"/>
              </a:solidFill>
            </a:rPr>
            <a:t>が、東京都エネルギー環境計画書制度における「エネルギー状況報告書」で報告された</a:t>
          </a:r>
          <a:r>
            <a:rPr kumimoji="1" lang="ja-JP" altLang="ja-JP" sz="1100">
              <a:solidFill>
                <a:srgbClr val="FF0000"/>
              </a:solidFill>
              <a:effectLst/>
              <a:latin typeface="+mn-lt"/>
              <a:ea typeface="+mn-ea"/>
              <a:cs typeface="+mn-cs"/>
            </a:rPr>
            <a:t>都内への供給電力量（年度計）</a:t>
          </a:r>
          <a:r>
            <a:rPr kumimoji="1" lang="ja-JP" altLang="en-US" sz="1100">
              <a:solidFill>
                <a:srgbClr val="FF0000"/>
              </a:solidFill>
            </a:rPr>
            <a:t>と一致することを確認してください（端数処理の影響等による誤差は問題ありません）。</a:t>
          </a:r>
        </a:p>
      </xdr:txBody>
    </xdr:sp>
    <xdr:clientData/>
  </xdr:oneCellAnchor>
  <xdr:twoCellAnchor>
    <xdr:from>
      <xdr:col>1</xdr:col>
      <xdr:colOff>19050</xdr:colOff>
      <xdr:row>48</xdr:row>
      <xdr:rowOff>38100</xdr:rowOff>
    </xdr:from>
    <xdr:to>
      <xdr:col>1</xdr:col>
      <xdr:colOff>1019175</xdr:colOff>
      <xdr:row>50</xdr:row>
      <xdr:rowOff>400050</xdr:rowOff>
    </xdr:to>
    <xdr:sp macro="" textlink="">
      <xdr:nvSpPr>
        <xdr:cNvPr id="17" name="Line 4">
          <a:extLst>
            <a:ext uri="{FF2B5EF4-FFF2-40B4-BE49-F238E27FC236}">
              <a16:creationId xmlns:a16="http://schemas.microsoft.com/office/drawing/2014/main" id="{B2C978A3-1363-4F35-BB59-9F9317C2C229}"/>
            </a:ext>
          </a:extLst>
        </xdr:cNvPr>
        <xdr:cNvSpPr>
          <a:spLocks noChangeShapeType="1"/>
        </xdr:cNvSpPr>
      </xdr:nvSpPr>
      <xdr:spPr bwMode="auto">
        <a:xfrm flipH="1" flipV="1">
          <a:off x="447675" y="9782175"/>
          <a:ext cx="876300" cy="7810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607470</xdr:colOff>
      <xdr:row>91</xdr:row>
      <xdr:rowOff>116541</xdr:rowOff>
    </xdr:from>
    <xdr:to>
      <xdr:col>19</xdr:col>
      <xdr:colOff>330317</xdr:colOff>
      <xdr:row>92</xdr:row>
      <xdr:rowOff>262218</xdr:rowOff>
    </xdr:to>
    <xdr:sp macro="" textlink="">
      <xdr:nvSpPr>
        <xdr:cNvPr id="18" name="テキスト ボックス 17">
          <a:extLst>
            <a:ext uri="{FF2B5EF4-FFF2-40B4-BE49-F238E27FC236}">
              <a16:creationId xmlns:a16="http://schemas.microsoft.com/office/drawing/2014/main" id="{A027F9DA-5A5B-4CC0-9804-737655FCC084}"/>
            </a:ext>
          </a:extLst>
        </xdr:cNvPr>
        <xdr:cNvSpPr txBox="1"/>
      </xdr:nvSpPr>
      <xdr:spPr>
        <a:xfrm>
          <a:off x="12751845" y="18309291"/>
          <a:ext cx="399122" cy="3076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a:t>
          </a:r>
        </a:p>
      </xdr:txBody>
    </xdr:sp>
    <xdr:clientData/>
  </xdr:twoCellAnchor>
  <xdr:twoCellAnchor>
    <xdr:from>
      <xdr:col>3</xdr:col>
      <xdr:colOff>377734</xdr:colOff>
      <xdr:row>15</xdr:row>
      <xdr:rowOff>38877</xdr:rowOff>
    </xdr:from>
    <xdr:to>
      <xdr:col>7</xdr:col>
      <xdr:colOff>527491</xdr:colOff>
      <xdr:row>17</xdr:row>
      <xdr:rowOff>17614</xdr:rowOff>
    </xdr:to>
    <xdr:sp macro="" textlink="">
      <xdr:nvSpPr>
        <xdr:cNvPr id="19" name="角丸四角形吹き出し 11">
          <a:extLst>
            <a:ext uri="{FF2B5EF4-FFF2-40B4-BE49-F238E27FC236}">
              <a16:creationId xmlns:a16="http://schemas.microsoft.com/office/drawing/2014/main" id="{813740D3-29D2-429C-84FD-C6972DD0DB4D}"/>
            </a:ext>
          </a:extLst>
        </xdr:cNvPr>
        <xdr:cNvSpPr/>
      </xdr:nvSpPr>
      <xdr:spPr>
        <a:xfrm>
          <a:off x="2377984" y="3058302"/>
          <a:ext cx="2854857" cy="378787"/>
        </a:xfrm>
        <a:prstGeom prst="wedgeRoundRectCallout">
          <a:avLst>
            <a:gd name="adj1" fmla="val 64518"/>
            <a:gd name="adj2" fmla="val 151418"/>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（例）小規模商店・事務所等</a:t>
          </a:r>
        </a:p>
      </xdr:txBody>
    </xdr:sp>
    <xdr:clientData/>
  </xdr:twoCellAnchor>
  <xdr:twoCellAnchor>
    <xdr:from>
      <xdr:col>10</xdr:col>
      <xdr:colOff>610222</xdr:colOff>
      <xdr:row>15</xdr:row>
      <xdr:rowOff>60219</xdr:rowOff>
    </xdr:from>
    <xdr:to>
      <xdr:col>15</xdr:col>
      <xdr:colOff>50502</xdr:colOff>
      <xdr:row>17</xdr:row>
      <xdr:rowOff>136070</xdr:rowOff>
    </xdr:to>
    <xdr:sp macro="" textlink="">
      <xdr:nvSpPr>
        <xdr:cNvPr id="20" name="角丸四角形吹き出し 3">
          <a:extLst>
            <a:ext uri="{FF2B5EF4-FFF2-40B4-BE49-F238E27FC236}">
              <a16:creationId xmlns:a16="http://schemas.microsoft.com/office/drawing/2014/main" id="{D6318506-F729-4206-9113-F27874DBC154}"/>
            </a:ext>
          </a:extLst>
        </xdr:cNvPr>
        <xdr:cNvSpPr/>
      </xdr:nvSpPr>
      <xdr:spPr>
        <a:xfrm>
          <a:off x="7344397" y="3079644"/>
          <a:ext cx="2821655" cy="475901"/>
        </a:xfrm>
        <a:prstGeom prst="wedgeRoundRectCallout">
          <a:avLst>
            <a:gd name="adj1" fmla="val -41574"/>
            <a:gd name="adj2" fmla="val 109466"/>
            <a:gd name="adj3" fmla="val 16667"/>
          </a:avLst>
        </a:prstGeom>
        <a:solidFill>
          <a:schemeClr val="bg1"/>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lnSpc>
              <a:spcPts val="1300"/>
            </a:lnSpc>
          </a:pPr>
          <a:r>
            <a:rPr kumimoji="1" lang="ja-JP" altLang="en-US" sz="1100"/>
            <a:t>（例）マンション電力の</a:t>
          </a:r>
          <a:r>
            <a:rPr kumimoji="1" lang="ja-JP" altLang="ja-JP" sz="1100">
              <a:solidFill>
                <a:schemeClr val="dk1"/>
              </a:solidFill>
              <a:effectLst/>
              <a:latin typeface="+mn-lt"/>
              <a:ea typeface="+mn-ea"/>
              <a:cs typeface="+mn-cs"/>
            </a:rPr>
            <a:t>高圧</a:t>
          </a:r>
          <a:r>
            <a:rPr kumimoji="1" lang="ja-JP" altLang="en-US" sz="1100"/>
            <a:t>一括受電など、主に家庭用として使用される場合</a:t>
          </a:r>
        </a:p>
      </xdr:txBody>
    </xdr:sp>
    <xdr:clientData/>
  </xdr:twoCellAnchor>
  <xdr:twoCellAnchor>
    <xdr:from>
      <xdr:col>13</xdr:col>
      <xdr:colOff>280035</xdr:colOff>
      <xdr:row>4</xdr:row>
      <xdr:rowOff>47625</xdr:rowOff>
    </xdr:from>
    <xdr:to>
      <xdr:col>20</xdr:col>
      <xdr:colOff>76200</xdr:colOff>
      <xdr:row>8</xdr:row>
      <xdr:rowOff>38101</xdr:rowOff>
    </xdr:to>
    <xdr:sp macro="" textlink="">
      <xdr:nvSpPr>
        <xdr:cNvPr id="21" name="フローチャート: 代替処理 20">
          <a:extLst>
            <a:ext uri="{FF2B5EF4-FFF2-40B4-BE49-F238E27FC236}">
              <a16:creationId xmlns:a16="http://schemas.microsoft.com/office/drawing/2014/main" id="{330773E5-82EA-4816-BA90-1C6919C3C136}"/>
            </a:ext>
          </a:extLst>
        </xdr:cNvPr>
        <xdr:cNvSpPr/>
      </xdr:nvSpPr>
      <xdr:spPr>
        <a:xfrm>
          <a:off x="9043035" y="847725"/>
          <a:ext cx="4730115" cy="790576"/>
        </a:xfrm>
        <a:prstGeom prst="flowChartAlternateProcess">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400">
              <a:solidFill>
                <a:schemeClr val="lt1"/>
              </a:solidFill>
              <a:effectLst/>
              <a:latin typeface="+mn-lt"/>
              <a:ea typeface="+mn-ea"/>
              <a:cs typeface="+mn-cs"/>
            </a:rPr>
            <a:t>単位は</a:t>
          </a:r>
          <a:r>
            <a:rPr kumimoji="1" lang="ja-JP" altLang="en-US" sz="1400">
              <a:solidFill>
                <a:schemeClr val="lt1"/>
              </a:solidFill>
              <a:effectLst/>
              <a:latin typeface="+mn-lt"/>
              <a:ea typeface="+mn-ea"/>
              <a:cs typeface="+mn-cs"/>
            </a:rPr>
            <a:t>千</a:t>
          </a:r>
          <a:r>
            <a:rPr kumimoji="1" lang="en-US" altLang="ja-JP" sz="1400">
              <a:solidFill>
                <a:schemeClr val="lt1"/>
              </a:solidFill>
              <a:effectLst/>
              <a:latin typeface="+mn-lt"/>
              <a:ea typeface="+mn-ea"/>
              <a:cs typeface="+mn-cs"/>
            </a:rPr>
            <a:t>kWh</a:t>
          </a:r>
          <a:r>
            <a:rPr kumimoji="1" lang="ja-JP" altLang="en-US" sz="1400">
              <a:solidFill>
                <a:schemeClr val="lt1"/>
              </a:solidFill>
              <a:effectLst/>
              <a:latin typeface="+mn-lt"/>
              <a:ea typeface="+mn-ea"/>
              <a:cs typeface="+mn-cs"/>
            </a:rPr>
            <a:t>ではなく、</a:t>
          </a:r>
          <a:r>
            <a:rPr kumimoji="1" lang="en-US" altLang="ja-JP" sz="1400">
              <a:solidFill>
                <a:schemeClr val="lt1"/>
              </a:solidFill>
              <a:effectLst/>
              <a:latin typeface="+mn-lt"/>
              <a:ea typeface="+mn-ea"/>
              <a:cs typeface="+mn-cs"/>
            </a:rPr>
            <a:t>kWh</a:t>
          </a:r>
          <a:r>
            <a:rPr kumimoji="1" lang="ja-JP" altLang="ja-JP" sz="1400">
              <a:solidFill>
                <a:schemeClr val="lt1"/>
              </a:solidFill>
              <a:effectLst/>
              <a:latin typeface="+mn-lt"/>
              <a:ea typeface="+mn-ea"/>
              <a:cs typeface="+mn-cs"/>
            </a:rPr>
            <a:t>で入力してください</a:t>
          </a:r>
          <a:r>
            <a:rPr kumimoji="1" lang="ja-JP" altLang="en-US" sz="1400">
              <a:solidFill>
                <a:schemeClr val="lt1"/>
              </a:solidFill>
              <a:effectLst/>
              <a:latin typeface="+mn-lt"/>
              <a:ea typeface="+mn-ea"/>
              <a:cs typeface="+mn-cs"/>
            </a:rPr>
            <a:t>！</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12</xdr:row>
          <xdr:rowOff>0</xdr:rowOff>
        </xdr:from>
        <xdr:to>
          <xdr:col>13</xdr:col>
          <xdr:colOff>0</xdr:colOff>
          <xdr:row>13</xdr:row>
          <xdr:rowOff>0</xdr:rowOff>
        </xdr:to>
        <xdr:sp macro="" textlink="">
          <xdr:nvSpPr>
            <xdr:cNvPr id="155649" name="Group Box 1" hidden="1">
              <a:extLst>
                <a:ext uri="{63B3BB69-23CF-44E3-9099-C40C66FF867C}">
                  <a14:compatExt spid="_x0000_s155649"/>
                </a:ext>
                <a:ext uri="{FF2B5EF4-FFF2-40B4-BE49-F238E27FC236}">
                  <a16:creationId xmlns:a16="http://schemas.microsoft.com/office/drawing/2014/main" id="{00000000-0008-0000-0200-0000016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xdr:colOff>
          <xdr:row>13</xdr:row>
          <xdr:rowOff>152400</xdr:rowOff>
        </xdr:from>
        <xdr:to>
          <xdr:col>6</xdr:col>
          <xdr:colOff>121920</xdr:colOff>
          <xdr:row>13</xdr:row>
          <xdr:rowOff>365760</xdr:rowOff>
        </xdr:to>
        <xdr:sp macro="" textlink="">
          <xdr:nvSpPr>
            <xdr:cNvPr id="155650" name="Check Box 2" hidden="1">
              <a:extLst>
                <a:ext uri="{63B3BB69-23CF-44E3-9099-C40C66FF867C}">
                  <a14:compatExt spid="_x0000_s155650"/>
                </a:ext>
                <a:ext uri="{FF2B5EF4-FFF2-40B4-BE49-F238E27FC236}">
                  <a16:creationId xmlns:a16="http://schemas.microsoft.com/office/drawing/2014/main" id="{00000000-0008-0000-0200-0000026002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944880</xdr:colOff>
          <xdr:row>13</xdr:row>
          <xdr:rowOff>152400</xdr:rowOff>
        </xdr:from>
        <xdr:to>
          <xdr:col>8</xdr:col>
          <xdr:colOff>45720</xdr:colOff>
          <xdr:row>13</xdr:row>
          <xdr:rowOff>373380</xdr:rowOff>
        </xdr:to>
        <xdr:sp macro="" textlink="">
          <xdr:nvSpPr>
            <xdr:cNvPr id="155651" name="Check Box 3" hidden="1">
              <a:extLst>
                <a:ext uri="{63B3BB69-23CF-44E3-9099-C40C66FF867C}">
                  <a14:compatExt spid="_x0000_s155651"/>
                </a:ext>
                <a:ext uri="{FF2B5EF4-FFF2-40B4-BE49-F238E27FC236}">
                  <a16:creationId xmlns:a16="http://schemas.microsoft.com/office/drawing/2014/main" id="{00000000-0008-0000-0200-0000036002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906780</xdr:colOff>
          <xdr:row>13</xdr:row>
          <xdr:rowOff>144780</xdr:rowOff>
        </xdr:from>
        <xdr:to>
          <xdr:col>10</xdr:col>
          <xdr:colOff>7620</xdr:colOff>
          <xdr:row>13</xdr:row>
          <xdr:rowOff>350520</xdr:rowOff>
        </xdr:to>
        <xdr:sp macro="" textlink="">
          <xdr:nvSpPr>
            <xdr:cNvPr id="155652" name="Check Box 4" hidden="1">
              <a:extLst>
                <a:ext uri="{63B3BB69-23CF-44E3-9099-C40C66FF867C}">
                  <a14:compatExt spid="_x0000_s155652"/>
                </a:ext>
                <a:ext uri="{FF2B5EF4-FFF2-40B4-BE49-F238E27FC236}">
                  <a16:creationId xmlns:a16="http://schemas.microsoft.com/office/drawing/2014/main" id="{00000000-0008-0000-0200-0000046002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1059180</xdr:colOff>
          <xdr:row>13</xdr:row>
          <xdr:rowOff>152400</xdr:rowOff>
        </xdr:from>
        <xdr:to>
          <xdr:col>12</xdr:col>
          <xdr:colOff>30480</xdr:colOff>
          <xdr:row>13</xdr:row>
          <xdr:rowOff>373380</xdr:rowOff>
        </xdr:to>
        <xdr:sp macro="" textlink="">
          <xdr:nvSpPr>
            <xdr:cNvPr id="155653" name="Check Box 5" hidden="1">
              <a:extLst>
                <a:ext uri="{63B3BB69-23CF-44E3-9099-C40C66FF867C}">
                  <a14:compatExt spid="_x0000_s155653"/>
                </a:ext>
                <a:ext uri="{FF2B5EF4-FFF2-40B4-BE49-F238E27FC236}">
                  <a16:creationId xmlns:a16="http://schemas.microsoft.com/office/drawing/2014/main" id="{00000000-0008-0000-0200-0000056002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xdr:row>
          <xdr:rowOff>0</xdr:rowOff>
        </xdr:from>
        <xdr:to>
          <xdr:col>13</xdr:col>
          <xdr:colOff>0</xdr:colOff>
          <xdr:row>13</xdr:row>
          <xdr:rowOff>0</xdr:rowOff>
        </xdr:to>
        <xdr:sp macro="" textlink="">
          <xdr:nvSpPr>
            <xdr:cNvPr id="155654" name="Group Box 6" hidden="1">
              <a:extLst>
                <a:ext uri="{63B3BB69-23CF-44E3-9099-C40C66FF867C}">
                  <a14:compatExt spid="_x0000_s155654"/>
                </a:ext>
                <a:ext uri="{FF2B5EF4-FFF2-40B4-BE49-F238E27FC236}">
                  <a16:creationId xmlns:a16="http://schemas.microsoft.com/office/drawing/2014/main" id="{00000000-0008-0000-0200-0000066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144780</xdr:colOff>
          <xdr:row>12</xdr:row>
          <xdr:rowOff>144780</xdr:rowOff>
        </xdr:from>
        <xdr:to>
          <xdr:col>6</xdr:col>
          <xdr:colOff>731520</xdr:colOff>
          <xdr:row>12</xdr:row>
          <xdr:rowOff>342900</xdr:rowOff>
        </xdr:to>
        <xdr:sp macro="" textlink="">
          <xdr:nvSpPr>
            <xdr:cNvPr id="155655" name="Option Button 7" hidden="1">
              <a:extLst>
                <a:ext uri="{63B3BB69-23CF-44E3-9099-C40C66FF867C}">
                  <a14:compatExt spid="_x0000_s155655"/>
                </a:ext>
                <a:ext uri="{FF2B5EF4-FFF2-40B4-BE49-F238E27FC236}">
                  <a16:creationId xmlns:a16="http://schemas.microsoft.com/office/drawing/2014/main" id="{00000000-0008-0000-0200-000007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宋体"/>
                  <a:ea typeface="宋体"/>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12</xdr:row>
          <xdr:rowOff>152400</xdr:rowOff>
        </xdr:from>
        <xdr:to>
          <xdr:col>8</xdr:col>
          <xdr:colOff>838200</xdr:colOff>
          <xdr:row>12</xdr:row>
          <xdr:rowOff>350520</xdr:rowOff>
        </xdr:to>
        <xdr:sp macro="" textlink="">
          <xdr:nvSpPr>
            <xdr:cNvPr id="155656" name="Option Button 8" hidden="1">
              <a:extLst>
                <a:ext uri="{63B3BB69-23CF-44E3-9099-C40C66FF867C}">
                  <a14:compatExt spid="_x0000_s155656"/>
                </a:ext>
                <a:ext uri="{FF2B5EF4-FFF2-40B4-BE49-F238E27FC236}">
                  <a16:creationId xmlns:a16="http://schemas.microsoft.com/office/drawing/2014/main" id="{00000000-0008-0000-0200-000008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宋体"/>
                  <a:ea typeface="宋体"/>
                </a:rPr>
                <a:t> 無</a:t>
              </a:r>
            </a:p>
          </xdr:txBody>
        </xdr:sp>
        <xdr:clientData/>
      </xdr:twoCellAnchor>
    </mc:Choice>
    <mc:Fallback/>
  </mc:AlternateContent>
  <xdr:twoCellAnchor>
    <xdr:from>
      <xdr:col>14</xdr:col>
      <xdr:colOff>314325</xdr:colOff>
      <xdr:row>15</xdr:row>
      <xdr:rowOff>1228725</xdr:rowOff>
    </xdr:from>
    <xdr:to>
      <xdr:col>14</xdr:col>
      <xdr:colOff>3371850</xdr:colOff>
      <xdr:row>15</xdr:row>
      <xdr:rowOff>2305050</xdr:rowOff>
    </xdr:to>
    <xdr:sp macro="" textlink="">
      <xdr:nvSpPr>
        <xdr:cNvPr id="2" name="フローチャート: 代替処理 1">
          <a:extLst>
            <a:ext uri="{FF2B5EF4-FFF2-40B4-BE49-F238E27FC236}">
              <a16:creationId xmlns:a16="http://schemas.microsoft.com/office/drawing/2014/main" id="{54AA37DC-C282-43C9-B138-2F864A547197}"/>
            </a:ext>
          </a:extLst>
        </xdr:cNvPr>
        <xdr:cNvSpPr/>
      </xdr:nvSpPr>
      <xdr:spPr>
        <a:xfrm>
          <a:off x="7696200" y="6162675"/>
          <a:ext cx="3057525" cy="1076325"/>
        </a:xfrm>
        <a:prstGeom prst="flowChartAlternate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文字の見切れにご注意ください</a:t>
          </a:r>
          <a:r>
            <a:rPr kumimoji="1" lang="en-US" altLang="ja-JP" sz="1100" b="1"/>
            <a:t>!!</a:t>
          </a:r>
          <a:r>
            <a:rPr kumimoji="1" lang="en-US" altLang="ja-JP" sz="1100" baseline="0"/>
            <a:t> </a:t>
          </a:r>
          <a:r>
            <a:rPr kumimoji="1" lang="ja-JP" altLang="en-US" sz="1100"/>
            <a:t>見切れた場合は分量を削減するか文字サイズを小さくしてください。セル内で改行する場合は、</a:t>
          </a:r>
          <a:r>
            <a:rPr kumimoji="1" lang="en-US" altLang="ja-JP" sz="1100"/>
            <a:t>Alt</a:t>
          </a:r>
          <a:r>
            <a:rPr kumimoji="1" lang="ja-JP" altLang="en-US" sz="1100"/>
            <a:t>キー＋</a:t>
          </a:r>
          <a:r>
            <a:rPr kumimoji="1" lang="en-US" altLang="ja-JP" sz="1100"/>
            <a:t>Enter</a:t>
          </a:r>
          <a:r>
            <a:rPr kumimoji="1" lang="ja-JP" altLang="en-US" sz="1100"/>
            <a:t>キーを入力してください。</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2011680</xdr:colOff>
          <xdr:row>7</xdr:row>
          <xdr:rowOff>0</xdr:rowOff>
        </xdr:from>
        <xdr:to>
          <xdr:col>4</xdr:col>
          <xdr:colOff>236220</xdr:colOff>
          <xdr:row>14</xdr:row>
          <xdr:rowOff>45720</xdr:rowOff>
        </xdr:to>
        <xdr:sp macro="" textlink="">
          <xdr:nvSpPr>
            <xdr:cNvPr id="20490" name="Group Box 10" hidden="1">
              <a:extLst>
                <a:ext uri="{63B3BB69-23CF-44E3-9099-C40C66FF867C}">
                  <a14:compatExt spid="_x0000_s20490"/>
                </a:ext>
                <a:ext uri="{FF2B5EF4-FFF2-40B4-BE49-F238E27FC236}">
                  <a16:creationId xmlns:a16="http://schemas.microsoft.com/office/drawing/2014/main" id="{00000000-0008-0000-0300-00000A5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2004060</xdr:colOff>
          <xdr:row>7</xdr:row>
          <xdr:rowOff>0</xdr:rowOff>
        </xdr:from>
        <xdr:to>
          <xdr:col>4</xdr:col>
          <xdr:colOff>251460</xdr:colOff>
          <xdr:row>14</xdr:row>
          <xdr:rowOff>144780</xdr:rowOff>
        </xdr:to>
        <xdr:sp macro="" textlink="">
          <xdr:nvSpPr>
            <xdr:cNvPr id="20492" name="Group Box 12" hidden="1">
              <a:extLst>
                <a:ext uri="{63B3BB69-23CF-44E3-9099-C40C66FF867C}">
                  <a14:compatExt spid="_x0000_s20492"/>
                </a:ext>
                <a:ext uri="{FF2B5EF4-FFF2-40B4-BE49-F238E27FC236}">
                  <a16:creationId xmlns:a16="http://schemas.microsoft.com/office/drawing/2014/main" id="{00000000-0008-0000-0300-00000C5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12</a:t>
              </a:r>
            </a:p>
          </xdr:txBody>
        </xdr:sp>
        <xdr:clientData/>
      </xdr:twoCellAnchor>
    </mc:Choice>
    <mc:Fallback/>
  </mc:AlternateContent>
  <xdr:twoCellAnchor>
    <xdr:from>
      <xdr:col>1</xdr:col>
      <xdr:colOff>257175</xdr:colOff>
      <xdr:row>1</xdr:row>
      <xdr:rowOff>152400</xdr:rowOff>
    </xdr:from>
    <xdr:to>
      <xdr:col>3</xdr:col>
      <xdr:colOff>676275</xdr:colOff>
      <xdr:row>1</xdr:row>
      <xdr:rowOff>838200</xdr:rowOff>
    </xdr:to>
    <xdr:sp macro="" textlink="">
      <xdr:nvSpPr>
        <xdr:cNvPr id="2" name="フローチャート: 代替処理 1">
          <a:extLst>
            <a:ext uri="{FF2B5EF4-FFF2-40B4-BE49-F238E27FC236}">
              <a16:creationId xmlns:a16="http://schemas.microsoft.com/office/drawing/2014/main" id="{5A3B4073-8867-4575-A0ED-538F54A6969A}"/>
            </a:ext>
          </a:extLst>
        </xdr:cNvPr>
        <xdr:cNvSpPr/>
      </xdr:nvSpPr>
      <xdr:spPr>
        <a:xfrm>
          <a:off x="504825" y="352425"/>
          <a:ext cx="4686300" cy="685800"/>
        </a:xfrm>
        <a:prstGeom prst="flowChartAlternate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・都内の販売電力量の実績を記載してください。</a:t>
          </a:r>
          <a:endParaRPr kumimoji="1" lang="en-US" altLang="ja-JP" sz="1100"/>
        </a:p>
        <a:p>
          <a:pPr algn="l"/>
          <a:r>
            <a:rPr kumimoji="1" lang="ja-JP" altLang="en-US" sz="1100"/>
            <a:t>・</a:t>
          </a:r>
          <a:r>
            <a:rPr kumimoji="1" lang="ja-JP" altLang="ja-JP" sz="1100">
              <a:solidFill>
                <a:schemeClr val="lt1"/>
              </a:solidFill>
              <a:effectLst/>
              <a:latin typeface="+mn-lt"/>
              <a:ea typeface="+mn-ea"/>
              <a:cs typeface="+mn-cs"/>
            </a:rPr>
            <a:t>全国</a:t>
          </a:r>
          <a:r>
            <a:rPr kumimoji="1" lang="ja-JP" altLang="en-US" sz="1100">
              <a:solidFill>
                <a:schemeClr val="lt1"/>
              </a:solidFill>
              <a:effectLst/>
              <a:latin typeface="+mn-lt"/>
              <a:ea typeface="+mn-ea"/>
              <a:cs typeface="+mn-cs"/>
            </a:rPr>
            <a:t>の</a:t>
          </a:r>
          <a:r>
            <a:rPr kumimoji="1" lang="ja-JP" altLang="ja-JP" sz="1100">
              <a:solidFill>
                <a:schemeClr val="lt1"/>
              </a:solidFill>
              <a:effectLst/>
              <a:latin typeface="+mn-lt"/>
              <a:ea typeface="+mn-ea"/>
              <a:cs typeface="+mn-cs"/>
            </a:rPr>
            <a:t>販売電力量</a:t>
          </a:r>
          <a:r>
            <a:rPr kumimoji="1" lang="ja-JP" altLang="en-US" sz="1100">
              <a:solidFill>
                <a:schemeClr val="lt1"/>
              </a:solidFill>
              <a:effectLst/>
              <a:latin typeface="+mn-lt"/>
              <a:ea typeface="+mn-ea"/>
              <a:cs typeface="+mn-cs"/>
            </a:rPr>
            <a:t>の実績を</a:t>
          </a:r>
          <a:r>
            <a:rPr kumimoji="1" lang="ja-JP" altLang="en-US" sz="1100"/>
            <a:t>温対法様式</a:t>
          </a:r>
          <a:r>
            <a:rPr kumimoji="1" lang="ja-JP" altLang="en-US" sz="1100" baseline="0"/>
            <a:t> </a:t>
          </a:r>
          <a:r>
            <a:rPr kumimoji="1" lang="ja-JP" altLang="en-US" sz="1100"/>
            <a:t>表紙から転記してください。</a:t>
          </a:r>
          <a:endParaRPr kumimoji="1" lang="en-US" altLang="ja-JP"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19050</xdr:colOff>
      <xdr:row>0</xdr:row>
      <xdr:rowOff>238123</xdr:rowOff>
    </xdr:from>
    <xdr:to>
      <xdr:col>2</xdr:col>
      <xdr:colOff>238125</xdr:colOff>
      <xdr:row>2</xdr:row>
      <xdr:rowOff>0</xdr:rowOff>
    </xdr:to>
    <xdr:sp macro="" textlink="">
      <xdr:nvSpPr>
        <xdr:cNvPr id="3" name="フローチャート: 代替処理 2">
          <a:extLst>
            <a:ext uri="{FF2B5EF4-FFF2-40B4-BE49-F238E27FC236}">
              <a16:creationId xmlns:a16="http://schemas.microsoft.com/office/drawing/2014/main" id="{8EB4B567-14A9-435A-946F-7C7E20D77F4A}"/>
            </a:ext>
          </a:extLst>
        </xdr:cNvPr>
        <xdr:cNvSpPr/>
      </xdr:nvSpPr>
      <xdr:spPr>
        <a:xfrm>
          <a:off x="257175" y="238123"/>
          <a:ext cx="2867025" cy="1895477"/>
        </a:xfrm>
        <a:prstGeom prst="flowChartAlternate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温対法様式 表</a:t>
          </a:r>
          <a:r>
            <a:rPr kumimoji="1" lang="en-US" altLang="ja-JP" sz="1100"/>
            <a:t>12</a:t>
          </a:r>
          <a:r>
            <a:rPr kumimoji="1" lang="ja-JP" altLang="en-US" sz="1100"/>
            <a:t>の</a:t>
          </a:r>
          <a:r>
            <a:rPr kumimoji="1" lang="en-US" altLang="ja-JP" sz="1100"/>
            <a:t>2</a:t>
          </a:r>
          <a:r>
            <a:rPr kumimoji="1" lang="ja-JP" altLang="en-US" sz="1100"/>
            <a:t>、表</a:t>
          </a:r>
          <a:r>
            <a:rPr kumimoji="1" lang="en-US" altLang="ja-JP" sz="1100"/>
            <a:t>12</a:t>
          </a:r>
          <a:r>
            <a:rPr kumimoji="1" lang="ja-JP" altLang="en-US" sz="1100"/>
            <a:t>の</a:t>
          </a:r>
          <a:r>
            <a:rPr kumimoji="1" lang="en-US" altLang="ja-JP" sz="1100"/>
            <a:t>3</a:t>
          </a:r>
          <a:r>
            <a:rPr kumimoji="1" lang="ja-JP" altLang="en-US" sz="1100"/>
            <a:t>に記載の調達内容を転記してください。</a:t>
          </a:r>
          <a:endParaRPr kumimoji="1" lang="en-US" altLang="ja-JP" sz="1100"/>
        </a:p>
        <a:p>
          <a:pPr algn="l"/>
          <a:r>
            <a:rPr kumimoji="1" lang="ja-JP" altLang="en-US" sz="1100"/>
            <a:t>温対法様式に記載しない再エネ電源からの調達は、こちらに記載してください。</a:t>
          </a:r>
          <a:endParaRPr kumimoji="1" lang="en-US" altLang="ja-JP" sz="1100"/>
        </a:p>
        <a:p>
          <a:pPr algn="l"/>
          <a:endParaRPr kumimoji="1" lang="en-US" altLang="ja-JP" sz="1100"/>
        </a:p>
        <a:p>
          <a:pPr algn="l"/>
          <a:r>
            <a:rPr kumimoji="1" lang="ja-JP" altLang="en-US" sz="1100"/>
            <a:t>表</a:t>
          </a:r>
          <a:r>
            <a:rPr kumimoji="1" lang="en-US" altLang="ja-JP" sz="1100"/>
            <a:t>12</a:t>
          </a:r>
          <a:r>
            <a:rPr kumimoji="1" lang="ja-JP" altLang="en-US" sz="1100"/>
            <a:t>の</a:t>
          </a:r>
          <a:r>
            <a:rPr kumimoji="1" lang="en-US" altLang="ja-JP" sz="1100"/>
            <a:t>2 : FIT</a:t>
          </a:r>
          <a:r>
            <a:rPr kumimoji="1" lang="ja-JP" altLang="en-US" sz="1100"/>
            <a:t>再エネ➡　ココ</a:t>
          </a:r>
          <a:endParaRPr kumimoji="1" lang="en-US" altLang="ja-JP" sz="1100" baseline="0"/>
        </a:p>
        <a:p>
          <a:pPr algn="l"/>
          <a:r>
            <a:rPr kumimoji="1" lang="ja-JP" altLang="en-US" sz="1100" baseline="0"/>
            <a:t>表</a:t>
          </a:r>
          <a:r>
            <a:rPr kumimoji="1" lang="en-US" altLang="ja-JP" sz="1100" baseline="0"/>
            <a:t>12</a:t>
          </a:r>
          <a:r>
            <a:rPr kumimoji="1" lang="ja-JP" altLang="en-US" sz="1100" baseline="0"/>
            <a:t>の</a:t>
          </a:r>
          <a:r>
            <a:rPr kumimoji="1" lang="en-US" altLang="ja-JP" sz="1100" baseline="0"/>
            <a:t>3 : </a:t>
          </a:r>
          <a:r>
            <a:rPr kumimoji="1" lang="ja-JP" altLang="en-US" sz="1100"/>
            <a:t>非</a:t>
          </a:r>
          <a:r>
            <a:rPr kumimoji="1" lang="en-US" altLang="ja-JP" sz="1100"/>
            <a:t>FIT</a:t>
          </a:r>
          <a:r>
            <a:rPr kumimoji="1" lang="ja-JP" altLang="en-US" sz="1100"/>
            <a:t>再エネ</a:t>
          </a:r>
          <a:r>
            <a:rPr kumimoji="1" lang="ja-JP" altLang="ja-JP" sz="1100">
              <a:solidFill>
                <a:schemeClr val="lt1"/>
              </a:solidFill>
              <a:effectLst/>
              <a:latin typeface="+mn-lt"/>
              <a:ea typeface="+mn-ea"/>
              <a:cs typeface="+mn-cs"/>
            </a:rPr>
            <a:t>➡　ココ</a:t>
          </a:r>
          <a:endParaRPr kumimoji="1" lang="en-US" altLang="ja-JP" sz="1100">
            <a:solidFill>
              <a:schemeClr val="lt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aseline="0">
              <a:solidFill>
                <a:schemeClr val="lt1"/>
              </a:solidFill>
              <a:effectLst/>
              <a:latin typeface="+mn-lt"/>
              <a:ea typeface="+mn-ea"/>
              <a:cs typeface="+mn-cs"/>
            </a:rPr>
            <a:t>表</a:t>
          </a:r>
          <a:r>
            <a:rPr kumimoji="1" lang="en-US" altLang="ja-JP" sz="1100" baseline="0">
              <a:solidFill>
                <a:schemeClr val="lt1"/>
              </a:solidFill>
              <a:effectLst/>
              <a:latin typeface="+mn-lt"/>
              <a:ea typeface="+mn-ea"/>
              <a:cs typeface="+mn-cs"/>
            </a:rPr>
            <a:t>12</a:t>
          </a:r>
          <a:r>
            <a:rPr kumimoji="1" lang="ja-JP" altLang="ja-JP" sz="1100" baseline="0">
              <a:solidFill>
                <a:schemeClr val="lt1"/>
              </a:solidFill>
              <a:effectLst/>
              <a:latin typeface="+mn-lt"/>
              <a:ea typeface="+mn-ea"/>
              <a:cs typeface="+mn-cs"/>
            </a:rPr>
            <a:t>の</a:t>
          </a:r>
          <a:r>
            <a:rPr kumimoji="1" lang="en-US" altLang="ja-JP" sz="1100" baseline="0">
              <a:solidFill>
                <a:schemeClr val="lt1"/>
              </a:solidFill>
              <a:effectLst/>
              <a:latin typeface="+mn-lt"/>
              <a:ea typeface="+mn-ea"/>
              <a:cs typeface="+mn-cs"/>
            </a:rPr>
            <a:t>3 : </a:t>
          </a:r>
          <a:r>
            <a:rPr kumimoji="1" lang="ja-JP" altLang="ja-JP" sz="1100">
              <a:solidFill>
                <a:schemeClr val="lt1"/>
              </a:solidFill>
              <a:effectLst/>
              <a:latin typeface="+mn-lt"/>
              <a:ea typeface="+mn-ea"/>
              <a:cs typeface="+mn-cs"/>
            </a:rPr>
            <a:t>非</a:t>
          </a:r>
          <a:r>
            <a:rPr kumimoji="1" lang="en-US" altLang="ja-JP" sz="1100">
              <a:solidFill>
                <a:schemeClr val="lt1"/>
              </a:solidFill>
              <a:effectLst/>
              <a:latin typeface="+mn-lt"/>
              <a:ea typeface="+mn-ea"/>
              <a:cs typeface="+mn-cs"/>
            </a:rPr>
            <a:t>FIT</a:t>
          </a:r>
          <a:r>
            <a:rPr kumimoji="1" lang="ja-JP" altLang="en-US" sz="1100">
              <a:solidFill>
                <a:schemeClr val="lt1"/>
              </a:solidFill>
              <a:effectLst/>
              <a:latin typeface="+mn-lt"/>
              <a:ea typeface="+mn-ea"/>
              <a:cs typeface="+mn-cs"/>
            </a:rPr>
            <a:t>非</a:t>
          </a:r>
          <a:r>
            <a:rPr kumimoji="1" lang="ja-JP" altLang="ja-JP" sz="1100">
              <a:solidFill>
                <a:schemeClr val="lt1"/>
              </a:solidFill>
              <a:effectLst/>
              <a:latin typeface="+mn-lt"/>
              <a:ea typeface="+mn-ea"/>
              <a:cs typeface="+mn-cs"/>
            </a:rPr>
            <a:t>再エネ➡　</a:t>
          </a:r>
          <a:r>
            <a:rPr kumimoji="1" lang="en-US" altLang="ja-JP" sz="1100">
              <a:solidFill>
                <a:schemeClr val="lt1"/>
              </a:solidFill>
              <a:effectLst/>
              <a:latin typeface="+mn-lt"/>
              <a:ea typeface="+mn-ea"/>
              <a:cs typeface="+mn-cs"/>
            </a:rPr>
            <a:t>D3</a:t>
          </a:r>
          <a:r>
            <a:rPr kumimoji="1" lang="ja-JP" altLang="en-US" sz="1100">
              <a:solidFill>
                <a:schemeClr val="lt1"/>
              </a:solidFill>
              <a:effectLst/>
              <a:latin typeface="+mn-lt"/>
              <a:ea typeface="+mn-ea"/>
              <a:cs typeface="+mn-cs"/>
            </a:rPr>
            <a:t>シート</a:t>
          </a:r>
          <a:endParaRPr lang="ja-JP" altLang="ja-JP">
            <a:effectLst/>
          </a:endParaRPr>
        </a:p>
        <a:p>
          <a:pPr algn="l"/>
          <a:endParaRPr kumimoji="1" lang="en-US" altLang="ja-JP"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95247</xdr:colOff>
      <xdr:row>3</xdr:row>
      <xdr:rowOff>85727</xdr:rowOff>
    </xdr:from>
    <xdr:to>
      <xdr:col>7</xdr:col>
      <xdr:colOff>561975</xdr:colOff>
      <xdr:row>3</xdr:row>
      <xdr:rowOff>1838325</xdr:rowOff>
    </xdr:to>
    <xdr:sp macro="" textlink="">
      <xdr:nvSpPr>
        <xdr:cNvPr id="58" name="フローチャート: 代替処理 1">
          <a:extLst>
            <a:ext uri="{FF2B5EF4-FFF2-40B4-BE49-F238E27FC236}">
              <a16:creationId xmlns:a16="http://schemas.microsoft.com/office/drawing/2014/main" id="{4620E9C9-2636-41FB-B4B6-A25AA16B176A}"/>
            </a:ext>
          </a:extLst>
        </xdr:cNvPr>
        <xdr:cNvSpPr/>
      </xdr:nvSpPr>
      <xdr:spPr>
        <a:xfrm>
          <a:off x="352422" y="657227"/>
          <a:ext cx="6915153" cy="1752598"/>
        </a:xfrm>
        <a:prstGeom prst="flowChartAlternate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温対法様式</a:t>
          </a:r>
          <a:r>
            <a:rPr kumimoji="1" lang="ja-JP" altLang="en-US" sz="1100" baseline="0"/>
            <a:t> </a:t>
          </a:r>
          <a:r>
            <a:rPr kumimoji="1" lang="ja-JP" altLang="en-US" sz="1100"/>
            <a:t>表</a:t>
          </a:r>
          <a:r>
            <a:rPr kumimoji="1" lang="en-US" altLang="ja-JP" sz="1100"/>
            <a:t>1</a:t>
          </a:r>
          <a:r>
            <a:rPr kumimoji="1" lang="ja-JP" altLang="en-US" sz="1100"/>
            <a:t>～</a:t>
          </a:r>
          <a:r>
            <a:rPr kumimoji="1" lang="en-US" altLang="ja-JP" sz="1100"/>
            <a:t>6</a:t>
          </a:r>
          <a:r>
            <a:rPr kumimoji="1" lang="ja-JP" altLang="en-US" sz="1100"/>
            <a:t>、表</a:t>
          </a:r>
          <a:r>
            <a:rPr kumimoji="1" lang="en-US" altLang="ja-JP" sz="1100"/>
            <a:t>12</a:t>
          </a:r>
          <a:r>
            <a:rPr kumimoji="1" lang="ja-JP" altLang="en-US" sz="1100"/>
            <a:t>の</a:t>
          </a:r>
          <a:r>
            <a:rPr kumimoji="1" lang="en-US" altLang="ja-JP" sz="1100"/>
            <a:t>3</a:t>
          </a:r>
          <a:r>
            <a:rPr kumimoji="1" lang="ja-JP" altLang="en-US" sz="1100"/>
            <a:t>に記載の調達内容を転記してください。</a:t>
          </a:r>
          <a:endParaRPr kumimoji="1" lang="en-US" altLang="ja-JP" sz="1100"/>
        </a:p>
        <a:p>
          <a:pPr algn="l"/>
          <a:endParaRPr kumimoji="1" lang="en-US" altLang="ja-JP" sz="1100"/>
        </a:p>
        <a:p>
          <a:pPr algn="l"/>
          <a:r>
            <a:rPr kumimoji="1" lang="ja-JP" altLang="en-US" sz="1100"/>
            <a:t>　</a:t>
          </a:r>
          <a:r>
            <a:rPr kumimoji="1" lang="ja-JP" altLang="ja-JP" sz="1100">
              <a:solidFill>
                <a:schemeClr val="lt1"/>
              </a:solidFill>
              <a:effectLst/>
              <a:latin typeface="+mn-lt"/>
              <a:ea typeface="+mn-ea"/>
              <a:cs typeface="+mn-cs"/>
            </a:rPr>
            <a:t>表</a:t>
          </a:r>
          <a:r>
            <a:rPr kumimoji="1" lang="en-US" altLang="ja-JP" sz="1100">
              <a:solidFill>
                <a:schemeClr val="lt1"/>
              </a:solidFill>
              <a:effectLst/>
              <a:latin typeface="+mn-lt"/>
              <a:ea typeface="+mn-ea"/>
              <a:cs typeface="+mn-cs"/>
            </a:rPr>
            <a:t>1</a:t>
          </a:r>
          <a:r>
            <a:rPr kumimoji="1" lang="ja-JP" altLang="ja-JP" sz="1100">
              <a:solidFill>
                <a:schemeClr val="lt1"/>
              </a:solidFill>
              <a:effectLst/>
              <a:latin typeface="+mn-lt"/>
              <a:ea typeface="+mn-ea"/>
              <a:cs typeface="+mn-cs"/>
            </a:rPr>
            <a:t>～</a:t>
          </a:r>
          <a:r>
            <a:rPr kumimoji="1" lang="en-US" altLang="ja-JP" sz="1100">
              <a:solidFill>
                <a:schemeClr val="lt1"/>
              </a:solidFill>
              <a:effectLst/>
              <a:latin typeface="+mn-lt"/>
              <a:ea typeface="+mn-ea"/>
              <a:cs typeface="+mn-cs"/>
            </a:rPr>
            <a:t>5</a:t>
          </a:r>
          <a:r>
            <a:rPr kumimoji="1" lang="en-US" altLang="ja-JP" sz="1100" baseline="0">
              <a:solidFill>
                <a:schemeClr val="lt1"/>
              </a:solidFill>
              <a:effectLst/>
              <a:latin typeface="+mn-lt"/>
              <a:ea typeface="+mn-ea"/>
              <a:cs typeface="+mn-cs"/>
            </a:rPr>
            <a:t> : </a:t>
          </a:r>
          <a:r>
            <a:rPr kumimoji="1" lang="ja-JP" altLang="en-US" sz="1100" baseline="0">
              <a:solidFill>
                <a:schemeClr val="lt1"/>
              </a:solidFill>
              <a:effectLst/>
              <a:latin typeface="+mn-lt"/>
              <a:ea typeface="+mn-ea"/>
              <a:cs typeface="+mn-cs"/>
            </a:rPr>
            <a:t>火力</a:t>
          </a:r>
          <a:endParaRPr kumimoji="1" lang="en-US" altLang="ja-JP" sz="1100" baseline="0">
            <a:solidFill>
              <a:schemeClr val="lt1"/>
            </a:solidFill>
            <a:effectLst/>
            <a:latin typeface="+mn-lt"/>
            <a:ea typeface="+mn-ea"/>
            <a:cs typeface="+mn-cs"/>
          </a:endParaRPr>
        </a:p>
        <a:p>
          <a:pPr algn="l"/>
          <a:r>
            <a:rPr kumimoji="1" lang="ja-JP" altLang="en-US" sz="1100" baseline="0">
              <a:solidFill>
                <a:schemeClr val="lt1"/>
              </a:solidFill>
              <a:effectLst/>
              <a:latin typeface="+mn-lt"/>
              <a:ea typeface="+mn-ea"/>
              <a:cs typeface="+mn-cs"/>
            </a:rPr>
            <a:t>　表</a:t>
          </a:r>
          <a:r>
            <a:rPr kumimoji="1" lang="en-US" altLang="ja-JP" sz="1100" baseline="0">
              <a:solidFill>
                <a:schemeClr val="lt1"/>
              </a:solidFill>
              <a:effectLst/>
              <a:latin typeface="+mn-lt"/>
              <a:ea typeface="+mn-ea"/>
              <a:cs typeface="+mn-cs"/>
            </a:rPr>
            <a:t>6 : </a:t>
          </a:r>
          <a:r>
            <a:rPr kumimoji="1" lang="ja-JP" altLang="en-US" sz="1100" baseline="0">
              <a:solidFill>
                <a:schemeClr val="lt1"/>
              </a:solidFill>
              <a:effectLst/>
              <a:latin typeface="+mn-lt"/>
              <a:ea typeface="+mn-ea"/>
              <a:cs typeface="+mn-cs"/>
            </a:rPr>
            <a:t>火力、他社から（非再エネ）、卸取引所</a:t>
          </a:r>
          <a:endParaRPr kumimoji="1" lang="en-US" altLang="ja-JP" sz="1100" baseline="0">
            <a:solidFill>
              <a:schemeClr val="lt1"/>
            </a:solidFill>
            <a:effectLst/>
            <a:latin typeface="+mn-lt"/>
            <a:ea typeface="+mn-ea"/>
            <a:cs typeface="+mn-cs"/>
          </a:endParaRPr>
        </a:p>
        <a:p>
          <a:pPr algn="l"/>
          <a:r>
            <a:rPr kumimoji="1" lang="ja-JP" altLang="en-US" sz="1100" baseline="0">
              <a:solidFill>
                <a:schemeClr val="lt1"/>
              </a:solidFill>
              <a:effectLst/>
              <a:latin typeface="+mn-lt"/>
              <a:ea typeface="+mn-ea"/>
              <a:cs typeface="+mn-cs"/>
            </a:rPr>
            <a:t>　</a:t>
          </a:r>
          <a:r>
            <a:rPr kumimoji="1" lang="ja-JP" altLang="ja-JP" sz="1100">
              <a:solidFill>
                <a:schemeClr val="lt1"/>
              </a:solidFill>
              <a:effectLst/>
              <a:latin typeface="+mn-lt"/>
              <a:ea typeface="+mn-ea"/>
              <a:cs typeface="+mn-cs"/>
            </a:rPr>
            <a:t>表</a:t>
          </a:r>
          <a:r>
            <a:rPr kumimoji="1" lang="en-US" altLang="ja-JP" sz="1100">
              <a:solidFill>
                <a:schemeClr val="lt1"/>
              </a:solidFill>
              <a:effectLst/>
              <a:latin typeface="+mn-lt"/>
              <a:ea typeface="+mn-ea"/>
              <a:cs typeface="+mn-cs"/>
            </a:rPr>
            <a:t>12</a:t>
          </a:r>
          <a:r>
            <a:rPr kumimoji="1" lang="ja-JP" altLang="ja-JP" sz="1100">
              <a:solidFill>
                <a:schemeClr val="lt1"/>
              </a:solidFill>
              <a:effectLst/>
              <a:latin typeface="+mn-lt"/>
              <a:ea typeface="+mn-ea"/>
              <a:cs typeface="+mn-cs"/>
            </a:rPr>
            <a:t>の</a:t>
          </a:r>
          <a:r>
            <a:rPr kumimoji="1" lang="en-US" altLang="ja-JP" sz="1100">
              <a:solidFill>
                <a:schemeClr val="lt1"/>
              </a:solidFill>
              <a:effectLst/>
              <a:latin typeface="+mn-lt"/>
              <a:ea typeface="+mn-ea"/>
              <a:cs typeface="+mn-cs"/>
            </a:rPr>
            <a:t>3 </a:t>
          </a:r>
          <a:r>
            <a:rPr kumimoji="1" lang="ja-JP" altLang="en-US" sz="1100">
              <a:solidFill>
                <a:schemeClr val="lt1"/>
              </a:solidFill>
              <a:effectLst/>
              <a:latin typeface="+mn-lt"/>
              <a:ea typeface="+mn-ea"/>
              <a:cs typeface="+mn-cs"/>
            </a:rPr>
            <a:t>の非再エネ</a:t>
          </a:r>
          <a:r>
            <a:rPr kumimoji="1" lang="en-US" altLang="ja-JP" sz="1100">
              <a:solidFill>
                <a:schemeClr val="lt1"/>
              </a:solidFill>
              <a:effectLst/>
              <a:latin typeface="+mn-lt"/>
              <a:ea typeface="+mn-ea"/>
              <a:cs typeface="+mn-cs"/>
            </a:rPr>
            <a:t>: </a:t>
          </a:r>
          <a:r>
            <a:rPr kumimoji="1" lang="ja-JP" altLang="en-US" sz="1100">
              <a:solidFill>
                <a:schemeClr val="lt1"/>
              </a:solidFill>
              <a:effectLst/>
              <a:latin typeface="+mn-lt"/>
              <a:ea typeface="+mn-ea"/>
              <a:cs typeface="+mn-cs"/>
            </a:rPr>
            <a:t>原子力、未利用エネルギー（清掃工場や廃棄物発電など）</a:t>
          </a:r>
          <a:endParaRPr kumimoji="1" lang="en-US" altLang="ja-JP" sz="1100">
            <a:solidFill>
              <a:schemeClr val="lt1"/>
            </a:solidFill>
            <a:effectLst/>
            <a:latin typeface="+mn-lt"/>
            <a:ea typeface="+mn-ea"/>
            <a:cs typeface="+mn-cs"/>
          </a:endParaRPr>
        </a:p>
        <a:p>
          <a:pPr algn="l"/>
          <a:endParaRPr kumimoji="1" lang="en-US" altLang="ja-JP" sz="1100">
            <a:solidFill>
              <a:schemeClr val="lt1"/>
            </a:solidFill>
            <a:effectLst/>
            <a:latin typeface="+mn-lt"/>
            <a:ea typeface="+mn-ea"/>
            <a:cs typeface="+mn-cs"/>
          </a:endParaRPr>
        </a:p>
        <a:p>
          <a:r>
            <a:rPr kumimoji="1" lang="en-US" altLang="ja-JP" sz="1100">
              <a:solidFill>
                <a:schemeClr val="lt1"/>
              </a:solidFill>
              <a:effectLst/>
              <a:latin typeface="+mn-lt"/>
              <a:ea typeface="+mn-ea"/>
              <a:cs typeface="+mn-cs"/>
            </a:rPr>
            <a:t>※</a:t>
          </a:r>
          <a:r>
            <a:rPr kumimoji="1" lang="ja-JP" altLang="ja-JP" sz="1100">
              <a:solidFill>
                <a:schemeClr val="lt1"/>
              </a:solidFill>
              <a:effectLst/>
              <a:latin typeface="+mn-lt"/>
              <a:ea typeface="+mn-ea"/>
              <a:cs typeface="+mn-cs"/>
            </a:rPr>
            <a:t>非再生可能バイオマスの選択肢はなくなりましたので、「未利用エネルギー」</a:t>
          </a:r>
          <a:r>
            <a:rPr kumimoji="1" lang="ja-JP" altLang="en-US" sz="1100">
              <a:solidFill>
                <a:schemeClr val="lt1"/>
              </a:solidFill>
              <a:effectLst/>
              <a:latin typeface="+mn-lt"/>
              <a:ea typeface="+mn-ea"/>
              <a:cs typeface="+mn-cs"/>
            </a:rPr>
            <a:t>「火力発電」</a:t>
          </a:r>
          <a:r>
            <a:rPr kumimoji="1" lang="ja-JP" altLang="ja-JP" sz="1100">
              <a:solidFill>
                <a:schemeClr val="lt1"/>
              </a:solidFill>
              <a:effectLst/>
              <a:latin typeface="+mn-lt"/>
              <a:ea typeface="+mn-ea"/>
              <a:cs typeface="+mn-cs"/>
            </a:rPr>
            <a:t>等に振り分けてください。</a:t>
          </a:r>
          <a:endParaRPr kumimoji="1" lang="en-US" altLang="ja-JP" sz="1100">
            <a:solidFill>
              <a:schemeClr val="lt1"/>
            </a:solidFill>
            <a:effectLst/>
            <a:latin typeface="+mn-lt"/>
            <a:ea typeface="+mn-ea"/>
            <a:cs typeface="+mn-cs"/>
          </a:endParaRPr>
        </a:p>
        <a:p>
          <a:pPr algn="l"/>
          <a:r>
            <a:rPr kumimoji="1" lang="ja-JP" altLang="en-US" sz="1100">
              <a:solidFill>
                <a:schemeClr val="lt1"/>
              </a:solidFill>
              <a:effectLst/>
              <a:latin typeface="+mn-lt"/>
              <a:ea typeface="+mn-ea"/>
              <a:cs typeface="+mn-cs"/>
            </a:rPr>
            <a:t>　</a:t>
          </a:r>
          <a:endParaRPr kumimoji="1" lang="en-US" altLang="ja-JP"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2</xdr:row>
      <xdr:rowOff>123825</xdr:rowOff>
    </xdr:from>
    <xdr:to>
      <xdr:col>4</xdr:col>
      <xdr:colOff>1072515</xdr:colOff>
      <xdr:row>2</xdr:row>
      <xdr:rowOff>887729</xdr:rowOff>
    </xdr:to>
    <xdr:sp macro="" textlink="">
      <xdr:nvSpPr>
        <xdr:cNvPr id="4" name="フローチャート: 代替処理 3">
          <a:extLst>
            <a:ext uri="{FF2B5EF4-FFF2-40B4-BE49-F238E27FC236}">
              <a16:creationId xmlns:a16="http://schemas.microsoft.com/office/drawing/2014/main" id="{09781BF6-04B8-49D5-B6AD-B6252869ED83}"/>
            </a:ext>
          </a:extLst>
        </xdr:cNvPr>
        <xdr:cNvSpPr/>
      </xdr:nvSpPr>
      <xdr:spPr>
        <a:xfrm>
          <a:off x="209550" y="561975"/>
          <a:ext cx="5425440" cy="763904"/>
        </a:xfrm>
        <a:prstGeom prst="flowChartAlternate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温対法様式</a:t>
          </a:r>
          <a:r>
            <a:rPr kumimoji="1" lang="ja-JP" altLang="en-US" sz="1100" baseline="0"/>
            <a:t> </a:t>
          </a:r>
          <a:r>
            <a:rPr kumimoji="1" lang="ja-JP" altLang="en-US" sz="1100"/>
            <a:t>表</a:t>
          </a:r>
          <a:r>
            <a:rPr kumimoji="1" lang="en-US" altLang="ja-JP" sz="1100"/>
            <a:t>6</a:t>
          </a:r>
          <a:r>
            <a:rPr kumimoji="1" lang="ja-JP" altLang="en-US" sz="1100"/>
            <a:t>、表</a:t>
          </a:r>
          <a:r>
            <a:rPr kumimoji="1" lang="en-US" altLang="ja-JP" sz="1100"/>
            <a:t>12</a:t>
          </a:r>
          <a:r>
            <a:rPr kumimoji="1" lang="ja-JP" altLang="en-US" sz="1100"/>
            <a:t>の</a:t>
          </a:r>
          <a:r>
            <a:rPr kumimoji="1" lang="en-US" altLang="ja-JP" sz="1100"/>
            <a:t>2</a:t>
          </a:r>
          <a:r>
            <a:rPr kumimoji="1" lang="ja-JP" altLang="en-US" sz="1100"/>
            <a:t>、表</a:t>
          </a:r>
          <a:r>
            <a:rPr kumimoji="1" lang="en-US" altLang="ja-JP" sz="1100"/>
            <a:t>12</a:t>
          </a:r>
          <a:r>
            <a:rPr kumimoji="1" lang="ja-JP" altLang="en-US" sz="1100"/>
            <a:t>の</a:t>
          </a:r>
          <a:r>
            <a:rPr kumimoji="1" lang="en-US" altLang="ja-JP" sz="1100"/>
            <a:t>3</a:t>
          </a:r>
          <a:r>
            <a:rPr kumimoji="1" lang="ja-JP" altLang="en-US" sz="1100"/>
            <a:t>に記載の転売内容を転記してください。</a:t>
          </a:r>
          <a:endParaRPr kumimoji="1" lang="en-US" altLang="ja-JP" sz="1100"/>
        </a:p>
        <a:p>
          <a:pPr algn="l"/>
          <a:r>
            <a:rPr kumimoji="1" lang="ja-JP" altLang="en-US" sz="1100"/>
            <a:t>各発電所に紐づいて転売する場合には</a:t>
          </a:r>
          <a:r>
            <a:rPr kumimoji="1" lang="en-US" altLang="ja-JP" sz="1100"/>
            <a:t>D2</a:t>
          </a:r>
          <a:r>
            <a:rPr kumimoji="1" lang="ja-JP" altLang="en-US" sz="1100"/>
            <a:t>シート</a:t>
          </a:r>
          <a:r>
            <a:rPr kumimoji="1" lang="en-US" altLang="ja-JP" sz="1100"/>
            <a:t>24</a:t>
          </a:r>
          <a:r>
            <a:rPr kumimoji="1" lang="ja-JP" altLang="en-US" sz="1100"/>
            <a:t>行、</a:t>
          </a:r>
          <a:r>
            <a:rPr kumimoji="1" lang="en-US" altLang="ja-JP" sz="1100"/>
            <a:t>D3</a:t>
          </a:r>
          <a:r>
            <a:rPr kumimoji="1" lang="ja-JP" altLang="en-US" sz="1100"/>
            <a:t>シート</a:t>
          </a:r>
          <a:r>
            <a:rPr kumimoji="1" lang="en-US" altLang="ja-JP" sz="1100"/>
            <a:t>G</a:t>
          </a:r>
          <a:r>
            <a:rPr kumimoji="1" lang="ja-JP" altLang="en-US" sz="1100"/>
            <a:t>列に記載してください。</a:t>
          </a:r>
          <a:endParaRPr kumimoji="1" lang="en-US" altLang="ja-JP"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495300</xdr:colOff>
      <xdr:row>0</xdr:row>
      <xdr:rowOff>38099</xdr:rowOff>
    </xdr:from>
    <xdr:to>
      <xdr:col>9</xdr:col>
      <xdr:colOff>182880</xdr:colOff>
      <xdr:row>2</xdr:row>
      <xdr:rowOff>142874</xdr:rowOff>
    </xdr:to>
    <xdr:sp macro="" textlink="">
      <xdr:nvSpPr>
        <xdr:cNvPr id="2" name="フローチャート: 代替処理 1">
          <a:extLst>
            <a:ext uri="{FF2B5EF4-FFF2-40B4-BE49-F238E27FC236}">
              <a16:creationId xmlns:a16="http://schemas.microsoft.com/office/drawing/2014/main" id="{56C682B8-3F9A-441E-B84A-7F45532AA709}"/>
            </a:ext>
          </a:extLst>
        </xdr:cNvPr>
        <xdr:cNvSpPr/>
      </xdr:nvSpPr>
      <xdr:spPr>
        <a:xfrm>
          <a:off x="4991100" y="38099"/>
          <a:ext cx="3088005" cy="485775"/>
        </a:xfrm>
        <a:prstGeom prst="flowChartAlternate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t>本シートに入力必要な箇所はございません</a:t>
          </a:r>
          <a:endParaRPr kumimoji="1" lang="en-US" altLang="ja-JP"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12</xdr:col>
      <xdr:colOff>190500</xdr:colOff>
      <xdr:row>0</xdr:row>
      <xdr:rowOff>238124</xdr:rowOff>
    </xdr:from>
    <xdr:to>
      <xdr:col>12</xdr:col>
      <xdr:colOff>5819775</xdr:colOff>
      <xdr:row>2</xdr:row>
      <xdr:rowOff>28575</xdr:rowOff>
    </xdr:to>
    <xdr:sp macro="" textlink="">
      <xdr:nvSpPr>
        <xdr:cNvPr id="2" name="フローチャート: 代替処理 1">
          <a:extLst>
            <a:ext uri="{FF2B5EF4-FFF2-40B4-BE49-F238E27FC236}">
              <a16:creationId xmlns:a16="http://schemas.microsoft.com/office/drawing/2014/main" id="{74E62559-4511-4CB8-9402-A2EB0686D2B8}"/>
            </a:ext>
          </a:extLst>
        </xdr:cNvPr>
        <xdr:cNvSpPr/>
      </xdr:nvSpPr>
      <xdr:spPr>
        <a:xfrm>
          <a:off x="8277225" y="238124"/>
          <a:ext cx="5629275" cy="1752601"/>
        </a:xfrm>
        <a:prstGeom prst="flowChartAlternate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本シートを非公表にする場合、以下①～③を実施してください。</a:t>
          </a:r>
          <a:endParaRPr kumimoji="1" lang="en-US" altLang="ja-JP" sz="1100" b="1"/>
        </a:p>
        <a:p>
          <a:pPr algn="l"/>
          <a:r>
            <a:rPr kumimoji="1" lang="ja-JP" altLang="en-US" sz="1100"/>
            <a:t>①</a:t>
          </a:r>
          <a:r>
            <a:rPr kumimoji="1" lang="en-US" altLang="ja-JP" sz="1100">
              <a:solidFill>
                <a:schemeClr val="lt1"/>
              </a:solidFill>
              <a:effectLst/>
              <a:latin typeface="+mn-lt"/>
              <a:ea typeface="+mn-ea"/>
              <a:cs typeface="+mn-cs"/>
            </a:rPr>
            <a:t>D4</a:t>
          </a:r>
          <a:r>
            <a:rPr kumimoji="1" lang="ja-JP" altLang="ja-JP" sz="1100">
              <a:solidFill>
                <a:schemeClr val="lt1"/>
              </a:solidFill>
              <a:effectLst/>
              <a:latin typeface="+mn-lt"/>
              <a:ea typeface="+mn-ea"/>
              <a:cs typeface="+mn-cs"/>
            </a:rPr>
            <a:t>セルへ「非公表」</a:t>
          </a:r>
          <a:r>
            <a:rPr kumimoji="1" lang="ja-JP" altLang="en-US" sz="1100">
              <a:solidFill>
                <a:schemeClr val="lt1"/>
              </a:solidFill>
              <a:effectLst/>
              <a:latin typeface="+mn-lt"/>
              <a:ea typeface="+mn-ea"/>
              <a:cs typeface="+mn-cs"/>
            </a:rPr>
            <a:t>を記載</a:t>
          </a:r>
          <a:endParaRPr kumimoji="1" lang="en-US" altLang="ja-JP" sz="1100">
            <a:solidFill>
              <a:schemeClr val="lt1"/>
            </a:solidFill>
            <a:effectLst/>
            <a:latin typeface="+mn-lt"/>
            <a:ea typeface="+mn-ea"/>
            <a:cs typeface="+mn-cs"/>
          </a:endParaRPr>
        </a:p>
        <a:p>
          <a:pPr algn="l"/>
          <a:r>
            <a:rPr kumimoji="1" lang="ja-JP" altLang="en-US" sz="1100">
              <a:solidFill>
                <a:schemeClr val="lt1"/>
              </a:solidFill>
              <a:effectLst/>
              <a:latin typeface="+mn-lt"/>
              <a:ea typeface="+mn-ea"/>
              <a:cs typeface="+mn-cs"/>
            </a:rPr>
            <a:t>②</a:t>
          </a:r>
          <a:r>
            <a:rPr kumimoji="1" lang="ja-JP" altLang="ja-JP" sz="1100">
              <a:solidFill>
                <a:schemeClr val="lt1"/>
              </a:solidFill>
              <a:effectLst/>
              <a:latin typeface="+mn-lt"/>
              <a:ea typeface="+mn-ea"/>
              <a:cs typeface="+mn-cs"/>
            </a:rPr>
            <a:t>非公表とする「箇所」と「理由」を別紙（様式自由）で提出</a:t>
          </a:r>
          <a:endParaRPr kumimoji="1" lang="en-US" altLang="ja-JP" sz="1100">
            <a:solidFill>
              <a:schemeClr val="lt1"/>
            </a:solidFill>
            <a:effectLst/>
            <a:latin typeface="+mn-lt"/>
            <a:ea typeface="+mn-ea"/>
            <a:cs typeface="+mn-cs"/>
          </a:endParaRPr>
        </a:p>
        <a:p>
          <a:pPr algn="l"/>
          <a:r>
            <a:rPr kumimoji="1" lang="ja-JP" altLang="en-US" sz="1100">
              <a:solidFill>
                <a:schemeClr val="lt1"/>
              </a:solidFill>
              <a:effectLst/>
              <a:latin typeface="+mn-lt"/>
              <a:ea typeface="+mn-ea"/>
              <a:cs typeface="+mn-cs"/>
            </a:rPr>
            <a:t>　理由の具体例：</a:t>
          </a:r>
          <a:endParaRPr kumimoji="1" lang="en-US" altLang="ja-JP" sz="1100">
            <a:solidFill>
              <a:schemeClr val="lt1"/>
            </a:solidFill>
            <a:effectLst/>
            <a:latin typeface="+mn-lt"/>
            <a:ea typeface="+mn-ea"/>
            <a:cs typeface="+mn-cs"/>
          </a:endParaRPr>
        </a:p>
        <a:p>
          <a:pPr algn="l"/>
          <a:r>
            <a:rPr kumimoji="1" lang="ja-JP" altLang="en-US" sz="1100">
              <a:solidFill>
                <a:schemeClr val="lt1"/>
              </a:solidFill>
              <a:effectLst/>
              <a:latin typeface="+mn-lt"/>
              <a:ea typeface="+mn-ea"/>
              <a:cs typeface="+mn-cs"/>
            </a:rPr>
            <a:t>　・</a:t>
          </a:r>
          <a:r>
            <a:rPr kumimoji="1" lang="ja-JP" altLang="ja-JP" sz="1100">
              <a:solidFill>
                <a:schemeClr val="lt1"/>
              </a:solidFill>
              <a:effectLst/>
              <a:latin typeface="+mn-lt"/>
              <a:ea typeface="+mn-ea"/>
              <a:cs typeface="+mn-cs"/>
            </a:rPr>
            <a:t>発電事業者又は電力需要家との契約により第三者への公開ができない</a:t>
          </a:r>
          <a:endParaRPr kumimoji="1" lang="en-US" altLang="ja-JP" sz="1100">
            <a:solidFill>
              <a:schemeClr val="lt1"/>
            </a:solidFill>
            <a:effectLst/>
            <a:latin typeface="+mn-lt"/>
            <a:ea typeface="+mn-ea"/>
            <a:cs typeface="+mn-cs"/>
          </a:endParaRPr>
        </a:p>
        <a:p>
          <a:pPr algn="l"/>
          <a:r>
            <a:rPr kumimoji="1" lang="ja-JP" altLang="en-US" sz="1100">
              <a:solidFill>
                <a:schemeClr val="lt1"/>
              </a:solidFill>
              <a:effectLst/>
              <a:latin typeface="+mn-lt"/>
              <a:ea typeface="+mn-ea"/>
              <a:cs typeface="+mn-cs"/>
            </a:rPr>
            <a:t>　・</a:t>
          </a:r>
          <a:r>
            <a:rPr kumimoji="1" lang="ja-JP" altLang="ja-JP" sz="1100">
              <a:solidFill>
                <a:schemeClr val="lt1"/>
              </a:solidFill>
              <a:effectLst/>
              <a:latin typeface="+mn-lt"/>
              <a:ea typeface="+mn-ea"/>
              <a:cs typeface="+mn-cs"/>
            </a:rPr>
            <a:t>他の特定事業者その他の関係事業者との競争関係により経営に大きく影響する</a:t>
          </a:r>
          <a:r>
            <a:rPr kumimoji="1" lang="ja-JP" altLang="en-US" sz="1100">
              <a:solidFill>
                <a:schemeClr val="lt1"/>
              </a:solidFill>
              <a:effectLst/>
              <a:latin typeface="+mn-lt"/>
              <a:ea typeface="+mn-ea"/>
              <a:cs typeface="+mn-cs"/>
            </a:rPr>
            <a:t>　等</a:t>
          </a:r>
          <a:endParaRPr kumimoji="1" lang="en-US" altLang="ja-JP" sz="1100"/>
        </a:p>
        <a:p>
          <a:pPr algn="l"/>
          <a:r>
            <a:rPr kumimoji="1" lang="ja-JP" altLang="en-US" sz="1100"/>
            <a:t>③「発電所非公表様式」を提出（東京都への報告義務はあるため、別途提出）</a:t>
          </a:r>
          <a:endParaRPr kumimoji="1" lang="en-US" altLang="ja-JP" sz="1100"/>
        </a:p>
        <a:p>
          <a:pPr algn="l"/>
          <a:r>
            <a:rPr kumimoji="1" lang="ja-JP" altLang="en-US" sz="1100"/>
            <a:t>　別途様式を配布しますので、ご連絡ください。</a:t>
          </a:r>
        </a:p>
      </xdr:txBody>
    </xdr:sp>
    <xdr:clientData/>
  </xdr:twoCellAnchor>
  <xdr:twoCellAnchor>
    <xdr:from>
      <xdr:col>12</xdr:col>
      <xdr:colOff>266701</xdr:colOff>
      <xdr:row>2</xdr:row>
      <xdr:rowOff>85725</xdr:rowOff>
    </xdr:from>
    <xdr:to>
      <xdr:col>12</xdr:col>
      <xdr:colOff>4762501</xdr:colOff>
      <xdr:row>2</xdr:row>
      <xdr:rowOff>533400</xdr:rowOff>
    </xdr:to>
    <xdr:sp macro="" textlink="">
      <xdr:nvSpPr>
        <xdr:cNvPr id="3" name="フローチャート: 代替処理 2">
          <a:extLst>
            <a:ext uri="{FF2B5EF4-FFF2-40B4-BE49-F238E27FC236}">
              <a16:creationId xmlns:a16="http://schemas.microsoft.com/office/drawing/2014/main" id="{9C196F37-AC62-4B10-87D3-FF97414A24A3}"/>
            </a:ext>
          </a:extLst>
        </xdr:cNvPr>
        <xdr:cNvSpPr/>
      </xdr:nvSpPr>
      <xdr:spPr>
        <a:xfrm>
          <a:off x="8353426" y="2171700"/>
          <a:ext cx="4495800" cy="447675"/>
        </a:xfrm>
        <a:prstGeom prst="flowChartAlternate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低圧太陽光発電所の情報は、一つに集約して記載も可能です。</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262617</xdr:colOff>
      <xdr:row>15</xdr:row>
      <xdr:rowOff>48988</xdr:rowOff>
    </xdr:from>
    <xdr:to>
      <xdr:col>2</xdr:col>
      <xdr:colOff>3619500</xdr:colOff>
      <xdr:row>15</xdr:row>
      <xdr:rowOff>885826</xdr:rowOff>
    </xdr:to>
    <xdr:sp macro="" textlink="">
      <xdr:nvSpPr>
        <xdr:cNvPr id="3" name="フローチャート: 代替処理 2">
          <a:extLst>
            <a:ext uri="{FF2B5EF4-FFF2-40B4-BE49-F238E27FC236}">
              <a16:creationId xmlns:a16="http://schemas.microsoft.com/office/drawing/2014/main" id="{71AC66AA-CB7A-4972-964B-14228CAE4705}"/>
            </a:ext>
          </a:extLst>
        </xdr:cNvPr>
        <xdr:cNvSpPr/>
      </xdr:nvSpPr>
      <xdr:spPr>
        <a:xfrm>
          <a:off x="538842" y="5554438"/>
          <a:ext cx="3823608" cy="836838"/>
        </a:xfrm>
        <a:prstGeom prst="flowChartAlternate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lt1"/>
              </a:solidFill>
              <a:effectLst/>
              <a:latin typeface="+mn-lt"/>
              <a:ea typeface="+mn-ea"/>
              <a:cs typeface="+mn-cs"/>
            </a:rPr>
            <a:t>全国でメニューの販売がある場合には、</a:t>
          </a:r>
          <a:r>
            <a:rPr kumimoji="1" lang="ja-JP" altLang="en-US" sz="1100">
              <a:solidFill>
                <a:schemeClr val="lt1"/>
              </a:solidFill>
              <a:effectLst/>
              <a:latin typeface="+mn-lt"/>
              <a:ea typeface="+mn-ea"/>
              <a:cs typeface="+mn-cs"/>
            </a:rPr>
            <a:t>都内に供給のないメニューも含め</a:t>
          </a:r>
          <a:r>
            <a:rPr kumimoji="1" lang="ja-JP" altLang="ja-JP" sz="1100">
              <a:solidFill>
                <a:schemeClr val="lt1"/>
              </a:solidFill>
              <a:effectLst/>
              <a:latin typeface="+mn-lt"/>
              <a:ea typeface="+mn-ea"/>
              <a:cs typeface="+mn-cs"/>
            </a:rPr>
            <a:t>すべてのメニューについて温対法様式からの転記をお願いします。</a:t>
          </a:r>
          <a:endParaRPr kumimoji="1" lang="en-US" altLang="ja-JP" sz="1100">
            <a:solidFill>
              <a:schemeClr val="lt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10.xml"/></Relationships>
</file>

<file path=xl/worksheets/_rels/sheet13.xml.rels><?xml version="1.0" encoding="UTF-8" standalone="yes"?>
<Relationships xmlns="http://schemas.openxmlformats.org/package/2006/relationships"><Relationship Id="rId8" Type="http://schemas.openxmlformats.org/officeDocument/2006/relationships/comments" Target="../comments11.xml"/><Relationship Id="rId3" Type="http://schemas.openxmlformats.org/officeDocument/2006/relationships/vmlDrawing" Target="../drawings/vmlDrawing11.vml"/><Relationship Id="rId7" Type="http://schemas.openxmlformats.org/officeDocument/2006/relationships/ctrlProp" Target="../ctrlProps/ctrlProp14.xml"/><Relationship Id="rId2" Type="http://schemas.openxmlformats.org/officeDocument/2006/relationships/drawing" Target="../drawings/drawing12.xml"/><Relationship Id="rId1" Type="http://schemas.openxmlformats.org/officeDocument/2006/relationships/printerSettings" Target="../printerSettings/printerSettings12.bin"/><Relationship Id="rId6" Type="http://schemas.openxmlformats.org/officeDocument/2006/relationships/ctrlProp" Target="../ctrlProps/ctrlProp13.xml"/><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12.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omments" Target="../comments13.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omments" Target="../comments14.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omments" Target="../comments2.xml"/><Relationship Id="rId3" Type="http://schemas.openxmlformats.org/officeDocument/2006/relationships/drawing" Target="../drawings/drawing2.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3.bin"/><Relationship Id="rId1" Type="http://schemas.microsoft.com/office/2006/relationships/xlExternalLinkPath/xlPathMissing" Target="2022energy-keikakusyo_&#26696;1.xlsx"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2.vml"/><Relationship Id="rId9"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omments" Target="../comments3.xml"/><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FCB3E-15F0-4FD5-A198-97B2CBACAA47}">
  <sheetPr codeName="Sheet1">
    <tabColor rgb="FFFF0000"/>
    <pageSetUpPr fitToPage="1"/>
  </sheetPr>
  <dimension ref="A1:P31"/>
  <sheetViews>
    <sheetView tabSelected="1" workbookViewId="0"/>
  </sheetViews>
  <sheetFormatPr defaultRowHeight="13.2" outlineLevelCol="1"/>
  <cols>
    <col min="1" max="1" width="2.88671875" customWidth="1"/>
    <col min="2" max="2" width="5.21875" customWidth="1"/>
    <col min="3" max="3" width="8.6640625" customWidth="1"/>
    <col min="4" max="4" width="16.77734375" customWidth="1"/>
    <col min="5" max="5" width="71.6640625" customWidth="1"/>
    <col min="6" max="9" width="9.21875" customWidth="1"/>
    <col min="10" max="10" width="9.21875" hidden="1" customWidth="1" outlineLevel="1"/>
    <col min="11" max="11" width="9.21875" customWidth="1" collapsed="1"/>
  </cols>
  <sheetData>
    <row r="1" spans="1:16" ht="13.8" thickBot="1">
      <c r="A1" s="2"/>
      <c r="B1" s="2" t="s">
        <v>78</v>
      </c>
      <c r="C1" s="2"/>
      <c r="D1" s="2"/>
      <c r="E1" s="2"/>
      <c r="F1" s="2"/>
      <c r="G1" s="2"/>
      <c r="H1" s="2"/>
      <c r="I1" s="133" t="s">
        <v>2702</v>
      </c>
      <c r="J1" s="134"/>
      <c r="K1" s="134"/>
      <c r="L1" s="2"/>
      <c r="M1" s="2"/>
      <c r="N1" s="2"/>
      <c r="O1" s="2"/>
      <c r="P1" s="2"/>
    </row>
    <row r="2" spans="1:16" ht="18.75" customHeight="1">
      <c r="A2" s="2"/>
      <c r="B2" s="1124" t="s">
        <v>76</v>
      </c>
      <c r="C2" s="1125"/>
      <c r="D2" s="1126"/>
      <c r="E2" s="52" t="s">
        <v>2720</v>
      </c>
      <c r="F2" s="2"/>
      <c r="G2" s="2"/>
      <c r="H2" s="2"/>
      <c r="I2" s="2"/>
      <c r="J2" s="2" t="str">
        <f>PROPER(ASC(E2))</f>
        <v>A9999</v>
      </c>
      <c r="K2" s="2"/>
      <c r="L2" s="2"/>
      <c r="M2" s="2"/>
      <c r="N2" s="2"/>
      <c r="O2" s="2"/>
      <c r="P2" s="2"/>
    </row>
    <row r="3" spans="1:16" ht="18.75" customHeight="1" thickBot="1">
      <c r="A3" s="2"/>
      <c r="B3" s="1127" t="s">
        <v>75</v>
      </c>
      <c r="C3" s="1128"/>
      <c r="D3" s="1129"/>
      <c r="E3" s="586" t="str">
        <f>IFERROR(VLOOKUP($J$2,報告書事業者リスト!$A$5:$N$1000,2,FALSE),"")</f>
        <v/>
      </c>
      <c r="F3" s="2"/>
      <c r="G3" s="2"/>
      <c r="H3" s="2"/>
      <c r="I3" s="2"/>
      <c r="J3" s="2" t="s">
        <v>2685</v>
      </c>
      <c r="K3" s="2"/>
      <c r="L3" s="2"/>
      <c r="M3" s="2"/>
      <c r="N3" s="2"/>
      <c r="O3" s="2"/>
      <c r="P3" s="2"/>
    </row>
    <row r="4" spans="1:16" ht="26.4">
      <c r="A4" s="2"/>
      <c r="B4" s="2"/>
      <c r="C4" s="2"/>
      <c r="D4" s="2"/>
      <c r="E4" s="135" t="s">
        <v>400</v>
      </c>
      <c r="F4" s="2"/>
      <c r="G4" s="2"/>
      <c r="H4" s="2"/>
      <c r="I4" s="2"/>
      <c r="J4" s="2"/>
      <c r="K4" s="2"/>
      <c r="L4" s="2"/>
      <c r="M4" s="2"/>
      <c r="N4" s="2"/>
      <c r="O4" s="2"/>
      <c r="P4" s="2"/>
    </row>
    <row r="5" spans="1:16">
      <c r="A5" s="2"/>
      <c r="B5" s="2"/>
      <c r="C5" s="2"/>
      <c r="D5" s="2"/>
      <c r="E5" s="2"/>
      <c r="F5" s="2"/>
      <c r="G5" s="2"/>
      <c r="H5" s="2"/>
      <c r="I5" s="2"/>
      <c r="J5" s="2"/>
      <c r="K5" s="2"/>
      <c r="L5" s="2"/>
      <c r="M5" s="2"/>
      <c r="N5" s="2"/>
      <c r="O5" s="2"/>
      <c r="P5" s="2"/>
    </row>
    <row r="6" spans="1:16">
      <c r="A6" s="2"/>
      <c r="B6" s="2"/>
      <c r="C6" s="2"/>
      <c r="D6" s="136"/>
      <c r="E6" s="2" t="s">
        <v>1120</v>
      </c>
      <c r="F6" s="2"/>
      <c r="G6" s="2"/>
      <c r="H6" s="2"/>
      <c r="I6" s="2"/>
      <c r="J6" s="2"/>
      <c r="K6" s="2"/>
      <c r="L6" s="2"/>
      <c r="M6" s="2"/>
      <c r="N6" s="2"/>
      <c r="O6" s="2"/>
      <c r="P6" s="2"/>
    </row>
    <row r="7" spans="1:16">
      <c r="A7" s="2"/>
      <c r="B7" s="2"/>
      <c r="C7" s="2"/>
      <c r="D7" s="137"/>
      <c r="E7" s="2" t="s">
        <v>1121</v>
      </c>
      <c r="F7" s="2"/>
      <c r="G7" s="2"/>
      <c r="H7" s="2"/>
      <c r="I7" s="2"/>
      <c r="J7" s="2"/>
      <c r="K7" s="2"/>
      <c r="L7" s="2"/>
      <c r="M7" s="2"/>
      <c r="N7" s="2"/>
      <c r="O7" s="2"/>
      <c r="P7" s="2"/>
    </row>
    <row r="8" spans="1:16" ht="14.4">
      <c r="A8" s="2"/>
      <c r="B8" s="2"/>
      <c r="C8" s="2"/>
      <c r="D8" s="138"/>
      <c r="E8" s="2" t="s">
        <v>1122</v>
      </c>
      <c r="F8" s="2"/>
      <c r="G8" s="2"/>
      <c r="H8" s="2"/>
      <c r="I8" s="2"/>
      <c r="J8" s="2"/>
      <c r="K8" s="2"/>
      <c r="L8" s="2"/>
      <c r="M8" s="2"/>
      <c r="N8" s="2"/>
      <c r="O8" s="2"/>
      <c r="P8" s="2"/>
    </row>
    <row r="9" spans="1:16">
      <c r="A9" s="2"/>
      <c r="B9" s="2"/>
      <c r="C9" s="2"/>
      <c r="D9" s="139"/>
      <c r="E9" s="2" t="s">
        <v>1119</v>
      </c>
      <c r="F9" s="2"/>
      <c r="G9" s="2"/>
      <c r="H9" s="2"/>
      <c r="I9" s="2"/>
      <c r="J9" s="2"/>
      <c r="K9" s="2"/>
      <c r="L9" s="2"/>
      <c r="M9" s="2"/>
      <c r="N9" s="2"/>
      <c r="O9" s="2"/>
      <c r="P9" s="2"/>
    </row>
    <row r="10" spans="1:16">
      <c r="A10" s="2"/>
      <c r="B10" s="2"/>
      <c r="C10" s="2"/>
      <c r="D10" s="2"/>
      <c r="E10" s="2"/>
      <c r="F10" s="2"/>
      <c r="G10" s="2"/>
      <c r="H10" s="2"/>
      <c r="I10" s="2"/>
      <c r="J10" s="2"/>
      <c r="K10" s="2"/>
      <c r="L10" s="2"/>
      <c r="M10" s="2"/>
      <c r="N10" s="2"/>
      <c r="O10" s="2"/>
      <c r="P10" s="2"/>
    </row>
    <row r="11" spans="1:16">
      <c r="A11" s="2"/>
      <c r="B11" s="2" t="s">
        <v>77</v>
      </c>
      <c r="C11" s="2"/>
      <c r="D11" s="2"/>
      <c r="E11" s="2"/>
      <c r="F11" s="2"/>
      <c r="G11" s="2"/>
      <c r="H11" s="2"/>
      <c r="I11" s="2"/>
      <c r="J11" s="2"/>
      <c r="K11" s="2"/>
      <c r="L11" s="2"/>
      <c r="M11" s="2"/>
      <c r="N11" s="2"/>
      <c r="O11" s="2"/>
      <c r="P11" s="2"/>
    </row>
    <row r="12" spans="1:16" ht="49.2">
      <c r="A12" s="2"/>
      <c r="B12" s="140" t="s">
        <v>989</v>
      </c>
      <c r="C12" s="141" t="s">
        <v>990</v>
      </c>
      <c r="D12" s="142" t="s">
        <v>991</v>
      </c>
      <c r="E12" s="141" t="s">
        <v>992</v>
      </c>
      <c r="F12" s="141" t="s">
        <v>993</v>
      </c>
      <c r="G12" s="141" t="s">
        <v>994</v>
      </c>
      <c r="H12" s="2"/>
      <c r="I12" s="2"/>
      <c r="J12" s="2"/>
      <c r="K12" s="2"/>
      <c r="L12" s="2"/>
      <c r="M12" s="2"/>
      <c r="N12" s="2"/>
      <c r="O12" s="2"/>
      <c r="P12" s="2"/>
    </row>
    <row r="13" spans="1:16" ht="15" customHeight="1">
      <c r="A13" s="2"/>
      <c r="B13" s="1122" t="s">
        <v>995</v>
      </c>
      <c r="C13" s="143" t="s">
        <v>996</v>
      </c>
      <c r="D13" s="144" t="s">
        <v>997</v>
      </c>
      <c r="E13" s="145" t="s">
        <v>998</v>
      </c>
      <c r="F13" s="146" t="s">
        <v>1005</v>
      </c>
      <c r="G13" s="146" t="s">
        <v>999</v>
      </c>
      <c r="H13" s="2"/>
      <c r="I13" s="2"/>
      <c r="J13" s="2"/>
      <c r="K13" s="2"/>
      <c r="L13" s="2"/>
      <c r="M13" s="2"/>
      <c r="N13" s="2"/>
      <c r="O13" s="2"/>
      <c r="P13" s="2"/>
    </row>
    <row r="14" spans="1:16" ht="15" customHeight="1">
      <c r="A14" s="2"/>
      <c r="B14" s="1123"/>
      <c r="C14" s="143" t="s">
        <v>1000</v>
      </c>
      <c r="D14" s="144" t="s">
        <v>1001</v>
      </c>
      <c r="E14" s="145" t="s">
        <v>1002</v>
      </c>
      <c r="F14" s="146" t="s">
        <v>1005</v>
      </c>
      <c r="G14" s="146" t="s">
        <v>999</v>
      </c>
      <c r="H14" s="2"/>
      <c r="I14" s="2"/>
      <c r="J14" s="2"/>
      <c r="K14" s="2"/>
      <c r="L14" s="2"/>
      <c r="M14" s="2"/>
      <c r="N14" s="2"/>
      <c r="O14" s="2"/>
      <c r="P14" s="2"/>
    </row>
    <row r="15" spans="1:16" ht="15" customHeight="1">
      <c r="A15" s="2"/>
      <c r="B15" s="976" t="s">
        <v>1003</v>
      </c>
      <c r="C15" s="144" t="s">
        <v>1163</v>
      </c>
      <c r="D15" s="144" t="s">
        <v>1004</v>
      </c>
      <c r="E15" s="145" t="s">
        <v>1114</v>
      </c>
      <c r="F15" s="146" t="s">
        <v>1005</v>
      </c>
      <c r="G15" s="146" t="s">
        <v>1005</v>
      </c>
      <c r="H15" s="2"/>
      <c r="I15" s="2"/>
      <c r="J15" s="2"/>
      <c r="K15" s="2"/>
      <c r="L15" s="2"/>
      <c r="M15" s="2"/>
      <c r="N15" s="2"/>
      <c r="O15" s="2"/>
      <c r="P15" s="2"/>
    </row>
    <row r="16" spans="1:16" ht="15" customHeight="1">
      <c r="A16" s="2"/>
      <c r="B16" s="1133" t="s">
        <v>1124</v>
      </c>
      <c r="C16" s="144" t="s">
        <v>1009</v>
      </c>
      <c r="D16" s="148" t="s">
        <v>2696</v>
      </c>
      <c r="E16" s="149" t="s">
        <v>1171</v>
      </c>
      <c r="F16" s="146" t="s">
        <v>1005</v>
      </c>
      <c r="G16" s="146" t="s">
        <v>999</v>
      </c>
      <c r="H16" s="2"/>
      <c r="I16" s="2"/>
      <c r="J16" s="2"/>
      <c r="K16" s="2"/>
      <c r="L16" s="2"/>
      <c r="M16" s="2"/>
      <c r="N16" s="2"/>
      <c r="O16" s="2"/>
      <c r="P16" s="2"/>
    </row>
    <row r="17" spans="1:16" ht="15" customHeight="1">
      <c r="A17" s="2"/>
      <c r="B17" s="1134"/>
      <c r="C17" s="144" t="s">
        <v>1010</v>
      </c>
      <c r="D17" s="148" t="s">
        <v>2696</v>
      </c>
      <c r="E17" s="149" t="s">
        <v>1172</v>
      </c>
      <c r="F17" s="146" t="s">
        <v>1005</v>
      </c>
      <c r="G17" s="146" t="s">
        <v>999</v>
      </c>
      <c r="H17" s="2"/>
      <c r="I17" s="2"/>
      <c r="J17" s="2"/>
      <c r="K17" s="2"/>
      <c r="L17" s="2"/>
      <c r="M17" s="2"/>
      <c r="N17" s="2"/>
      <c r="O17" s="2"/>
      <c r="P17" s="2"/>
    </row>
    <row r="18" spans="1:16" ht="15" customHeight="1">
      <c r="A18" s="2"/>
      <c r="B18" s="1134"/>
      <c r="C18" s="144" t="s">
        <v>1011</v>
      </c>
      <c r="D18" s="148" t="s">
        <v>2696</v>
      </c>
      <c r="E18" s="149" t="s">
        <v>1173</v>
      </c>
      <c r="F18" s="146" t="s">
        <v>1005</v>
      </c>
      <c r="G18" s="146" t="s">
        <v>999</v>
      </c>
      <c r="H18" s="2"/>
      <c r="I18" s="2"/>
      <c r="J18" s="2"/>
      <c r="K18" s="2"/>
      <c r="L18" s="2"/>
      <c r="M18" s="2"/>
      <c r="N18" s="2"/>
      <c r="O18" s="2"/>
      <c r="P18" s="2"/>
    </row>
    <row r="19" spans="1:16" ht="15" customHeight="1">
      <c r="A19" s="2"/>
      <c r="B19" s="1134"/>
      <c r="C19" s="144" t="s">
        <v>1012</v>
      </c>
      <c r="D19" s="148" t="s">
        <v>2696</v>
      </c>
      <c r="E19" s="149" t="s">
        <v>1174</v>
      </c>
      <c r="F19" s="146" t="s">
        <v>1005</v>
      </c>
      <c r="G19" s="146" t="s">
        <v>999</v>
      </c>
      <c r="H19" s="2"/>
      <c r="I19" s="2"/>
      <c r="J19" s="2"/>
      <c r="K19" s="2"/>
      <c r="L19" s="2"/>
      <c r="M19" s="2"/>
      <c r="N19" s="2"/>
      <c r="O19" s="2"/>
      <c r="P19" s="2"/>
    </row>
    <row r="20" spans="1:16" ht="15" customHeight="1">
      <c r="A20" s="2"/>
      <c r="B20" s="1135"/>
      <c r="C20" s="144" t="s">
        <v>1169</v>
      </c>
      <c r="D20" s="148" t="s">
        <v>2696</v>
      </c>
      <c r="E20" s="149" t="s">
        <v>1113</v>
      </c>
      <c r="F20" s="146" t="s">
        <v>999</v>
      </c>
      <c r="G20" s="146" t="s">
        <v>999</v>
      </c>
      <c r="H20" s="2"/>
      <c r="I20" s="2"/>
      <c r="J20" s="2"/>
      <c r="K20" s="2"/>
      <c r="L20" s="2"/>
      <c r="M20" s="2"/>
      <c r="N20" s="2"/>
      <c r="O20" s="2"/>
      <c r="P20" s="2"/>
    </row>
    <row r="21" spans="1:16" ht="15" customHeight="1">
      <c r="A21" s="2"/>
      <c r="B21" s="976" t="s">
        <v>1003</v>
      </c>
      <c r="C21" s="144" t="s">
        <v>1166</v>
      </c>
      <c r="D21" s="150" t="s">
        <v>1527</v>
      </c>
      <c r="E21" s="149" t="s">
        <v>1115</v>
      </c>
      <c r="F21" s="146" t="s">
        <v>1005</v>
      </c>
      <c r="G21" s="146" t="s">
        <v>1005</v>
      </c>
      <c r="H21" s="2"/>
      <c r="I21" s="2"/>
      <c r="J21" s="2"/>
      <c r="K21" s="2"/>
      <c r="L21" s="2"/>
      <c r="M21" s="2"/>
      <c r="N21" s="2"/>
      <c r="O21" s="2"/>
      <c r="P21" s="2"/>
    </row>
    <row r="22" spans="1:16" ht="15" customHeight="1">
      <c r="A22" s="2"/>
      <c r="B22" s="1133" t="s">
        <v>1124</v>
      </c>
      <c r="C22" s="144" t="s">
        <v>1170</v>
      </c>
      <c r="D22" s="148" t="s">
        <v>2696</v>
      </c>
      <c r="E22" s="153" t="s">
        <v>1249</v>
      </c>
      <c r="F22" s="146" t="s">
        <v>1005</v>
      </c>
      <c r="G22" s="146" t="s">
        <v>999</v>
      </c>
      <c r="H22" s="2"/>
      <c r="I22" s="2"/>
      <c r="J22" s="2"/>
      <c r="K22" s="2"/>
      <c r="L22" s="2"/>
      <c r="M22" s="2"/>
      <c r="N22" s="2"/>
      <c r="O22" s="2"/>
      <c r="P22" s="2"/>
    </row>
    <row r="23" spans="1:16" ht="17.25" customHeight="1">
      <c r="A23" s="2"/>
      <c r="B23" s="1134"/>
      <c r="C23" s="144" t="s">
        <v>1014</v>
      </c>
      <c r="D23" s="148" t="s">
        <v>2696</v>
      </c>
      <c r="E23" s="152" t="s">
        <v>1065</v>
      </c>
      <c r="F23" s="146" t="s">
        <v>1005</v>
      </c>
      <c r="G23" s="146" t="s">
        <v>999</v>
      </c>
      <c r="H23" s="2"/>
      <c r="I23" s="2"/>
      <c r="J23" s="2"/>
      <c r="K23" s="2"/>
      <c r="L23" s="2"/>
      <c r="M23" s="2"/>
      <c r="N23" s="2"/>
      <c r="O23" s="2"/>
      <c r="P23" s="2"/>
    </row>
    <row r="24" spans="1:16" ht="17.25" customHeight="1">
      <c r="A24" s="2"/>
      <c r="B24" s="1135"/>
      <c r="C24" s="144" t="s">
        <v>1013</v>
      </c>
      <c r="D24" s="148" t="s">
        <v>2696</v>
      </c>
      <c r="E24" s="149" t="s">
        <v>1112</v>
      </c>
      <c r="F24" s="146" t="s">
        <v>999</v>
      </c>
      <c r="G24" s="146" t="s">
        <v>999</v>
      </c>
      <c r="H24" s="2"/>
      <c r="I24" s="2"/>
      <c r="J24" s="2"/>
      <c r="K24" s="2"/>
      <c r="L24" s="2"/>
      <c r="M24" s="2"/>
      <c r="N24" s="2"/>
      <c r="O24" s="2"/>
      <c r="P24" s="2"/>
    </row>
    <row r="25" spans="1:16" ht="73.5" customHeight="1">
      <c r="A25" s="2"/>
      <c r="B25" s="1130" t="s">
        <v>1003</v>
      </c>
      <c r="C25" s="144" t="s">
        <v>1164</v>
      </c>
      <c r="D25" s="144" t="s">
        <v>1006</v>
      </c>
      <c r="E25" s="147" t="s">
        <v>1127</v>
      </c>
      <c r="F25" s="146" t="s">
        <v>1005</v>
      </c>
      <c r="G25" s="146" t="s">
        <v>1005</v>
      </c>
      <c r="H25" s="2"/>
      <c r="I25" s="2"/>
      <c r="J25" s="2"/>
      <c r="K25" s="2"/>
      <c r="L25" s="2"/>
      <c r="M25" s="2"/>
      <c r="N25" s="2"/>
      <c r="O25" s="2"/>
      <c r="P25" s="2"/>
    </row>
    <row r="26" spans="1:16" ht="45.75" customHeight="1">
      <c r="A26" s="2"/>
      <c r="B26" s="1131"/>
      <c r="C26" s="144" t="s">
        <v>1165</v>
      </c>
      <c r="D26" s="150" t="s">
        <v>1526</v>
      </c>
      <c r="E26" s="151" t="s">
        <v>1126</v>
      </c>
      <c r="F26" s="146" t="s">
        <v>1005</v>
      </c>
      <c r="G26" s="146" t="s">
        <v>1005</v>
      </c>
      <c r="H26" s="2"/>
      <c r="I26" s="2"/>
      <c r="J26" s="2"/>
      <c r="K26" s="2"/>
      <c r="L26" s="2"/>
      <c r="M26" s="2"/>
      <c r="N26" s="2"/>
      <c r="O26" s="2"/>
      <c r="P26" s="2"/>
    </row>
    <row r="27" spans="1:16" ht="15" customHeight="1">
      <c r="A27" s="2"/>
      <c r="B27" s="1131"/>
      <c r="C27" s="144" t="s">
        <v>1167</v>
      </c>
      <c r="D27" s="144" t="s">
        <v>1007</v>
      </c>
      <c r="E27" s="149" t="s">
        <v>1116</v>
      </c>
      <c r="F27" s="146" t="s">
        <v>1005</v>
      </c>
      <c r="G27" s="146" t="s">
        <v>1005</v>
      </c>
      <c r="H27" s="2"/>
      <c r="I27" s="2"/>
      <c r="J27" s="2"/>
      <c r="K27" s="2"/>
      <c r="L27" s="2"/>
      <c r="M27" s="2"/>
      <c r="N27" s="2"/>
      <c r="O27" s="2"/>
      <c r="P27" s="2"/>
    </row>
    <row r="28" spans="1:16" ht="15" customHeight="1">
      <c r="A28" s="2"/>
      <c r="B28" s="1132"/>
      <c r="C28" s="150" t="s">
        <v>1168</v>
      </c>
      <c r="D28" s="150" t="s">
        <v>1008</v>
      </c>
      <c r="E28" s="974" t="s">
        <v>1117</v>
      </c>
      <c r="F28" s="975" t="s">
        <v>1005</v>
      </c>
      <c r="G28" s="975" t="s">
        <v>1005</v>
      </c>
      <c r="H28" s="2"/>
      <c r="I28" s="2"/>
      <c r="J28" s="2"/>
      <c r="K28" s="2"/>
      <c r="L28" s="2"/>
      <c r="M28" s="2"/>
      <c r="N28" s="2"/>
      <c r="O28" s="2"/>
      <c r="P28" s="2"/>
    </row>
    <row r="29" spans="1:16" ht="16.5" customHeight="1">
      <c r="A29" s="2"/>
      <c r="B29" s="1136" t="s">
        <v>2694</v>
      </c>
      <c r="C29" s="144" t="s">
        <v>2682</v>
      </c>
      <c r="D29" s="144" t="s">
        <v>2681</v>
      </c>
      <c r="E29" s="977"/>
      <c r="F29" s="975" t="s">
        <v>1005</v>
      </c>
      <c r="G29" s="146" t="s">
        <v>999</v>
      </c>
      <c r="H29" s="2"/>
      <c r="I29" s="2"/>
      <c r="J29" s="2"/>
      <c r="K29" s="2"/>
      <c r="L29" s="2"/>
      <c r="M29" s="2"/>
      <c r="N29" s="2"/>
      <c r="O29" s="2"/>
      <c r="P29" s="2"/>
    </row>
    <row r="30" spans="1:16" ht="16.5" customHeight="1">
      <c r="A30" s="2"/>
      <c r="B30" s="1137"/>
      <c r="C30" s="144" t="s">
        <v>2683</v>
      </c>
      <c r="D30" s="1120" t="s">
        <v>2695</v>
      </c>
      <c r="E30" s="1121"/>
      <c r="F30" s="146" t="s">
        <v>999</v>
      </c>
      <c r="G30" s="146" t="s">
        <v>999</v>
      </c>
      <c r="H30" s="2"/>
      <c r="I30" s="2"/>
      <c r="J30" s="2"/>
      <c r="K30" s="2"/>
      <c r="L30" s="2"/>
      <c r="M30" s="2"/>
      <c r="N30" s="2"/>
      <c r="O30" s="2"/>
      <c r="P30" s="2"/>
    </row>
    <row r="31" spans="1:16" ht="16.5" customHeight="1">
      <c r="A31" s="2"/>
      <c r="B31" s="1138"/>
      <c r="C31" s="144" t="s">
        <v>2684</v>
      </c>
      <c r="D31" s="978" t="s">
        <v>2697</v>
      </c>
      <c r="E31" s="979"/>
      <c r="F31" s="146" t="s">
        <v>999</v>
      </c>
      <c r="G31" s="146" t="s">
        <v>999</v>
      </c>
      <c r="H31" s="2"/>
      <c r="I31" s="2"/>
      <c r="J31" s="2"/>
      <c r="K31" s="2"/>
      <c r="L31" s="2"/>
      <c r="M31" s="2"/>
      <c r="N31" s="2"/>
      <c r="O31" s="2"/>
      <c r="P31" s="2"/>
    </row>
  </sheetData>
  <sheetProtection algorithmName="SHA-512" hashValue="GLrELhOw+RAaS/VUtkyUnrmoHIbVP8//wdZQqWjCRF3FhQsxzzPPYHIJE0+JAP3fLzP/FuxW2xzGciqnQ59bxA==" saltValue="8KnQX/SRJyJwX1xPNpzRHg==" spinCount="100000" sheet="1" formatCells="0"/>
  <mergeCells count="8">
    <mergeCell ref="D30:E30"/>
    <mergeCell ref="B13:B14"/>
    <mergeCell ref="B2:D2"/>
    <mergeCell ref="B3:D3"/>
    <mergeCell ref="B25:B28"/>
    <mergeCell ref="B16:B20"/>
    <mergeCell ref="B22:B24"/>
    <mergeCell ref="B29:B31"/>
  </mergeCells>
  <phoneticPr fontId="12"/>
  <conditionalFormatting sqref="E2">
    <cfRule type="containsBlanks" dxfId="82" priority="9">
      <formula>LEN(TRIM(E2))=0</formula>
    </cfRule>
  </conditionalFormatting>
  <conditionalFormatting sqref="E3">
    <cfRule type="containsBlanks" dxfId="81" priority="1">
      <formula>LEN(TRIM(E3))=0</formula>
    </cfRule>
  </conditionalFormatting>
  <dataValidations count="1">
    <dataValidation imeMode="halfAlpha" allowBlank="1" showInputMessage="1" showErrorMessage="1" sqref="E2" xr:uid="{4827E081-46F6-475C-9CA2-C02887B4D208}"/>
  </dataValidations>
  <pageMargins left="0.70866141732283472" right="0.70866141732283472" top="0.74803149606299213" bottom="0.74803149606299213" header="0.31496062992125984" footer="0.31496062992125984"/>
  <pageSetup paperSize="9" scale="71" orientation="landscape" r:id="rId1"/>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F0F04-CE09-4446-BFDD-562529962DD8}">
  <sheetPr codeName="Sheet32">
    <tabColor rgb="FF7030A0"/>
    <pageSetUpPr fitToPage="1"/>
  </sheetPr>
  <dimension ref="A1:AX121"/>
  <sheetViews>
    <sheetView zoomScale="87" zoomScaleNormal="87" workbookViewId="0"/>
  </sheetViews>
  <sheetFormatPr defaultColWidth="9" defaultRowHeight="13.2" outlineLevelRow="1" outlineLevelCol="1"/>
  <cols>
    <col min="1" max="1" width="3.6640625" style="410" customWidth="1"/>
    <col min="2" max="2" width="6.109375" style="410" customWidth="1"/>
    <col min="3" max="3" width="51.88671875" style="429" customWidth="1"/>
    <col min="4" max="4" width="15.33203125" style="429" customWidth="1"/>
    <col min="5" max="25" width="11.6640625" style="429" customWidth="1"/>
    <col min="26" max="30" width="11.6640625" style="429" hidden="1" customWidth="1" outlineLevel="1"/>
    <col min="31" max="31" width="11.6640625" style="429" customWidth="1" collapsed="1"/>
    <col min="32" max="32" width="9" style="429" customWidth="1"/>
    <col min="33" max="33" width="9" style="429"/>
    <col min="34" max="34" width="9" style="410"/>
    <col min="35" max="35" width="10.77734375" style="410" customWidth="1"/>
    <col min="36" max="16384" width="9" style="410"/>
  </cols>
  <sheetData>
    <row r="1" spans="1:50" s="330" customFormat="1" ht="24.75" customHeight="1">
      <c r="A1" s="69" t="s">
        <v>1234</v>
      </c>
      <c r="B1" s="69"/>
      <c r="E1" s="318" t="s">
        <v>2711</v>
      </c>
    </row>
    <row r="2" spans="1:50" s="330" customFormat="1" ht="28.5" customHeight="1" thickBot="1">
      <c r="A2" s="69"/>
      <c r="B2" s="1296" t="s">
        <v>1525</v>
      </c>
      <c r="C2" s="1296"/>
      <c r="D2" s="1296"/>
      <c r="E2" s="1296"/>
      <c r="F2" s="1296"/>
      <c r="G2" s="1296"/>
    </row>
    <row r="3" spans="1:50" ht="18" customHeight="1" thickBot="1">
      <c r="A3" s="407"/>
      <c r="B3" s="407"/>
      <c r="C3" s="408" t="s">
        <v>1160</v>
      </c>
      <c r="D3" s="1304" t="s">
        <v>1243</v>
      </c>
      <c r="E3" s="1305"/>
      <c r="F3" s="1305"/>
      <c r="G3" s="1306"/>
      <c r="H3" s="409"/>
      <c r="I3" s="409"/>
      <c r="J3" s="409"/>
      <c r="K3" s="409"/>
      <c r="L3" s="409"/>
      <c r="M3" s="409"/>
      <c r="N3" s="409"/>
      <c r="O3" s="409"/>
      <c r="P3" s="409"/>
      <c r="Q3" s="409"/>
      <c r="R3" s="409"/>
      <c r="S3" s="409"/>
      <c r="T3" s="409"/>
      <c r="U3" s="409"/>
      <c r="V3" s="409"/>
      <c r="W3" s="409"/>
      <c r="X3" s="409"/>
      <c r="Y3" s="409"/>
      <c r="Z3" s="409"/>
      <c r="AA3" s="409"/>
      <c r="AB3" s="409"/>
      <c r="AC3" s="409"/>
      <c r="AD3" s="409"/>
      <c r="AE3" s="409"/>
      <c r="AF3" s="409"/>
      <c r="AG3" s="409"/>
      <c r="AH3" s="407"/>
      <c r="AI3" s="407"/>
      <c r="AJ3" s="407"/>
      <c r="AK3" s="407"/>
      <c r="AL3" s="407"/>
      <c r="AM3" s="407"/>
      <c r="AN3" s="407"/>
      <c r="AO3" s="407"/>
      <c r="AP3" s="407"/>
      <c r="AQ3" s="407"/>
      <c r="AR3" s="407"/>
      <c r="AS3" s="407"/>
      <c r="AT3" s="407"/>
      <c r="AU3" s="407"/>
      <c r="AV3" s="407"/>
      <c r="AW3" s="407"/>
      <c r="AX3" s="407"/>
    </row>
    <row r="4" spans="1:50" ht="47.25" customHeight="1" thickTop="1">
      <c r="A4" s="407"/>
      <c r="B4" s="407"/>
      <c r="C4" s="411" t="s">
        <v>1531</v>
      </c>
      <c r="D4" s="1301"/>
      <c r="E4" s="1302"/>
      <c r="F4" s="1302"/>
      <c r="G4" s="1303"/>
      <c r="H4" s="409"/>
      <c r="I4" s="409"/>
      <c r="J4" s="409"/>
      <c r="K4" s="409"/>
      <c r="L4" s="409"/>
      <c r="M4" s="409"/>
      <c r="N4" s="409"/>
      <c r="O4" s="409"/>
      <c r="P4" s="409"/>
      <c r="Q4" s="409"/>
      <c r="R4" s="409"/>
      <c r="S4" s="409"/>
      <c r="T4" s="409"/>
      <c r="U4" s="409"/>
      <c r="V4" s="409"/>
      <c r="W4" s="409"/>
      <c r="X4" s="409"/>
      <c r="Y4" s="409"/>
      <c r="Z4" s="409"/>
      <c r="AA4" s="409"/>
      <c r="AB4" s="409"/>
      <c r="AC4" s="409"/>
      <c r="AD4" s="409"/>
      <c r="AE4" s="409"/>
      <c r="AF4" s="409"/>
      <c r="AG4" s="409"/>
      <c r="AH4" s="407"/>
      <c r="AI4" s="407"/>
      <c r="AJ4" s="407"/>
      <c r="AK4" s="407"/>
      <c r="AL4" s="407"/>
      <c r="AM4" s="407"/>
      <c r="AN4" s="407"/>
      <c r="AO4" s="407"/>
      <c r="AP4" s="407"/>
      <c r="AQ4" s="407"/>
      <c r="AR4" s="407"/>
      <c r="AS4" s="407"/>
      <c r="AT4" s="407"/>
      <c r="AU4" s="407"/>
      <c r="AV4" s="407"/>
      <c r="AW4" s="407"/>
      <c r="AX4" s="407"/>
    </row>
    <row r="5" spans="1:50" ht="47.25" customHeight="1" thickBot="1">
      <c r="A5" s="407"/>
      <c r="B5" s="407"/>
      <c r="C5" s="412" t="s">
        <v>1532</v>
      </c>
      <c r="D5" s="1307"/>
      <c r="E5" s="1308"/>
      <c r="F5" s="1308"/>
      <c r="G5" s="1309"/>
      <c r="H5" s="409"/>
      <c r="I5" s="409"/>
      <c r="J5" s="409"/>
      <c r="K5" s="409"/>
      <c r="L5" s="409"/>
      <c r="M5" s="409"/>
      <c r="N5" s="409"/>
      <c r="O5" s="409"/>
      <c r="P5" s="409"/>
      <c r="Q5" s="409"/>
      <c r="R5" s="409"/>
      <c r="S5" s="409"/>
      <c r="T5" s="409"/>
      <c r="U5" s="409"/>
      <c r="V5" s="409"/>
      <c r="W5" s="409"/>
      <c r="X5" s="409"/>
      <c r="Y5" s="409"/>
      <c r="Z5" s="409"/>
      <c r="AA5" s="409"/>
      <c r="AB5" s="409"/>
      <c r="AC5" s="409"/>
      <c r="AD5" s="409"/>
      <c r="AE5" s="409"/>
      <c r="AF5" s="409"/>
      <c r="AG5" s="409"/>
      <c r="AH5" s="407"/>
      <c r="AI5" s="407"/>
      <c r="AJ5" s="407"/>
      <c r="AK5" s="407"/>
      <c r="AL5" s="407"/>
      <c r="AM5" s="407"/>
      <c r="AN5" s="407"/>
      <c r="AO5" s="407"/>
      <c r="AP5" s="407"/>
      <c r="AQ5" s="407"/>
      <c r="AR5" s="407"/>
      <c r="AS5" s="407"/>
      <c r="AT5" s="407"/>
      <c r="AU5" s="407"/>
      <c r="AV5" s="407"/>
      <c r="AW5" s="407"/>
      <c r="AX5" s="407"/>
    </row>
    <row r="6" spans="1:50" ht="18" customHeight="1" thickBot="1">
      <c r="A6" s="407"/>
      <c r="B6" s="407"/>
      <c r="C6" s="408"/>
      <c r="D6" s="1297" t="s">
        <v>1242</v>
      </c>
      <c r="E6" s="1298"/>
      <c r="F6" s="1299"/>
      <c r="G6" s="1300"/>
      <c r="H6" s="409"/>
      <c r="I6" s="409"/>
      <c r="J6" s="409"/>
      <c r="K6" s="409"/>
      <c r="L6" s="409"/>
      <c r="M6" s="409"/>
      <c r="N6" s="407"/>
      <c r="O6" s="407"/>
      <c r="P6" s="407"/>
      <c r="Q6" s="407"/>
      <c r="R6" s="407"/>
      <c r="S6" s="407"/>
      <c r="T6" s="407"/>
      <c r="U6" s="407"/>
      <c r="V6" s="407"/>
      <c r="W6" s="407"/>
      <c r="X6" s="407"/>
      <c r="Y6" s="407"/>
      <c r="Z6" s="407"/>
      <c r="AA6" s="407"/>
      <c r="AB6" s="407"/>
      <c r="AC6" s="407"/>
      <c r="AD6" s="407"/>
      <c r="AE6" s="407"/>
      <c r="AF6" s="407"/>
      <c r="AG6" s="407"/>
      <c r="AH6" s="407"/>
      <c r="AI6" s="407"/>
      <c r="AJ6" s="407"/>
      <c r="AK6" s="407"/>
      <c r="AL6" s="407"/>
      <c r="AM6" s="407"/>
      <c r="AN6" s="407"/>
      <c r="AO6" s="407"/>
      <c r="AP6" s="407"/>
      <c r="AQ6" s="407"/>
      <c r="AR6" s="407"/>
      <c r="AS6" s="407"/>
      <c r="AT6" s="407"/>
    </row>
    <row r="7" spans="1:50" ht="47.25" customHeight="1" thickTop="1">
      <c r="A7" s="407"/>
      <c r="B7" s="407"/>
      <c r="C7" s="411" t="s">
        <v>1533</v>
      </c>
      <c r="D7" s="1315">
        <v>25000000</v>
      </c>
      <c r="E7" s="1316"/>
      <c r="F7" s="1316"/>
      <c r="G7" s="1317"/>
      <c r="H7" s="409"/>
      <c r="I7" s="409"/>
      <c r="J7" s="409"/>
      <c r="K7" s="409"/>
      <c r="L7" s="409"/>
      <c r="M7" s="409"/>
      <c r="N7" s="407"/>
      <c r="O7" s="407"/>
      <c r="P7" s="407"/>
      <c r="Q7" s="407"/>
      <c r="R7" s="407"/>
      <c r="S7" s="407"/>
      <c r="T7" s="407"/>
      <c r="U7" s="407"/>
      <c r="V7" s="407"/>
      <c r="W7" s="407"/>
      <c r="X7" s="407"/>
      <c r="Y7" s="407"/>
      <c r="Z7" s="407"/>
      <c r="AA7" s="407"/>
      <c r="AB7" s="407"/>
      <c r="AC7" s="407"/>
      <c r="AD7" s="407"/>
      <c r="AE7" s="407"/>
      <c r="AF7" s="407"/>
      <c r="AG7" s="407"/>
      <c r="AH7" s="407"/>
      <c r="AI7" s="407"/>
      <c r="AJ7" s="407"/>
      <c r="AK7" s="407"/>
      <c r="AL7" s="407"/>
      <c r="AM7" s="407"/>
      <c r="AN7" s="407"/>
      <c r="AO7" s="407"/>
      <c r="AP7" s="407"/>
      <c r="AQ7" s="407"/>
      <c r="AR7" s="407"/>
      <c r="AS7" s="407"/>
      <c r="AT7" s="407"/>
    </row>
    <row r="8" spans="1:50" ht="47.25" customHeight="1">
      <c r="A8" s="407"/>
      <c r="B8" s="407"/>
      <c r="C8" s="411" t="s">
        <v>1534</v>
      </c>
      <c r="D8" s="1315"/>
      <c r="E8" s="1316"/>
      <c r="F8" s="1316"/>
      <c r="G8" s="1317"/>
      <c r="H8" s="409"/>
      <c r="I8" s="409"/>
      <c r="J8" s="409"/>
      <c r="K8" s="409"/>
      <c r="L8" s="409"/>
      <c r="M8" s="409"/>
      <c r="N8" s="409"/>
      <c r="O8" s="409"/>
      <c r="P8" s="409"/>
      <c r="Q8" s="409"/>
      <c r="R8" s="409"/>
      <c r="S8" s="409"/>
      <c r="T8" s="409"/>
      <c r="U8" s="409"/>
      <c r="V8" s="409"/>
      <c r="W8" s="409"/>
      <c r="X8" s="409"/>
      <c r="Y8" s="409"/>
      <c r="Z8" s="409"/>
      <c r="AA8" s="409"/>
      <c r="AB8" s="409"/>
      <c r="AC8" s="409"/>
      <c r="AD8" s="409"/>
      <c r="AE8" s="409"/>
      <c r="AF8" s="409"/>
      <c r="AG8" s="409"/>
      <c r="AH8" s="407"/>
      <c r="AI8" s="407"/>
      <c r="AJ8" s="407"/>
      <c r="AK8" s="407"/>
      <c r="AL8" s="407"/>
      <c r="AM8" s="407"/>
      <c r="AN8" s="407"/>
      <c r="AO8" s="407"/>
      <c r="AP8" s="407"/>
      <c r="AQ8" s="407"/>
      <c r="AR8" s="407"/>
      <c r="AS8" s="407"/>
      <c r="AT8" s="407"/>
      <c r="AU8" s="407"/>
      <c r="AV8" s="407"/>
      <c r="AW8" s="407"/>
      <c r="AX8" s="407"/>
    </row>
    <row r="9" spans="1:50" ht="47.25" customHeight="1" thickBot="1">
      <c r="A9" s="407"/>
      <c r="B9" s="407"/>
      <c r="C9" s="413" t="s">
        <v>1535</v>
      </c>
      <c r="D9" s="1318"/>
      <c r="E9" s="1319"/>
      <c r="F9" s="1319"/>
      <c r="G9" s="1320"/>
      <c r="H9" s="409"/>
      <c r="I9" s="409"/>
      <c r="J9" s="409"/>
      <c r="K9" s="409"/>
      <c r="L9" s="409"/>
      <c r="M9" s="409"/>
      <c r="N9" s="409"/>
      <c r="O9" s="409"/>
      <c r="P9" s="409"/>
      <c r="Q9" s="409"/>
      <c r="R9" s="409"/>
      <c r="S9" s="409"/>
      <c r="T9" s="409"/>
      <c r="U9" s="409"/>
      <c r="V9" s="409"/>
      <c r="W9" s="409"/>
      <c r="X9" s="409"/>
      <c r="Y9" s="409"/>
      <c r="Z9" s="409"/>
      <c r="AA9" s="409"/>
      <c r="AB9" s="409"/>
      <c r="AC9" s="409"/>
      <c r="AD9" s="409"/>
      <c r="AE9" s="409"/>
      <c r="AF9" s="409"/>
      <c r="AG9" s="409"/>
      <c r="AH9" s="407"/>
      <c r="AI9" s="407"/>
      <c r="AJ9" s="407"/>
      <c r="AK9" s="407"/>
      <c r="AL9" s="407"/>
      <c r="AM9" s="407"/>
      <c r="AN9" s="407"/>
      <c r="AO9" s="407"/>
      <c r="AP9" s="407"/>
      <c r="AQ9" s="407"/>
      <c r="AR9" s="407"/>
      <c r="AS9" s="407"/>
      <c r="AT9" s="407"/>
      <c r="AU9" s="407"/>
      <c r="AV9" s="407"/>
      <c r="AW9" s="407"/>
      <c r="AX9" s="407"/>
    </row>
    <row r="10" spans="1:50" ht="18.75" customHeight="1" thickBot="1">
      <c r="A10" s="407"/>
      <c r="B10" s="407"/>
      <c r="C10" s="408"/>
      <c r="D10" s="1297" t="s">
        <v>1241</v>
      </c>
      <c r="E10" s="1298"/>
      <c r="F10" s="1299"/>
      <c r="G10" s="1300"/>
      <c r="H10" s="409"/>
      <c r="I10" s="409"/>
      <c r="J10" s="409"/>
      <c r="K10" s="409"/>
      <c r="L10" s="409"/>
      <c r="M10" s="409"/>
      <c r="N10" s="409"/>
      <c r="O10" s="409"/>
      <c r="P10" s="409"/>
      <c r="Q10" s="409"/>
      <c r="R10" s="409"/>
      <c r="S10" s="409"/>
      <c r="T10" s="409"/>
      <c r="U10" s="409"/>
      <c r="V10" s="409"/>
      <c r="W10" s="409"/>
      <c r="X10" s="409"/>
      <c r="Y10" s="409"/>
      <c r="Z10" s="409"/>
      <c r="AA10" s="409"/>
      <c r="AB10" s="409"/>
      <c r="AC10" s="409"/>
      <c r="AD10" s="409"/>
      <c r="AE10" s="409"/>
      <c r="AF10" s="409"/>
      <c r="AG10" s="409"/>
      <c r="AH10" s="407"/>
      <c r="AI10" s="407"/>
      <c r="AJ10" s="407"/>
      <c r="AK10" s="407"/>
      <c r="AL10" s="407"/>
      <c r="AM10" s="407"/>
      <c r="AN10" s="407"/>
      <c r="AO10" s="407"/>
      <c r="AP10" s="407"/>
      <c r="AQ10" s="407"/>
      <c r="AR10" s="407"/>
      <c r="AS10" s="407"/>
      <c r="AT10" s="407"/>
      <c r="AU10" s="407"/>
      <c r="AV10" s="407"/>
      <c r="AW10" s="407"/>
      <c r="AX10" s="407"/>
    </row>
    <row r="11" spans="1:50" ht="47.25" customHeight="1" thickTop="1" thickBot="1">
      <c r="A11" s="407"/>
      <c r="B11" s="407"/>
      <c r="C11" s="412" t="s">
        <v>1536</v>
      </c>
      <c r="D11" s="1312"/>
      <c r="E11" s="1313"/>
      <c r="F11" s="1313"/>
      <c r="G11" s="1314"/>
      <c r="H11" s="1310" t="str">
        <f>IF(D11="","",IF(D11&gt;'D1'!D6,"⑥証書未発行の再エネ電源からの電気量が、全国の販売量を超えていますので、修正してください。",""))</f>
        <v/>
      </c>
      <c r="I11" s="1311"/>
      <c r="J11" s="1311"/>
      <c r="K11" s="1311"/>
      <c r="L11" s="1311"/>
      <c r="M11" s="1311"/>
      <c r="N11" s="407"/>
      <c r="O11" s="407"/>
      <c r="P11" s="407"/>
      <c r="Q11" s="407"/>
      <c r="R11" s="407"/>
      <c r="S11" s="407"/>
      <c r="T11" s="407"/>
      <c r="U11" s="407"/>
      <c r="V11" s="407"/>
      <c r="W11" s="407"/>
      <c r="X11" s="407"/>
      <c r="Y11" s="407"/>
      <c r="Z11" s="407"/>
      <c r="AA11" s="407"/>
      <c r="AB11" s="407"/>
      <c r="AC11" s="407"/>
      <c r="AD11" s="407"/>
      <c r="AE11" s="407"/>
      <c r="AF11" s="407"/>
      <c r="AG11" s="407"/>
      <c r="AH11" s="407"/>
      <c r="AI11" s="407"/>
      <c r="AJ11" s="407"/>
      <c r="AK11" s="407"/>
      <c r="AL11" s="407"/>
      <c r="AM11" s="407"/>
      <c r="AN11" s="407"/>
      <c r="AO11" s="407"/>
      <c r="AP11" s="407"/>
      <c r="AQ11" s="407"/>
      <c r="AR11" s="407"/>
      <c r="AS11" s="407"/>
      <c r="AT11" s="407"/>
    </row>
    <row r="12" spans="1:50" ht="18" customHeight="1">
      <c r="A12" s="407"/>
      <c r="B12" s="407"/>
      <c r="C12" s="414" t="s">
        <v>988</v>
      </c>
      <c r="D12" s="415"/>
      <c r="E12" s="415"/>
      <c r="F12" s="134"/>
      <c r="G12" s="134"/>
      <c r="H12" s="409"/>
      <c r="I12" s="409"/>
      <c r="J12" s="409"/>
      <c r="K12" s="409"/>
      <c r="L12" s="409"/>
      <c r="M12" s="409"/>
      <c r="N12" s="409"/>
      <c r="O12" s="409"/>
      <c r="P12" s="409"/>
      <c r="Q12" s="409"/>
      <c r="R12" s="409"/>
      <c r="S12" s="409"/>
      <c r="T12" s="409"/>
      <c r="U12" s="409"/>
      <c r="V12" s="409"/>
      <c r="W12" s="409"/>
      <c r="X12" s="409"/>
      <c r="Y12" s="409"/>
      <c r="Z12" s="409"/>
      <c r="AA12" s="409"/>
      <c r="AB12" s="409"/>
      <c r="AC12" s="409"/>
      <c r="AD12" s="409"/>
      <c r="AE12" s="409"/>
      <c r="AF12" s="409"/>
      <c r="AG12" s="409"/>
      <c r="AH12" s="407"/>
      <c r="AI12" s="407"/>
      <c r="AJ12" s="407"/>
      <c r="AK12" s="407"/>
      <c r="AL12" s="407"/>
      <c r="AM12" s="407"/>
      <c r="AN12" s="407"/>
      <c r="AO12" s="407"/>
      <c r="AP12" s="407"/>
      <c r="AQ12" s="407"/>
      <c r="AR12" s="407"/>
      <c r="AS12" s="407"/>
      <c r="AT12" s="407"/>
      <c r="AU12" s="407"/>
      <c r="AV12" s="407"/>
      <c r="AW12" s="407"/>
      <c r="AX12" s="407"/>
    </row>
    <row r="13" spans="1:50" ht="5.25" customHeight="1">
      <c r="A13" s="407"/>
      <c r="B13" s="407"/>
      <c r="C13" s="414"/>
      <c r="D13" s="415"/>
      <c r="E13" s="415"/>
      <c r="F13" s="134"/>
      <c r="G13" s="134"/>
      <c r="H13" s="409"/>
      <c r="I13" s="409"/>
      <c r="J13" s="409"/>
      <c r="K13" s="409"/>
      <c r="L13" s="409"/>
      <c r="M13" s="409"/>
      <c r="N13" s="409"/>
      <c r="O13" s="409"/>
      <c r="P13" s="409"/>
      <c r="Q13" s="409"/>
      <c r="R13" s="409"/>
      <c r="S13" s="409"/>
      <c r="T13" s="409"/>
      <c r="U13" s="409"/>
      <c r="V13" s="409"/>
      <c r="W13" s="409"/>
      <c r="X13" s="409"/>
      <c r="Y13" s="409"/>
      <c r="Z13" s="409"/>
      <c r="AA13" s="409"/>
      <c r="AB13" s="409"/>
      <c r="AC13" s="409"/>
      <c r="AD13" s="409"/>
      <c r="AE13" s="409"/>
      <c r="AF13" s="409"/>
      <c r="AG13" s="409"/>
      <c r="AH13" s="407"/>
      <c r="AI13" s="407"/>
      <c r="AJ13" s="407"/>
      <c r="AK13" s="407"/>
      <c r="AL13" s="407"/>
      <c r="AM13" s="407"/>
      <c r="AN13" s="407"/>
      <c r="AO13" s="407"/>
      <c r="AP13" s="407"/>
      <c r="AQ13" s="407"/>
      <c r="AR13" s="407"/>
      <c r="AS13" s="407"/>
      <c r="AT13" s="407"/>
      <c r="AU13" s="407"/>
      <c r="AV13" s="407"/>
      <c r="AW13" s="407"/>
      <c r="AX13" s="407"/>
    </row>
    <row r="14" spans="1:50" ht="5.25" customHeight="1">
      <c r="A14" s="407"/>
      <c r="B14" s="407"/>
      <c r="C14" s="409"/>
      <c r="D14" s="409"/>
      <c r="E14" s="409"/>
      <c r="F14" s="409"/>
      <c r="G14" s="409"/>
      <c r="H14" s="409"/>
      <c r="I14" s="409"/>
      <c r="J14" s="409"/>
      <c r="K14" s="409"/>
      <c r="L14" s="409"/>
      <c r="M14" s="409"/>
      <c r="N14" s="409"/>
      <c r="O14" s="409"/>
      <c r="P14" s="409"/>
      <c r="Q14" s="409"/>
      <c r="R14" s="409"/>
      <c r="S14" s="409"/>
      <c r="T14" s="409"/>
      <c r="U14" s="409"/>
      <c r="V14" s="409"/>
      <c r="W14" s="409"/>
      <c r="X14" s="409"/>
      <c r="Y14" s="409"/>
      <c r="Z14" s="409"/>
      <c r="AA14" s="409"/>
      <c r="AB14" s="409"/>
      <c r="AC14" s="409"/>
      <c r="AD14" s="409"/>
      <c r="AE14" s="409"/>
      <c r="AF14" s="409"/>
      <c r="AG14" s="409"/>
      <c r="AH14" s="409"/>
      <c r="AI14" s="407"/>
      <c r="AJ14" s="407"/>
      <c r="AK14" s="407"/>
      <c r="AL14" s="407"/>
      <c r="AM14" s="407"/>
      <c r="AN14" s="407"/>
      <c r="AO14" s="407"/>
      <c r="AP14" s="407"/>
      <c r="AQ14" s="407"/>
      <c r="AR14" s="407"/>
      <c r="AS14" s="407"/>
      <c r="AT14" s="407"/>
      <c r="AU14" s="407"/>
      <c r="AV14" s="407"/>
      <c r="AW14" s="407"/>
      <c r="AX14" s="407"/>
    </row>
    <row r="15" spans="1:50" s="69" customFormat="1">
      <c r="A15" s="69" t="s">
        <v>1240</v>
      </c>
    </row>
    <row r="16" spans="1:50" s="69" customFormat="1" ht="95.25" customHeight="1" thickBot="1">
      <c r="B16" s="492" t="s">
        <v>1792</v>
      </c>
    </row>
    <row r="17" spans="1:50" ht="18.75" customHeight="1" thickBot="1">
      <c r="A17" s="407"/>
      <c r="B17" s="407"/>
      <c r="C17" s="416"/>
      <c r="D17" s="417" t="s">
        <v>1237</v>
      </c>
      <c r="E17" s="418" t="s">
        <v>802</v>
      </c>
      <c r="F17" s="418" t="s">
        <v>804</v>
      </c>
      <c r="G17" s="418" t="s">
        <v>803</v>
      </c>
      <c r="H17" s="418" t="s">
        <v>1078</v>
      </c>
      <c r="I17" s="418" t="s">
        <v>1079</v>
      </c>
      <c r="J17" s="418" t="s">
        <v>1080</v>
      </c>
      <c r="K17" s="418" t="s">
        <v>1081</v>
      </c>
      <c r="L17" s="418" t="s">
        <v>1082</v>
      </c>
      <c r="M17" s="418" t="s">
        <v>1083</v>
      </c>
      <c r="N17" s="418" t="s">
        <v>1084</v>
      </c>
      <c r="O17" s="418" t="s">
        <v>985</v>
      </c>
      <c r="P17" s="418" t="s">
        <v>1766</v>
      </c>
      <c r="Q17" s="418" t="s">
        <v>1767</v>
      </c>
      <c r="R17" s="418" t="s">
        <v>1768</v>
      </c>
      <c r="S17" s="418" t="s">
        <v>1769</v>
      </c>
      <c r="T17" s="418" t="s">
        <v>1770</v>
      </c>
      <c r="U17" s="418" t="s">
        <v>1771</v>
      </c>
      <c r="V17" s="418" t="s">
        <v>1772</v>
      </c>
      <c r="W17" s="418" t="s">
        <v>1773</v>
      </c>
      <c r="X17" s="418" t="s">
        <v>1777</v>
      </c>
      <c r="Y17" s="418" t="s">
        <v>1779</v>
      </c>
      <c r="Z17" s="418" t="s">
        <v>1781</v>
      </c>
      <c r="AA17" s="418" t="s">
        <v>1783</v>
      </c>
      <c r="AB17" s="418" t="s">
        <v>1785</v>
      </c>
      <c r="AC17" s="418" t="s">
        <v>1787</v>
      </c>
      <c r="AD17" s="418" t="s">
        <v>1789</v>
      </c>
      <c r="AE17" s="419" t="s">
        <v>1774</v>
      </c>
      <c r="AF17" s="409"/>
      <c r="AG17" s="409"/>
      <c r="AH17" s="409"/>
      <c r="AI17" s="407"/>
      <c r="AJ17" s="407"/>
      <c r="AK17" s="407"/>
      <c r="AL17" s="407"/>
      <c r="AM17" s="407"/>
      <c r="AN17" s="407"/>
      <c r="AO17" s="407"/>
      <c r="AP17" s="407"/>
      <c r="AQ17" s="407"/>
      <c r="AR17" s="407"/>
      <c r="AS17" s="407"/>
      <c r="AT17" s="407"/>
      <c r="AU17" s="407"/>
      <c r="AV17" s="407"/>
      <c r="AW17" s="407"/>
      <c r="AX17" s="407"/>
    </row>
    <row r="18" spans="1:50" ht="18.75" customHeight="1" thickTop="1" thickBot="1">
      <c r="A18" s="407"/>
      <c r="B18" s="407"/>
      <c r="C18" s="420"/>
      <c r="D18" s="954" t="s">
        <v>1244</v>
      </c>
      <c r="E18" s="955"/>
      <c r="F18" s="955"/>
      <c r="G18" s="955"/>
      <c r="H18" s="955"/>
      <c r="I18" s="955"/>
      <c r="J18" s="955"/>
      <c r="K18" s="955"/>
      <c r="L18" s="955"/>
      <c r="M18" s="955"/>
      <c r="N18" s="955"/>
      <c r="O18" s="955"/>
      <c r="P18" s="955"/>
      <c r="Q18" s="955"/>
      <c r="R18" s="955"/>
      <c r="S18" s="955"/>
      <c r="T18" s="955"/>
      <c r="U18" s="955"/>
      <c r="V18" s="955"/>
      <c r="W18" s="955"/>
      <c r="X18" s="955"/>
      <c r="Y18" s="955"/>
      <c r="Z18" s="955"/>
      <c r="AA18" s="955"/>
      <c r="AB18" s="955"/>
      <c r="AC18" s="955"/>
      <c r="AD18" s="955"/>
      <c r="AE18" s="956"/>
      <c r="AF18" s="409"/>
      <c r="AG18" s="409"/>
      <c r="AH18" s="409"/>
      <c r="AI18" s="407"/>
      <c r="AJ18" s="407"/>
      <c r="AK18" s="407"/>
      <c r="AL18" s="407"/>
      <c r="AM18" s="407"/>
      <c r="AN18" s="407"/>
      <c r="AO18" s="407"/>
      <c r="AP18" s="407"/>
      <c r="AQ18" s="407"/>
      <c r="AR18" s="407"/>
      <c r="AS18" s="407"/>
      <c r="AT18" s="407"/>
      <c r="AU18" s="407"/>
      <c r="AV18" s="407"/>
      <c r="AW18" s="407"/>
      <c r="AX18" s="407"/>
    </row>
    <row r="19" spans="1:50" ht="26.25" customHeight="1" thickTop="1">
      <c r="A19" s="407"/>
      <c r="B19" s="407"/>
      <c r="C19" s="421" t="s">
        <v>1816</v>
      </c>
      <c r="D19" s="673">
        <f>'D1'!D5</f>
        <v>100000</v>
      </c>
      <c r="E19" s="436">
        <v>20000</v>
      </c>
      <c r="F19" s="436"/>
      <c r="G19" s="436"/>
      <c r="H19" s="436"/>
      <c r="I19" s="436"/>
      <c r="J19" s="436"/>
      <c r="K19" s="436"/>
      <c r="L19" s="436"/>
      <c r="M19" s="436"/>
      <c r="N19" s="436"/>
      <c r="O19" s="436"/>
      <c r="P19" s="748"/>
      <c r="Q19" s="748"/>
      <c r="R19" s="748"/>
      <c r="S19" s="748"/>
      <c r="T19" s="748"/>
      <c r="U19" s="748"/>
      <c r="V19" s="748"/>
      <c r="W19" s="436"/>
      <c r="X19" s="436"/>
      <c r="Y19" s="1099"/>
      <c r="Z19" s="1099"/>
      <c r="AA19" s="1099"/>
      <c r="AB19" s="1099"/>
      <c r="AC19" s="1099"/>
      <c r="AD19" s="1055"/>
      <c r="AE19" s="674">
        <f>D19-SUM(E19:AD19)</f>
        <v>80000</v>
      </c>
      <c r="AF19" s="409"/>
      <c r="AG19" s="409"/>
      <c r="AH19" s="409"/>
      <c r="AI19" s="407"/>
      <c r="AJ19" s="407"/>
      <c r="AK19" s="407"/>
      <c r="AL19" s="407"/>
      <c r="AM19" s="407"/>
      <c r="AN19" s="407"/>
      <c r="AO19" s="407"/>
      <c r="AP19" s="407"/>
      <c r="AQ19" s="407"/>
      <c r="AR19" s="407"/>
      <c r="AS19" s="407"/>
      <c r="AT19" s="407"/>
      <c r="AU19" s="407"/>
      <c r="AV19" s="407"/>
      <c r="AW19" s="407"/>
      <c r="AX19" s="407"/>
    </row>
    <row r="20" spans="1:50" ht="26.25" customHeight="1" thickBot="1">
      <c r="A20" s="407"/>
      <c r="B20" s="407"/>
      <c r="C20" s="412" t="s">
        <v>1815</v>
      </c>
      <c r="D20" s="675">
        <f>'D1'!D4</f>
        <v>10000</v>
      </c>
      <c r="E20" s="437">
        <v>2000</v>
      </c>
      <c r="F20" s="437"/>
      <c r="G20" s="437"/>
      <c r="H20" s="437"/>
      <c r="I20" s="437"/>
      <c r="J20" s="437"/>
      <c r="K20" s="437"/>
      <c r="L20" s="437"/>
      <c r="M20" s="437"/>
      <c r="N20" s="437"/>
      <c r="O20" s="437"/>
      <c r="P20" s="749"/>
      <c r="Q20" s="749"/>
      <c r="R20" s="749"/>
      <c r="S20" s="749"/>
      <c r="T20" s="749"/>
      <c r="U20" s="749"/>
      <c r="V20" s="749"/>
      <c r="W20" s="437"/>
      <c r="X20" s="437"/>
      <c r="Y20" s="1100"/>
      <c r="Z20" s="1100"/>
      <c r="AA20" s="1100"/>
      <c r="AB20" s="1100"/>
      <c r="AC20" s="1100"/>
      <c r="AD20" s="1056"/>
      <c r="AE20" s="676">
        <f>D20-SUM(E20:AD20)</f>
        <v>8000</v>
      </c>
      <c r="AF20" s="409"/>
      <c r="AG20" s="409"/>
      <c r="AH20" s="409"/>
      <c r="AI20" s="407"/>
      <c r="AJ20" s="407"/>
      <c r="AK20" s="407"/>
      <c r="AL20" s="407"/>
      <c r="AM20" s="407"/>
      <c r="AN20" s="407"/>
      <c r="AO20" s="407"/>
      <c r="AP20" s="407"/>
      <c r="AQ20" s="407"/>
      <c r="AR20" s="407"/>
      <c r="AS20" s="407"/>
      <c r="AT20" s="407"/>
      <c r="AU20" s="407"/>
      <c r="AV20" s="407"/>
      <c r="AW20" s="407"/>
      <c r="AX20" s="407"/>
    </row>
    <row r="21" spans="1:50" ht="18.75" customHeight="1" thickBot="1">
      <c r="A21" s="407"/>
      <c r="B21" s="407"/>
      <c r="C21" s="420"/>
      <c r="D21" s="957" t="s">
        <v>1245</v>
      </c>
      <c r="E21" s="958"/>
      <c r="F21" s="958"/>
      <c r="G21" s="958"/>
      <c r="H21" s="958"/>
      <c r="I21" s="958"/>
      <c r="J21" s="958"/>
      <c r="K21" s="958"/>
      <c r="L21" s="958"/>
      <c r="M21" s="958"/>
      <c r="N21" s="958"/>
      <c r="O21" s="958"/>
      <c r="P21" s="958"/>
      <c r="Q21" s="958"/>
      <c r="R21" s="958"/>
      <c r="S21" s="958"/>
      <c r="T21" s="958"/>
      <c r="U21" s="958"/>
      <c r="V21" s="958"/>
      <c r="W21" s="958"/>
      <c r="X21" s="958"/>
      <c r="Y21" s="958"/>
      <c r="Z21" s="958"/>
      <c r="AA21" s="958"/>
      <c r="AB21" s="958"/>
      <c r="AC21" s="958"/>
      <c r="AD21" s="958"/>
      <c r="AE21" s="959"/>
      <c r="AF21" s="409"/>
      <c r="AG21" s="409"/>
      <c r="AH21" s="409"/>
      <c r="AI21" s="407"/>
      <c r="AJ21" s="407"/>
      <c r="AK21" s="407"/>
      <c r="AL21" s="407"/>
      <c r="AM21" s="407"/>
      <c r="AN21" s="407"/>
      <c r="AO21" s="407"/>
      <c r="AP21" s="407"/>
      <c r="AQ21" s="407"/>
      <c r="AR21" s="407"/>
      <c r="AS21" s="407"/>
      <c r="AT21" s="407"/>
      <c r="AU21" s="407"/>
      <c r="AV21" s="407"/>
      <c r="AW21" s="407"/>
      <c r="AX21" s="407"/>
    </row>
    <row r="22" spans="1:50" ht="28.5" customHeight="1" thickTop="1">
      <c r="A22" s="407"/>
      <c r="B22" s="407"/>
      <c r="C22" s="422" t="s">
        <v>1817</v>
      </c>
      <c r="D22" s="677">
        <f>D4</f>
        <v>0</v>
      </c>
      <c r="E22" s="436"/>
      <c r="F22" s="436"/>
      <c r="G22" s="436"/>
      <c r="H22" s="436"/>
      <c r="I22" s="436"/>
      <c r="J22" s="436"/>
      <c r="K22" s="436"/>
      <c r="L22" s="436"/>
      <c r="M22" s="436"/>
      <c r="N22" s="436"/>
      <c r="O22" s="436"/>
      <c r="P22" s="748"/>
      <c r="Q22" s="748"/>
      <c r="R22" s="748"/>
      <c r="S22" s="748"/>
      <c r="T22" s="748"/>
      <c r="U22" s="748"/>
      <c r="V22" s="748"/>
      <c r="W22" s="436"/>
      <c r="X22" s="436"/>
      <c r="Y22" s="1099"/>
      <c r="Z22" s="1099"/>
      <c r="AA22" s="1099"/>
      <c r="AB22" s="1099"/>
      <c r="AC22" s="1099"/>
      <c r="AD22" s="1055"/>
      <c r="AE22" s="674">
        <f t="shared" ref="AE22:AE27" si="0">D22-SUM(E22:AD22)</f>
        <v>0</v>
      </c>
      <c r="AF22" s="409"/>
      <c r="AG22" s="409"/>
      <c r="AH22" s="409"/>
      <c r="AI22" s="407"/>
      <c r="AJ22" s="407"/>
      <c r="AK22" s="407"/>
      <c r="AL22" s="407"/>
      <c r="AM22" s="407"/>
      <c r="AN22" s="407"/>
      <c r="AO22" s="407"/>
      <c r="AP22" s="407"/>
      <c r="AQ22" s="407"/>
      <c r="AR22" s="407"/>
      <c r="AS22" s="407"/>
      <c r="AT22" s="407"/>
      <c r="AU22" s="407"/>
      <c r="AV22" s="407"/>
      <c r="AW22" s="407"/>
      <c r="AX22" s="407"/>
    </row>
    <row r="23" spans="1:50" ht="29.25" customHeight="1">
      <c r="A23" s="407"/>
      <c r="B23" s="407"/>
      <c r="C23" s="413" t="s">
        <v>1818</v>
      </c>
      <c r="D23" s="678">
        <f>D5</f>
        <v>0</v>
      </c>
      <c r="E23" s="438"/>
      <c r="F23" s="438"/>
      <c r="G23" s="438"/>
      <c r="H23" s="438"/>
      <c r="I23" s="438"/>
      <c r="J23" s="438"/>
      <c r="K23" s="438"/>
      <c r="L23" s="438"/>
      <c r="M23" s="438"/>
      <c r="N23" s="438"/>
      <c r="O23" s="438"/>
      <c r="P23" s="750"/>
      <c r="Q23" s="750"/>
      <c r="R23" s="750"/>
      <c r="S23" s="750"/>
      <c r="T23" s="750"/>
      <c r="U23" s="750"/>
      <c r="V23" s="750"/>
      <c r="W23" s="438"/>
      <c r="X23" s="438"/>
      <c r="Y23" s="1101"/>
      <c r="Z23" s="1101"/>
      <c r="AA23" s="1101"/>
      <c r="AB23" s="1101"/>
      <c r="AC23" s="1101"/>
      <c r="AD23" s="1057"/>
      <c r="AE23" s="679">
        <f t="shared" si="0"/>
        <v>0</v>
      </c>
      <c r="AF23" s="409"/>
      <c r="AG23" s="409"/>
      <c r="AH23" s="409"/>
      <c r="AI23" s="407"/>
      <c r="AJ23" s="407"/>
      <c r="AK23" s="407"/>
      <c r="AL23" s="407"/>
      <c r="AM23" s="407"/>
      <c r="AN23" s="407"/>
      <c r="AO23" s="407"/>
      <c r="AP23" s="407"/>
      <c r="AQ23" s="407"/>
      <c r="AR23" s="407"/>
      <c r="AS23" s="407"/>
      <c r="AT23" s="407"/>
      <c r="AU23" s="407"/>
      <c r="AV23" s="407"/>
      <c r="AW23" s="407"/>
      <c r="AX23" s="407"/>
    </row>
    <row r="24" spans="1:50" ht="29.25" customHeight="1">
      <c r="A24" s="407"/>
      <c r="B24" s="407"/>
      <c r="C24" s="411" t="s">
        <v>1819</v>
      </c>
      <c r="D24" s="680">
        <f>D7*$D$45*$D46</f>
        <v>10786.5</v>
      </c>
      <c r="E24" s="439">
        <v>8460</v>
      </c>
      <c r="F24" s="439"/>
      <c r="G24" s="439"/>
      <c r="H24" s="439"/>
      <c r="I24" s="439"/>
      <c r="J24" s="439"/>
      <c r="K24" s="439"/>
      <c r="L24" s="439"/>
      <c r="M24" s="439"/>
      <c r="N24" s="439"/>
      <c r="O24" s="439"/>
      <c r="P24" s="751"/>
      <c r="Q24" s="751"/>
      <c r="R24" s="751"/>
      <c r="S24" s="751"/>
      <c r="T24" s="751"/>
      <c r="U24" s="751"/>
      <c r="V24" s="751"/>
      <c r="W24" s="439"/>
      <c r="X24" s="439"/>
      <c r="Y24" s="1102"/>
      <c r="Z24" s="1102"/>
      <c r="AA24" s="1102"/>
      <c r="AB24" s="1102"/>
      <c r="AC24" s="1102"/>
      <c r="AD24" s="1058"/>
      <c r="AE24" s="681">
        <f t="shared" si="0"/>
        <v>2326.5</v>
      </c>
      <c r="AF24" s="409"/>
      <c r="AG24" s="409"/>
      <c r="AH24" s="409"/>
      <c r="AI24" s="407"/>
      <c r="AJ24" s="407"/>
      <c r="AK24" s="407"/>
      <c r="AL24" s="407"/>
      <c r="AM24" s="407"/>
      <c r="AN24" s="407"/>
      <c r="AO24" s="407"/>
      <c r="AP24" s="407"/>
      <c r="AQ24" s="407"/>
      <c r="AR24" s="407"/>
      <c r="AS24" s="407"/>
      <c r="AT24" s="407"/>
      <c r="AU24" s="407"/>
      <c r="AV24" s="407"/>
      <c r="AW24" s="407"/>
      <c r="AX24" s="407"/>
    </row>
    <row r="25" spans="1:50" ht="29.25" customHeight="1" thickBot="1">
      <c r="A25" s="407"/>
      <c r="B25" s="407"/>
      <c r="C25" s="413" t="s">
        <v>1813</v>
      </c>
      <c r="D25" s="678">
        <f>D8*$D$45*$D47</f>
        <v>0</v>
      </c>
      <c r="E25" s="438"/>
      <c r="F25" s="438"/>
      <c r="G25" s="438"/>
      <c r="H25" s="438"/>
      <c r="I25" s="438"/>
      <c r="J25" s="438"/>
      <c r="K25" s="438"/>
      <c r="L25" s="438"/>
      <c r="M25" s="438"/>
      <c r="N25" s="438"/>
      <c r="O25" s="438"/>
      <c r="P25" s="750"/>
      <c r="Q25" s="750"/>
      <c r="R25" s="750"/>
      <c r="S25" s="750"/>
      <c r="T25" s="750"/>
      <c r="U25" s="750"/>
      <c r="V25" s="750"/>
      <c r="W25" s="794"/>
      <c r="X25" s="794"/>
      <c r="Y25" s="1103"/>
      <c r="Z25" s="1103"/>
      <c r="AA25" s="1103"/>
      <c r="AB25" s="1103"/>
      <c r="AC25" s="1103"/>
      <c r="AD25" s="1059"/>
      <c r="AE25" s="679">
        <f t="shared" si="0"/>
        <v>0</v>
      </c>
      <c r="AF25" s="409"/>
      <c r="AG25" s="409"/>
      <c r="AH25" s="409"/>
      <c r="AI25" s="407"/>
      <c r="AJ25" s="407"/>
      <c r="AK25" s="407"/>
      <c r="AL25" s="407"/>
      <c r="AM25" s="407"/>
      <c r="AN25" s="407"/>
      <c r="AO25" s="407"/>
      <c r="AP25" s="407"/>
      <c r="AQ25" s="407"/>
      <c r="AR25" s="407"/>
      <c r="AS25" s="407"/>
      <c r="AT25" s="407"/>
      <c r="AU25" s="407"/>
      <c r="AV25" s="407"/>
      <c r="AW25" s="407"/>
      <c r="AX25" s="407"/>
    </row>
    <row r="26" spans="1:50" ht="18.75" customHeight="1" thickTop="1" thickBot="1">
      <c r="A26" s="407"/>
      <c r="B26" s="407"/>
      <c r="C26" s="423"/>
      <c r="D26" s="960" t="s">
        <v>1244</v>
      </c>
      <c r="E26" s="961"/>
      <c r="F26" s="961"/>
      <c r="G26" s="961"/>
      <c r="H26" s="961"/>
      <c r="I26" s="961"/>
      <c r="J26" s="961"/>
      <c r="K26" s="961"/>
      <c r="L26" s="961"/>
      <c r="M26" s="961"/>
      <c r="N26" s="961"/>
      <c r="O26" s="961"/>
      <c r="P26" s="961"/>
      <c r="Q26" s="961"/>
      <c r="R26" s="961"/>
      <c r="S26" s="961"/>
      <c r="T26" s="961"/>
      <c r="U26" s="961"/>
      <c r="V26" s="961"/>
      <c r="W26" s="961"/>
      <c r="X26" s="961"/>
      <c r="Y26" s="961"/>
      <c r="Z26" s="961"/>
      <c r="AA26" s="961"/>
      <c r="AB26" s="961"/>
      <c r="AC26" s="961"/>
      <c r="AD26" s="961"/>
      <c r="AE26" s="962"/>
      <c r="AF26" s="409"/>
      <c r="AG26" s="409"/>
      <c r="AH26" s="409"/>
      <c r="AI26" s="407"/>
      <c r="AJ26" s="407"/>
      <c r="AK26" s="407"/>
      <c r="AL26" s="407"/>
      <c r="AM26" s="407"/>
      <c r="AN26" s="407"/>
      <c r="AO26" s="407"/>
      <c r="AP26" s="407"/>
      <c r="AQ26" s="407"/>
      <c r="AR26" s="407"/>
      <c r="AS26" s="407"/>
      <c r="AT26" s="407"/>
      <c r="AU26" s="407"/>
      <c r="AV26" s="407"/>
      <c r="AW26" s="407"/>
      <c r="AX26" s="407"/>
    </row>
    <row r="27" spans="1:50" ht="29.25" customHeight="1" thickTop="1" thickBot="1">
      <c r="A27" s="407"/>
      <c r="B27" s="407"/>
      <c r="C27" s="424" t="s">
        <v>1814</v>
      </c>
      <c r="D27" s="682">
        <f>D11</f>
        <v>0</v>
      </c>
      <c r="E27" s="440"/>
      <c r="F27" s="440"/>
      <c r="G27" s="440"/>
      <c r="H27" s="440"/>
      <c r="I27" s="440"/>
      <c r="J27" s="440"/>
      <c r="K27" s="440"/>
      <c r="L27" s="440"/>
      <c r="M27" s="440"/>
      <c r="N27" s="440"/>
      <c r="O27" s="440"/>
      <c r="P27" s="752"/>
      <c r="Q27" s="752"/>
      <c r="R27" s="752"/>
      <c r="S27" s="752"/>
      <c r="T27" s="752"/>
      <c r="U27" s="752"/>
      <c r="V27" s="752"/>
      <c r="W27" s="795"/>
      <c r="X27" s="795"/>
      <c r="Y27" s="1104"/>
      <c r="Z27" s="1104"/>
      <c r="AA27" s="1104"/>
      <c r="AB27" s="1104"/>
      <c r="AC27" s="1104"/>
      <c r="AD27" s="1044"/>
      <c r="AE27" s="683">
        <f t="shared" si="0"/>
        <v>0</v>
      </c>
      <c r="AF27" s="409"/>
      <c r="AG27" s="409"/>
      <c r="AH27" s="409"/>
      <c r="AI27" s="407"/>
      <c r="AJ27" s="407"/>
      <c r="AK27" s="407"/>
      <c r="AL27" s="407"/>
      <c r="AM27" s="407"/>
      <c r="AN27" s="407"/>
      <c r="AO27" s="407"/>
      <c r="AP27" s="407"/>
      <c r="AQ27" s="407"/>
      <c r="AR27" s="407"/>
      <c r="AS27" s="407"/>
      <c r="AT27" s="407"/>
      <c r="AU27" s="407"/>
      <c r="AV27" s="407"/>
      <c r="AW27" s="407"/>
      <c r="AX27" s="407"/>
    </row>
    <row r="28" spans="1:50" ht="48.75" customHeight="1">
      <c r="A28" s="407"/>
      <c r="B28" s="407"/>
      <c r="C28" s="409"/>
      <c r="D28" s="409"/>
      <c r="E28" s="409"/>
      <c r="F28" s="409"/>
      <c r="G28" s="409"/>
      <c r="H28" s="409"/>
      <c r="I28" s="409"/>
      <c r="J28" s="409"/>
      <c r="K28" s="409"/>
      <c r="L28" s="409"/>
      <c r="M28" s="409"/>
      <c r="N28" s="409"/>
      <c r="O28" s="409"/>
      <c r="P28" s="409"/>
      <c r="Q28" s="409"/>
      <c r="R28" s="409"/>
      <c r="S28" s="409"/>
      <c r="T28" s="409"/>
      <c r="U28" s="409"/>
      <c r="V28" s="409"/>
      <c r="W28" s="409"/>
      <c r="X28" s="409"/>
      <c r="Y28" s="409"/>
      <c r="Z28" s="409"/>
      <c r="AA28" s="409"/>
      <c r="AB28" s="409"/>
      <c r="AC28" s="409"/>
      <c r="AD28" s="409"/>
      <c r="AE28" s="409"/>
      <c r="AF28" s="409"/>
      <c r="AG28" s="409"/>
      <c r="AH28" s="407"/>
      <c r="AI28" s="407"/>
      <c r="AJ28" s="407"/>
      <c r="AK28" s="407"/>
      <c r="AL28" s="407"/>
      <c r="AM28" s="407"/>
      <c r="AN28" s="407"/>
      <c r="AO28" s="407"/>
      <c r="AP28" s="407"/>
      <c r="AQ28" s="407"/>
      <c r="AR28" s="407"/>
      <c r="AS28" s="407"/>
      <c r="AT28" s="407"/>
      <c r="AU28" s="407"/>
      <c r="AV28" s="407"/>
      <c r="AW28" s="407"/>
      <c r="AX28" s="407"/>
    </row>
    <row r="29" spans="1:50" ht="14.25" customHeight="1">
      <c r="A29" s="407"/>
      <c r="B29" s="407"/>
      <c r="C29" s="1109" t="s">
        <v>2719</v>
      </c>
      <c r="D29" s="1111"/>
      <c r="E29" s="1110"/>
      <c r="F29" s="1112"/>
      <c r="G29" s="1110"/>
      <c r="H29" s="1110"/>
      <c r="I29" s="1110"/>
      <c r="J29" s="1110"/>
      <c r="K29" s="1110"/>
      <c r="L29" s="1110"/>
      <c r="M29" s="1110"/>
      <c r="N29" s="1110"/>
      <c r="O29" s="1110"/>
      <c r="P29" s="1110"/>
      <c r="Q29" s="1110"/>
      <c r="R29" s="1110"/>
      <c r="S29" s="1110"/>
      <c r="T29" s="1110"/>
      <c r="U29" s="1110"/>
      <c r="V29" s="1110"/>
      <c r="W29" s="1110"/>
      <c r="X29" s="1110"/>
      <c r="Y29" s="1110" t="s">
        <v>2718</v>
      </c>
      <c r="Z29" s="1110"/>
      <c r="AA29" s="1110"/>
      <c r="AB29" s="1110"/>
      <c r="AC29" s="1110"/>
      <c r="AD29" s="1110"/>
      <c r="AE29" s="409"/>
      <c r="AF29" s="409"/>
      <c r="AG29" s="409"/>
      <c r="AH29" s="407"/>
      <c r="AI29" s="407"/>
      <c r="AJ29" s="407"/>
      <c r="AK29" s="407"/>
      <c r="AL29" s="407"/>
      <c r="AM29" s="407"/>
      <c r="AN29" s="407"/>
      <c r="AO29" s="407"/>
      <c r="AP29" s="407"/>
      <c r="AQ29" s="407"/>
      <c r="AR29" s="407"/>
      <c r="AS29" s="407"/>
      <c r="AT29" s="407"/>
      <c r="AU29" s="407"/>
      <c r="AV29" s="407"/>
      <c r="AW29" s="407"/>
      <c r="AX29" s="407"/>
    </row>
    <row r="30" spans="1:50" ht="7.5" customHeight="1">
      <c r="A30" s="407"/>
      <c r="B30" s="407"/>
      <c r="C30" s="409"/>
      <c r="D30" s="409"/>
      <c r="E30" s="409"/>
      <c r="F30" s="409"/>
      <c r="G30" s="409"/>
      <c r="H30" s="409"/>
      <c r="I30" s="409"/>
      <c r="J30" s="409"/>
      <c r="K30" s="409"/>
      <c r="L30" s="409"/>
      <c r="M30" s="409"/>
      <c r="N30" s="409"/>
      <c r="O30" s="409"/>
      <c r="P30" s="409"/>
      <c r="Q30" s="409"/>
      <c r="R30" s="409"/>
      <c r="S30" s="409"/>
      <c r="T30" s="409"/>
      <c r="U30" s="409"/>
      <c r="V30" s="409"/>
      <c r="W30" s="409"/>
      <c r="X30" s="409"/>
      <c r="Y30" s="409"/>
      <c r="Z30" s="409"/>
      <c r="AA30" s="409"/>
      <c r="AB30" s="409"/>
      <c r="AC30" s="409"/>
      <c r="AD30" s="409"/>
      <c r="AE30" s="409"/>
      <c r="AF30" s="409"/>
      <c r="AG30" s="409"/>
      <c r="AH30" s="407"/>
      <c r="AI30" s="407"/>
      <c r="AJ30" s="407"/>
      <c r="AK30" s="407"/>
      <c r="AL30" s="407"/>
      <c r="AM30" s="407"/>
      <c r="AN30" s="407"/>
      <c r="AO30" s="407"/>
      <c r="AP30" s="407"/>
      <c r="AQ30" s="407"/>
      <c r="AR30" s="407"/>
      <c r="AS30" s="407"/>
      <c r="AT30" s="407"/>
      <c r="AU30" s="407"/>
      <c r="AV30" s="407"/>
      <c r="AW30" s="407"/>
      <c r="AX30" s="407"/>
    </row>
    <row r="31" spans="1:50" ht="19.5" customHeight="1" thickBot="1">
      <c r="A31" s="594" t="s">
        <v>1791</v>
      </c>
      <c r="B31" s="407"/>
      <c r="C31" s="409"/>
      <c r="D31" s="409"/>
      <c r="E31" s="409"/>
      <c r="F31" s="409"/>
      <c r="G31" s="409"/>
      <c r="H31" s="409"/>
      <c r="I31" s="409"/>
      <c r="J31" s="409"/>
      <c r="K31" s="409"/>
      <c r="L31" s="409"/>
      <c r="M31" s="409"/>
      <c r="N31" s="409"/>
      <c r="O31" s="409"/>
      <c r="P31" s="409"/>
      <c r="Q31" s="409"/>
      <c r="R31" s="409"/>
      <c r="S31" s="409"/>
      <c r="T31" s="409"/>
      <c r="U31" s="409"/>
      <c r="V31" s="409"/>
      <c r="W31" s="409"/>
      <c r="X31" s="409"/>
      <c r="Y31" s="409"/>
      <c r="Z31" s="409"/>
      <c r="AA31" s="409"/>
      <c r="AB31" s="409"/>
      <c r="AC31" s="409"/>
      <c r="AD31" s="409"/>
      <c r="AE31" s="409"/>
      <c r="AF31" s="409"/>
      <c r="AG31" s="409"/>
      <c r="AH31" s="407"/>
      <c r="AI31" s="407"/>
      <c r="AJ31" s="407"/>
      <c r="AK31" s="407"/>
      <c r="AL31" s="407"/>
      <c r="AM31" s="407"/>
      <c r="AN31" s="407"/>
      <c r="AO31" s="407"/>
      <c r="AP31" s="407"/>
      <c r="AQ31" s="407"/>
      <c r="AR31" s="407"/>
      <c r="AS31" s="407"/>
      <c r="AT31" s="407"/>
      <c r="AU31" s="407"/>
      <c r="AV31" s="407"/>
      <c r="AW31" s="407"/>
      <c r="AX31" s="407"/>
    </row>
    <row r="32" spans="1:50" ht="18.75" customHeight="1" thickBot="1">
      <c r="A32" s="407"/>
      <c r="B32" s="407"/>
      <c r="C32" s="416"/>
      <c r="D32" s="417" t="s">
        <v>1237</v>
      </c>
      <c r="E32" s="418" t="s">
        <v>802</v>
      </c>
      <c r="F32" s="418" t="s">
        <v>804</v>
      </c>
      <c r="G32" s="418" t="s">
        <v>803</v>
      </c>
      <c r="H32" s="418" t="s">
        <v>1078</v>
      </c>
      <c r="I32" s="418" t="s">
        <v>1079</v>
      </c>
      <c r="J32" s="418" t="s">
        <v>1080</v>
      </c>
      <c r="K32" s="418" t="s">
        <v>1081</v>
      </c>
      <c r="L32" s="418" t="s">
        <v>1082</v>
      </c>
      <c r="M32" s="418" t="s">
        <v>1083</v>
      </c>
      <c r="N32" s="418" t="s">
        <v>1084</v>
      </c>
      <c r="O32" s="418" t="s">
        <v>985</v>
      </c>
      <c r="P32" s="418" t="s">
        <v>1766</v>
      </c>
      <c r="Q32" s="418" t="s">
        <v>1767</v>
      </c>
      <c r="R32" s="418" t="s">
        <v>1768</v>
      </c>
      <c r="S32" s="418" t="s">
        <v>1769</v>
      </c>
      <c r="T32" s="418" t="s">
        <v>1770</v>
      </c>
      <c r="U32" s="418" t="s">
        <v>1771</v>
      </c>
      <c r="V32" s="418" t="s">
        <v>1772</v>
      </c>
      <c r="W32" s="418" t="s">
        <v>1773</v>
      </c>
      <c r="X32" s="418" t="s">
        <v>1776</v>
      </c>
      <c r="Y32" s="418" t="s">
        <v>1778</v>
      </c>
      <c r="Z32" s="418" t="s">
        <v>1780</v>
      </c>
      <c r="AA32" s="418" t="s">
        <v>1782</v>
      </c>
      <c r="AB32" s="418" t="s">
        <v>1784</v>
      </c>
      <c r="AC32" s="418" t="s">
        <v>1786</v>
      </c>
      <c r="AD32" s="418" t="s">
        <v>1788</v>
      </c>
      <c r="AE32" s="768"/>
      <c r="AF32" s="409"/>
      <c r="AG32" s="409"/>
      <c r="AH32" s="409"/>
      <c r="AI32" s="407"/>
      <c r="AJ32" s="407"/>
      <c r="AK32" s="407"/>
      <c r="AL32" s="407"/>
      <c r="AM32" s="407"/>
      <c r="AN32" s="407"/>
      <c r="AO32" s="407"/>
      <c r="AP32" s="407"/>
      <c r="AQ32" s="407"/>
      <c r="AR32" s="407"/>
      <c r="AS32" s="407"/>
      <c r="AT32" s="407"/>
      <c r="AU32" s="407"/>
      <c r="AV32" s="407"/>
      <c r="AW32" s="407"/>
      <c r="AX32" s="407"/>
    </row>
    <row r="33" spans="1:50" ht="18.75" customHeight="1" thickBot="1">
      <c r="A33" s="407"/>
      <c r="B33" s="407"/>
      <c r="C33" s="420"/>
      <c r="D33" s="963" t="s">
        <v>1244</v>
      </c>
      <c r="E33" s="964"/>
      <c r="F33" s="964"/>
      <c r="G33" s="964"/>
      <c r="H33" s="964"/>
      <c r="I33" s="964"/>
      <c r="J33" s="964"/>
      <c r="K33" s="964"/>
      <c r="L33" s="964"/>
      <c r="M33" s="964"/>
      <c r="N33" s="964"/>
      <c r="O33" s="964"/>
      <c r="P33" s="964"/>
      <c r="Q33" s="964"/>
      <c r="R33" s="964"/>
      <c r="S33" s="964"/>
      <c r="T33" s="964"/>
      <c r="U33" s="964"/>
      <c r="V33" s="964"/>
      <c r="W33" s="964"/>
      <c r="X33" s="964"/>
      <c r="Y33" s="964"/>
      <c r="Z33" s="964"/>
      <c r="AA33" s="964"/>
      <c r="AB33" s="964"/>
      <c r="AC33" s="964"/>
      <c r="AD33" s="964"/>
      <c r="AE33" s="965"/>
      <c r="AF33" s="409"/>
      <c r="AG33" s="409"/>
      <c r="AH33" s="409"/>
      <c r="AI33" s="407"/>
      <c r="AJ33" s="407"/>
      <c r="AK33" s="407"/>
      <c r="AL33" s="407"/>
      <c r="AM33" s="407"/>
      <c r="AN33" s="407"/>
      <c r="AO33" s="407"/>
      <c r="AP33" s="407"/>
      <c r="AQ33" s="407"/>
      <c r="AR33" s="407"/>
      <c r="AS33" s="407"/>
      <c r="AT33" s="407"/>
      <c r="AU33" s="407"/>
      <c r="AV33" s="407"/>
      <c r="AW33" s="407"/>
      <c r="AX33" s="407"/>
    </row>
    <row r="34" spans="1:50" ht="26.25" customHeight="1" thickTop="1">
      <c r="A34" s="407"/>
      <c r="B34" s="407"/>
      <c r="C34" s="421" t="s">
        <v>1795</v>
      </c>
      <c r="D34" s="776"/>
      <c r="E34" s="1045">
        <f t="shared" ref="E34:N34" si="1">IF(AND(E$29="残差", E$19=""), $AE19, E19)</f>
        <v>20000</v>
      </c>
      <c r="F34" s="1045">
        <f t="shared" si="1"/>
        <v>0</v>
      </c>
      <c r="G34" s="1045">
        <f>IF(AND(G$29="残差", G$19=""), $AE19, G19)</f>
        <v>0</v>
      </c>
      <c r="H34" s="1045">
        <f t="shared" si="1"/>
        <v>0</v>
      </c>
      <c r="I34" s="1045">
        <f t="shared" si="1"/>
        <v>0</v>
      </c>
      <c r="J34" s="1045">
        <f t="shared" si="1"/>
        <v>0</v>
      </c>
      <c r="K34" s="1045">
        <f t="shared" si="1"/>
        <v>0</v>
      </c>
      <c r="L34" s="1045">
        <f t="shared" si="1"/>
        <v>0</v>
      </c>
      <c r="M34" s="1045">
        <f t="shared" si="1"/>
        <v>0</v>
      </c>
      <c r="N34" s="1045">
        <f t="shared" si="1"/>
        <v>0</v>
      </c>
      <c r="O34" s="1045">
        <f>IF(AND(O$29="残差", O$19=""), $AE19, O19)</f>
        <v>0</v>
      </c>
      <c r="P34" s="1046">
        <f t="shared" ref="P34:AD34" si="2">IF(AND(P$29="残差", P$19=""), $AE19, P19)</f>
        <v>0</v>
      </c>
      <c r="Q34" s="1046">
        <f t="shared" si="2"/>
        <v>0</v>
      </c>
      <c r="R34" s="1046">
        <f t="shared" si="2"/>
        <v>0</v>
      </c>
      <c r="S34" s="1046">
        <f t="shared" si="2"/>
        <v>0</v>
      </c>
      <c r="T34" s="1046">
        <f t="shared" si="2"/>
        <v>0</v>
      </c>
      <c r="U34" s="1046">
        <f t="shared" si="2"/>
        <v>0</v>
      </c>
      <c r="V34" s="1046">
        <f t="shared" si="2"/>
        <v>0</v>
      </c>
      <c r="W34" s="1046">
        <f t="shared" si="2"/>
        <v>0</v>
      </c>
      <c r="X34" s="1046">
        <f t="shared" si="2"/>
        <v>0</v>
      </c>
      <c r="Y34" s="1046">
        <f t="shared" si="2"/>
        <v>80000</v>
      </c>
      <c r="Z34" s="1046">
        <f t="shared" si="2"/>
        <v>0</v>
      </c>
      <c r="AA34" s="1046">
        <f t="shared" si="2"/>
        <v>0</v>
      </c>
      <c r="AB34" s="1046">
        <f t="shared" si="2"/>
        <v>0</v>
      </c>
      <c r="AC34" s="1046">
        <f t="shared" si="2"/>
        <v>0</v>
      </c>
      <c r="AD34" s="1046">
        <f t="shared" si="2"/>
        <v>0</v>
      </c>
      <c r="AE34" s="762"/>
      <c r="AF34" s="409"/>
      <c r="AG34" s="409"/>
      <c r="AH34" s="409"/>
      <c r="AI34" s="407"/>
      <c r="AJ34" s="407"/>
      <c r="AK34" s="407"/>
      <c r="AL34" s="407"/>
      <c r="AM34" s="407"/>
      <c r="AN34" s="407"/>
      <c r="AO34" s="407"/>
      <c r="AP34" s="407"/>
      <c r="AQ34" s="407"/>
      <c r="AR34" s="407"/>
      <c r="AS34" s="407"/>
      <c r="AT34" s="407"/>
      <c r="AU34" s="407"/>
      <c r="AV34" s="407"/>
      <c r="AW34" s="407"/>
      <c r="AX34" s="407"/>
    </row>
    <row r="35" spans="1:50" ht="26.25" customHeight="1" thickBot="1">
      <c r="A35" s="407"/>
      <c r="B35" s="407"/>
      <c r="C35" s="412" t="s">
        <v>1796</v>
      </c>
      <c r="D35" s="777"/>
      <c r="E35" s="1047">
        <f>IF(AND(E$29="残差", E$19=""), $AE20, E20)</f>
        <v>2000</v>
      </c>
      <c r="F35" s="1047">
        <f t="shared" ref="F35:AD35" si="3">IF(AND(F$29="残差", F$19=""), $AE20, F20)</f>
        <v>0</v>
      </c>
      <c r="G35" s="1047">
        <f>IF(AND(G$29="残差", G$19=""), $AE20, G20)</f>
        <v>0</v>
      </c>
      <c r="H35" s="1047">
        <f t="shared" si="3"/>
        <v>0</v>
      </c>
      <c r="I35" s="1047">
        <f t="shared" si="3"/>
        <v>0</v>
      </c>
      <c r="J35" s="1047">
        <f t="shared" si="3"/>
        <v>0</v>
      </c>
      <c r="K35" s="1047">
        <f t="shared" si="3"/>
        <v>0</v>
      </c>
      <c r="L35" s="1047">
        <f t="shared" si="3"/>
        <v>0</v>
      </c>
      <c r="M35" s="1047">
        <f t="shared" si="3"/>
        <v>0</v>
      </c>
      <c r="N35" s="1047">
        <f t="shared" si="3"/>
        <v>0</v>
      </c>
      <c r="O35" s="1047">
        <f t="shared" si="3"/>
        <v>0</v>
      </c>
      <c r="P35" s="1048">
        <f t="shared" si="3"/>
        <v>0</v>
      </c>
      <c r="Q35" s="1048">
        <f t="shared" si="3"/>
        <v>0</v>
      </c>
      <c r="R35" s="1048">
        <f t="shared" si="3"/>
        <v>0</v>
      </c>
      <c r="S35" s="1048">
        <f t="shared" si="3"/>
        <v>0</v>
      </c>
      <c r="T35" s="1048">
        <f t="shared" si="3"/>
        <v>0</v>
      </c>
      <c r="U35" s="1048">
        <f t="shared" si="3"/>
        <v>0</v>
      </c>
      <c r="V35" s="1048">
        <f t="shared" si="3"/>
        <v>0</v>
      </c>
      <c r="W35" s="1048">
        <f t="shared" si="3"/>
        <v>0</v>
      </c>
      <c r="X35" s="1048">
        <f t="shared" si="3"/>
        <v>0</v>
      </c>
      <c r="Y35" s="1048">
        <f t="shared" si="3"/>
        <v>8000</v>
      </c>
      <c r="Z35" s="1048">
        <f t="shared" si="3"/>
        <v>0</v>
      </c>
      <c r="AA35" s="1048">
        <f t="shared" si="3"/>
        <v>0</v>
      </c>
      <c r="AB35" s="1048">
        <f t="shared" si="3"/>
        <v>0</v>
      </c>
      <c r="AC35" s="1048">
        <f t="shared" si="3"/>
        <v>0</v>
      </c>
      <c r="AD35" s="1048">
        <f t="shared" si="3"/>
        <v>0</v>
      </c>
      <c r="AE35" s="763"/>
      <c r="AF35" s="409"/>
      <c r="AG35" s="409"/>
      <c r="AH35" s="409"/>
      <c r="AI35" s="407"/>
      <c r="AJ35" s="407"/>
      <c r="AK35" s="407"/>
      <c r="AL35" s="407"/>
      <c r="AM35" s="407"/>
      <c r="AN35" s="407"/>
      <c r="AO35" s="407"/>
      <c r="AP35" s="407"/>
      <c r="AQ35" s="407"/>
      <c r="AR35" s="407"/>
      <c r="AS35" s="407"/>
      <c r="AT35" s="407"/>
      <c r="AU35" s="407"/>
      <c r="AV35" s="407"/>
      <c r="AW35" s="407"/>
      <c r="AX35" s="407"/>
    </row>
    <row r="36" spans="1:50" ht="18.75" customHeight="1" thickBot="1">
      <c r="A36" s="407"/>
      <c r="B36" s="407"/>
      <c r="C36" s="420"/>
      <c r="D36" s="957" t="s">
        <v>1245</v>
      </c>
      <c r="E36" s="958"/>
      <c r="F36" s="958"/>
      <c r="G36" s="958"/>
      <c r="H36" s="958"/>
      <c r="I36" s="958"/>
      <c r="J36" s="958"/>
      <c r="K36" s="958"/>
      <c r="L36" s="958"/>
      <c r="M36" s="958"/>
      <c r="N36" s="958"/>
      <c r="O36" s="958"/>
      <c r="P36" s="958"/>
      <c r="Q36" s="958"/>
      <c r="R36" s="958"/>
      <c r="S36" s="958"/>
      <c r="T36" s="958"/>
      <c r="U36" s="958"/>
      <c r="V36" s="958"/>
      <c r="W36" s="958"/>
      <c r="X36" s="958"/>
      <c r="Y36" s="958"/>
      <c r="Z36" s="958"/>
      <c r="AA36" s="958"/>
      <c r="AB36" s="958"/>
      <c r="AC36" s="958"/>
      <c r="AD36" s="958"/>
      <c r="AE36" s="959"/>
      <c r="AF36" s="409"/>
      <c r="AG36" s="409"/>
      <c r="AH36" s="409"/>
      <c r="AI36" s="407"/>
      <c r="AJ36" s="407"/>
      <c r="AK36" s="407"/>
      <c r="AL36" s="407"/>
      <c r="AM36" s="407"/>
      <c r="AN36" s="407"/>
      <c r="AO36" s="407"/>
      <c r="AP36" s="407"/>
      <c r="AQ36" s="407"/>
      <c r="AR36" s="407"/>
      <c r="AS36" s="407"/>
      <c r="AT36" s="407"/>
      <c r="AU36" s="407"/>
      <c r="AV36" s="407"/>
      <c r="AW36" s="407"/>
      <c r="AX36" s="407"/>
    </row>
    <row r="37" spans="1:50" ht="28.5" customHeight="1" thickTop="1">
      <c r="A37" s="407"/>
      <c r="B37" s="407"/>
      <c r="C37" s="422" t="s">
        <v>1797</v>
      </c>
      <c r="D37" s="778"/>
      <c r="E37" s="1045">
        <f t="shared" ref="E37:N37" si="4">IF($C$71="-", IF(AND(E$29="残差", E$19=""), $AE22, E22), IF(AND(E$29="残差", E$19=""), $AE79, E79))</f>
        <v>0</v>
      </c>
      <c r="F37" s="1045">
        <f t="shared" si="4"/>
        <v>0</v>
      </c>
      <c r="G37" s="1045">
        <f t="shared" si="4"/>
        <v>0</v>
      </c>
      <c r="H37" s="1045">
        <f t="shared" si="4"/>
        <v>0</v>
      </c>
      <c r="I37" s="1045">
        <f t="shared" si="4"/>
        <v>0</v>
      </c>
      <c r="J37" s="1045">
        <f t="shared" si="4"/>
        <v>0</v>
      </c>
      <c r="K37" s="1045">
        <f t="shared" si="4"/>
        <v>0</v>
      </c>
      <c r="L37" s="1045">
        <f t="shared" si="4"/>
        <v>0</v>
      </c>
      <c r="M37" s="1045">
        <f t="shared" si="4"/>
        <v>0</v>
      </c>
      <c r="N37" s="1045">
        <f t="shared" si="4"/>
        <v>0</v>
      </c>
      <c r="O37" s="1045">
        <f>IF($C$71="-", IF(AND(O$29="残差", O$19=""), $AE22, O22), IF(AND(O$29="残差", O$19=""), $AE79, O79))</f>
        <v>0</v>
      </c>
      <c r="P37" s="1046">
        <f t="shared" ref="P37:AD37" si="5">IF($C$71="-", IF(AND(P$29="残差", P$19=""), $AE22, P22), IF(AND(P$29="残差", P$19=""), $AE79, P79))</f>
        <v>0</v>
      </c>
      <c r="Q37" s="1046">
        <f t="shared" si="5"/>
        <v>0</v>
      </c>
      <c r="R37" s="1046">
        <f t="shared" si="5"/>
        <v>0</v>
      </c>
      <c r="S37" s="1046">
        <f t="shared" si="5"/>
        <v>0</v>
      </c>
      <c r="T37" s="1046">
        <f t="shared" si="5"/>
        <v>0</v>
      </c>
      <c r="U37" s="1046">
        <f t="shared" si="5"/>
        <v>0</v>
      </c>
      <c r="V37" s="1046">
        <f t="shared" si="5"/>
        <v>0</v>
      </c>
      <c r="W37" s="1046">
        <f t="shared" si="5"/>
        <v>0</v>
      </c>
      <c r="X37" s="1046">
        <f t="shared" si="5"/>
        <v>0</v>
      </c>
      <c r="Y37" s="1046">
        <f t="shared" si="5"/>
        <v>0</v>
      </c>
      <c r="Z37" s="1046">
        <f t="shared" si="5"/>
        <v>0</v>
      </c>
      <c r="AA37" s="1046">
        <f t="shared" si="5"/>
        <v>0</v>
      </c>
      <c r="AB37" s="1046">
        <f t="shared" si="5"/>
        <v>0</v>
      </c>
      <c r="AC37" s="1046">
        <f t="shared" si="5"/>
        <v>0</v>
      </c>
      <c r="AD37" s="1046">
        <f t="shared" si="5"/>
        <v>0</v>
      </c>
      <c r="AE37" s="762"/>
      <c r="AF37" s="409"/>
      <c r="AG37" s="409"/>
      <c r="AH37" s="409"/>
      <c r="AI37" s="407"/>
      <c r="AJ37" s="407"/>
      <c r="AK37" s="407"/>
      <c r="AL37" s="407"/>
      <c r="AM37" s="407"/>
      <c r="AN37" s="407"/>
      <c r="AO37" s="407"/>
      <c r="AP37" s="407"/>
      <c r="AQ37" s="407"/>
      <c r="AR37" s="407"/>
      <c r="AS37" s="407"/>
      <c r="AT37" s="407"/>
      <c r="AU37" s="407"/>
      <c r="AV37" s="407"/>
      <c r="AW37" s="407"/>
      <c r="AX37" s="407"/>
    </row>
    <row r="38" spans="1:50" ht="29.25" customHeight="1">
      <c r="A38" s="407"/>
      <c r="B38" s="407"/>
      <c r="C38" s="413" t="s">
        <v>1800</v>
      </c>
      <c r="D38" s="779"/>
      <c r="E38" s="1049">
        <f t="shared" ref="E38:AD38" si="6">IF($C$71="-", IF(AND(E$29="残差", E$19=""), $AE23, E23), IF(AND(E$29="残差", E$19=""), $AE80, E80))</f>
        <v>0</v>
      </c>
      <c r="F38" s="1049">
        <f t="shared" si="6"/>
        <v>0</v>
      </c>
      <c r="G38" s="1049">
        <f t="shared" si="6"/>
        <v>0</v>
      </c>
      <c r="H38" s="1049">
        <f t="shared" si="6"/>
        <v>0</v>
      </c>
      <c r="I38" s="1049">
        <f t="shared" si="6"/>
        <v>0</v>
      </c>
      <c r="J38" s="1049">
        <f t="shared" si="6"/>
        <v>0</v>
      </c>
      <c r="K38" s="1049">
        <f t="shared" si="6"/>
        <v>0</v>
      </c>
      <c r="L38" s="1049">
        <f t="shared" si="6"/>
        <v>0</v>
      </c>
      <c r="M38" s="1049">
        <f t="shared" si="6"/>
        <v>0</v>
      </c>
      <c r="N38" s="1049">
        <f t="shared" si="6"/>
        <v>0</v>
      </c>
      <c r="O38" s="1049">
        <f t="shared" si="6"/>
        <v>0</v>
      </c>
      <c r="P38" s="1050">
        <f t="shared" si="6"/>
        <v>0</v>
      </c>
      <c r="Q38" s="1050">
        <f t="shared" si="6"/>
        <v>0</v>
      </c>
      <c r="R38" s="1050">
        <f t="shared" si="6"/>
        <v>0</v>
      </c>
      <c r="S38" s="1050">
        <f t="shared" si="6"/>
        <v>0</v>
      </c>
      <c r="T38" s="1050">
        <f t="shared" si="6"/>
        <v>0</v>
      </c>
      <c r="U38" s="1050">
        <f t="shared" si="6"/>
        <v>0</v>
      </c>
      <c r="V38" s="1050">
        <f t="shared" si="6"/>
        <v>0</v>
      </c>
      <c r="W38" s="1050">
        <f t="shared" si="6"/>
        <v>0</v>
      </c>
      <c r="X38" s="1050">
        <f t="shared" si="6"/>
        <v>0</v>
      </c>
      <c r="Y38" s="1050">
        <f t="shared" si="6"/>
        <v>0</v>
      </c>
      <c r="Z38" s="1050">
        <f t="shared" si="6"/>
        <v>0</v>
      </c>
      <c r="AA38" s="1050">
        <f t="shared" si="6"/>
        <v>0</v>
      </c>
      <c r="AB38" s="1050">
        <f t="shared" si="6"/>
        <v>0</v>
      </c>
      <c r="AC38" s="1050">
        <f t="shared" si="6"/>
        <v>0</v>
      </c>
      <c r="AD38" s="1050">
        <f t="shared" si="6"/>
        <v>0</v>
      </c>
      <c r="AE38" s="765"/>
      <c r="AF38" s="409"/>
      <c r="AG38" s="409"/>
      <c r="AH38" s="409"/>
      <c r="AI38" s="407"/>
      <c r="AJ38" s="407"/>
      <c r="AK38" s="407"/>
      <c r="AL38" s="407"/>
      <c r="AM38" s="407"/>
      <c r="AN38" s="407"/>
      <c r="AO38" s="407"/>
      <c r="AP38" s="407"/>
      <c r="AQ38" s="407"/>
      <c r="AR38" s="407"/>
      <c r="AS38" s="407"/>
      <c r="AT38" s="407"/>
      <c r="AU38" s="407"/>
      <c r="AV38" s="407"/>
      <c r="AW38" s="407"/>
      <c r="AX38" s="407"/>
    </row>
    <row r="39" spans="1:50" ht="29.25" customHeight="1">
      <c r="A39" s="407"/>
      <c r="B39" s="407"/>
      <c r="C39" s="411" t="s">
        <v>1801</v>
      </c>
      <c r="D39" s="780"/>
      <c r="E39" s="1051">
        <f t="shared" ref="E39:AD39" si="7">IF($C$71="-", IF(AND(E$29="残差", E$19=""), $AE24, E24), IF(AND(E$29="残差", E$19=""), $AE81, E81))</f>
        <v>8460</v>
      </c>
      <c r="F39" s="1051">
        <f t="shared" si="7"/>
        <v>0</v>
      </c>
      <c r="G39" s="1051">
        <f t="shared" si="7"/>
        <v>0</v>
      </c>
      <c r="H39" s="1051">
        <f t="shared" si="7"/>
        <v>0</v>
      </c>
      <c r="I39" s="1051">
        <f t="shared" si="7"/>
        <v>0</v>
      </c>
      <c r="J39" s="1051">
        <f t="shared" si="7"/>
        <v>0</v>
      </c>
      <c r="K39" s="1051">
        <f t="shared" si="7"/>
        <v>0</v>
      </c>
      <c r="L39" s="1051">
        <f t="shared" si="7"/>
        <v>0</v>
      </c>
      <c r="M39" s="1051">
        <f t="shared" si="7"/>
        <v>0</v>
      </c>
      <c r="N39" s="1051">
        <f t="shared" si="7"/>
        <v>0</v>
      </c>
      <c r="O39" s="1051">
        <f t="shared" si="7"/>
        <v>0</v>
      </c>
      <c r="P39" s="1052">
        <f t="shared" si="7"/>
        <v>0</v>
      </c>
      <c r="Q39" s="1052">
        <f t="shared" si="7"/>
        <v>0</v>
      </c>
      <c r="R39" s="1052">
        <f t="shared" si="7"/>
        <v>0</v>
      </c>
      <c r="S39" s="1052">
        <f t="shared" si="7"/>
        <v>0</v>
      </c>
      <c r="T39" s="1052">
        <f t="shared" si="7"/>
        <v>0</v>
      </c>
      <c r="U39" s="1052">
        <f t="shared" si="7"/>
        <v>0</v>
      </c>
      <c r="V39" s="1052">
        <f t="shared" si="7"/>
        <v>0</v>
      </c>
      <c r="W39" s="1052">
        <f t="shared" si="7"/>
        <v>0</v>
      </c>
      <c r="X39" s="1052">
        <f t="shared" si="7"/>
        <v>0</v>
      </c>
      <c r="Y39" s="1052">
        <f t="shared" si="7"/>
        <v>2326.5</v>
      </c>
      <c r="Z39" s="1052">
        <f t="shared" si="7"/>
        <v>0</v>
      </c>
      <c r="AA39" s="1052">
        <f t="shared" si="7"/>
        <v>0</v>
      </c>
      <c r="AB39" s="1052">
        <f t="shared" si="7"/>
        <v>0</v>
      </c>
      <c r="AC39" s="1052">
        <f t="shared" si="7"/>
        <v>0</v>
      </c>
      <c r="AD39" s="1052">
        <f t="shared" si="7"/>
        <v>0</v>
      </c>
      <c r="AE39" s="766"/>
      <c r="AF39" s="409"/>
      <c r="AG39" s="409"/>
      <c r="AH39" s="409"/>
      <c r="AI39" s="407"/>
      <c r="AJ39" s="407"/>
      <c r="AK39" s="407"/>
      <c r="AL39" s="407"/>
      <c r="AM39" s="407"/>
      <c r="AN39" s="407"/>
      <c r="AO39" s="407"/>
      <c r="AP39" s="407"/>
      <c r="AQ39" s="407"/>
      <c r="AR39" s="407"/>
      <c r="AS39" s="407"/>
      <c r="AT39" s="407"/>
      <c r="AU39" s="407"/>
      <c r="AV39" s="407"/>
      <c r="AW39" s="407"/>
      <c r="AX39" s="407"/>
    </row>
    <row r="40" spans="1:50" ht="29.25" customHeight="1" thickBot="1">
      <c r="A40" s="407"/>
      <c r="B40" s="407"/>
      <c r="C40" s="413" t="s">
        <v>1799</v>
      </c>
      <c r="D40" s="781"/>
      <c r="E40" s="1049">
        <f t="shared" ref="E40:AD40" si="8">IF($C$71="-", IF(AND(E$29="残差", E$19=""), $AE25, E25), IF(AND(E$29="残差", E$19=""), $AE82, E82))</f>
        <v>0</v>
      </c>
      <c r="F40" s="1049">
        <f t="shared" si="8"/>
        <v>0</v>
      </c>
      <c r="G40" s="1049">
        <f t="shared" si="8"/>
        <v>0</v>
      </c>
      <c r="H40" s="1049">
        <f t="shared" si="8"/>
        <v>0</v>
      </c>
      <c r="I40" s="1049">
        <f t="shared" si="8"/>
        <v>0</v>
      </c>
      <c r="J40" s="1049">
        <f t="shared" si="8"/>
        <v>0</v>
      </c>
      <c r="K40" s="1049">
        <f t="shared" si="8"/>
        <v>0</v>
      </c>
      <c r="L40" s="1049">
        <f t="shared" si="8"/>
        <v>0</v>
      </c>
      <c r="M40" s="1049">
        <f t="shared" si="8"/>
        <v>0</v>
      </c>
      <c r="N40" s="1049">
        <f t="shared" si="8"/>
        <v>0</v>
      </c>
      <c r="O40" s="1049">
        <f t="shared" si="8"/>
        <v>0</v>
      </c>
      <c r="P40" s="1050">
        <f t="shared" si="8"/>
        <v>0</v>
      </c>
      <c r="Q40" s="1050">
        <f t="shared" si="8"/>
        <v>0</v>
      </c>
      <c r="R40" s="1050">
        <f t="shared" si="8"/>
        <v>0</v>
      </c>
      <c r="S40" s="1050">
        <f t="shared" si="8"/>
        <v>0</v>
      </c>
      <c r="T40" s="1050">
        <f t="shared" si="8"/>
        <v>0</v>
      </c>
      <c r="U40" s="1050">
        <f t="shared" si="8"/>
        <v>0</v>
      </c>
      <c r="V40" s="1050">
        <f t="shared" si="8"/>
        <v>0</v>
      </c>
      <c r="W40" s="1050">
        <f t="shared" si="8"/>
        <v>0</v>
      </c>
      <c r="X40" s="1050">
        <f t="shared" si="8"/>
        <v>0</v>
      </c>
      <c r="Y40" s="1050">
        <f t="shared" si="8"/>
        <v>0</v>
      </c>
      <c r="Z40" s="1050">
        <f t="shared" si="8"/>
        <v>0</v>
      </c>
      <c r="AA40" s="1050">
        <f t="shared" si="8"/>
        <v>0</v>
      </c>
      <c r="AB40" s="1050">
        <f t="shared" si="8"/>
        <v>0</v>
      </c>
      <c r="AC40" s="1050">
        <f t="shared" si="8"/>
        <v>0</v>
      </c>
      <c r="AD40" s="1050">
        <f t="shared" si="8"/>
        <v>0</v>
      </c>
      <c r="AE40" s="767"/>
      <c r="AF40" s="409"/>
      <c r="AG40" s="409"/>
      <c r="AH40" s="409"/>
      <c r="AI40" s="407"/>
      <c r="AJ40" s="407"/>
      <c r="AK40" s="407"/>
      <c r="AL40" s="407"/>
      <c r="AM40" s="407"/>
      <c r="AN40" s="407"/>
      <c r="AO40" s="407"/>
      <c r="AP40" s="407"/>
      <c r="AQ40" s="407"/>
      <c r="AR40" s="407"/>
      <c r="AS40" s="407"/>
      <c r="AT40" s="407"/>
      <c r="AU40" s="407"/>
      <c r="AV40" s="407"/>
      <c r="AW40" s="407"/>
      <c r="AX40" s="407"/>
    </row>
    <row r="41" spans="1:50" ht="18.75" customHeight="1" thickTop="1" thickBot="1">
      <c r="A41" s="407"/>
      <c r="B41" s="407"/>
      <c r="C41" s="423"/>
      <c r="D41" s="960" t="s">
        <v>1244</v>
      </c>
      <c r="E41" s="961"/>
      <c r="F41" s="961"/>
      <c r="G41" s="961"/>
      <c r="H41" s="961"/>
      <c r="I41" s="961"/>
      <c r="J41" s="961"/>
      <c r="K41" s="961"/>
      <c r="L41" s="961"/>
      <c r="M41" s="961"/>
      <c r="N41" s="961"/>
      <c r="O41" s="961"/>
      <c r="P41" s="961"/>
      <c r="Q41" s="961"/>
      <c r="R41" s="961"/>
      <c r="S41" s="961"/>
      <c r="T41" s="961"/>
      <c r="U41" s="961"/>
      <c r="V41" s="961"/>
      <c r="W41" s="961"/>
      <c r="X41" s="961"/>
      <c r="Y41" s="961"/>
      <c r="Z41" s="961"/>
      <c r="AA41" s="961"/>
      <c r="AB41" s="961"/>
      <c r="AC41" s="961"/>
      <c r="AD41" s="961"/>
      <c r="AE41" s="962"/>
      <c r="AF41" s="409"/>
      <c r="AG41" s="409"/>
      <c r="AH41" s="409"/>
      <c r="AI41" s="407"/>
      <c r="AJ41" s="407"/>
      <c r="AK41" s="407"/>
      <c r="AL41" s="407"/>
      <c r="AM41" s="407"/>
      <c r="AN41" s="407"/>
      <c r="AO41" s="407"/>
      <c r="AP41" s="407"/>
      <c r="AQ41" s="407"/>
      <c r="AR41" s="407"/>
      <c r="AS41" s="407"/>
      <c r="AT41" s="407"/>
      <c r="AU41" s="407"/>
      <c r="AV41" s="407"/>
      <c r="AW41" s="407"/>
      <c r="AX41" s="407"/>
    </row>
    <row r="42" spans="1:50" ht="29.25" customHeight="1" thickTop="1" thickBot="1">
      <c r="A42" s="407"/>
      <c r="B42" s="407"/>
      <c r="C42" s="424" t="s">
        <v>1798</v>
      </c>
      <c r="D42" s="782"/>
      <c r="E42" s="1047">
        <f>IF(AND(E$29="残差", E$19=""), $AE27, E27)</f>
        <v>0</v>
      </c>
      <c r="F42" s="1047">
        <f t="shared" ref="F42:AD42" si="9">IF(AND(F$29="残差", F$19=""), $AE27, F27)</f>
        <v>0</v>
      </c>
      <c r="G42" s="1047">
        <f t="shared" si="9"/>
        <v>0</v>
      </c>
      <c r="H42" s="1047">
        <f t="shared" si="9"/>
        <v>0</v>
      </c>
      <c r="I42" s="1047">
        <f t="shared" si="9"/>
        <v>0</v>
      </c>
      <c r="J42" s="1047">
        <f t="shared" si="9"/>
        <v>0</v>
      </c>
      <c r="K42" s="1047">
        <f t="shared" si="9"/>
        <v>0</v>
      </c>
      <c r="L42" s="1047">
        <f t="shared" si="9"/>
        <v>0</v>
      </c>
      <c r="M42" s="1047">
        <f t="shared" si="9"/>
        <v>0</v>
      </c>
      <c r="N42" s="1047">
        <f t="shared" si="9"/>
        <v>0</v>
      </c>
      <c r="O42" s="1047">
        <f t="shared" si="9"/>
        <v>0</v>
      </c>
      <c r="P42" s="1047">
        <f t="shared" si="9"/>
        <v>0</v>
      </c>
      <c r="Q42" s="1047">
        <f t="shared" si="9"/>
        <v>0</v>
      </c>
      <c r="R42" s="1047">
        <f t="shared" si="9"/>
        <v>0</v>
      </c>
      <c r="S42" s="1047">
        <f t="shared" si="9"/>
        <v>0</v>
      </c>
      <c r="T42" s="1047">
        <f t="shared" si="9"/>
        <v>0</v>
      </c>
      <c r="U42" s="1047">
        <f t="shared" si="9"/>
        <v>0</v>
      </c>
      <c r="V42" s="1047">
        <f t="shared" si="9"/>
        <v>0</v>
      </c>
      <c r="W42" s="1047">
        <f t="shared" si="9"/>
        <v>0</v>
      </c>
      <c r="X42" s="1047">
        <f t="shared" si="9"/>
        <v>0</v>
      </c>
      <c r="Y42" s="1047">
        <f t="shared" si="9"/>
        <v>0</v>
      </c>
      <c r="Z42" s="1047">
        <f t="shared" si="9"/>
        <v>0</v>
      </c>
      <c r="AA42" s="1047">
        <f t="shared" si="9"/>
        <v>0</v>
      </c>
      <c r="AB42" s="1047">
        <f t="shared" si="9"/>
        <v>0</v>
      </c>
      <c r="AC42" s="1047">
        <f t="shared" si="9"/>
        <v>0</v>
      </c>
      <c r="AD42" s="1047">
        <f t="shared" si="9"/>
        <v>0</v>
      </c>
      <c r="AE42" s="764"/>
      <c r="AF42" s="409"/>
      <c r="AG42" s="409"/>
      <c r="AH42" s="409"/>
      <c r="AI42" s="407"/>
      <c r="AJ42" s="407"/>
      <c r="AK42" s="407"/>
      <c r="AL42" s="407"/>
      <c r="AM42" s="407"/>
      <c r="AN42" s="407"/>
      <c r="AO42" s="407"/>
      <c r="AP42" s="407"/>
      <c r="AQ42" s="407"/>
      <c r="AR42" s="407"/>
      <c r="AS42" s="407"/>
      <c r="AT42" s="407"/>
      <c r="AU42" s="407"/>
      <c r="AV42" s="407"/>
      <c r="AW42" s="407"/>
      <c r="AX42" s="407"/>
    </row>
    <row r="43" spans="1:50" ht="19.5" customHeight="1">
      <c r="A43" s="425"/>
      <c r="C43" s="410"/>
      <c r="D43" s="409"/>
      <c r="E43" s="409"/>
      <c r="F43" s="409"/>
      <c r="G43" s="409"/>
      <c r="H43" s="409"/>
      <c r="I43" s="409"/>
      <c r="J43" s="409"/>
      <c r="K43" s="409"/>
      <c r="L43" s="409"/>
      <c r="M43" s="409"/>
      <c r="N43" s="409"/>
      <c r="O43" s="409"/>
      <c r="P43" s="409"/>
      <c r="Q43" s="409"/>
      <c r="R43" s="409"/>
      <c r="S43" s="409"/>
      <c r="T43" s="409"/>
      <c r="U43" s="409"/>
      <c r="V43" s="409"/>
      <c r="W43" s="409"/>
      <c r="X43" s="409"/>
      <c r="Y43" s="409"/>
      <c r="Z43" s="409"/>
      <c r="AA43" s="409"/>
      <c r="AB43" s="409"/>
      <c r="AC43" s="409"/>
      <c r="AD43" s="409"/>
      <c r="AE43" s="409"/>
      <c r="AF43" s="409"/>
      <c r="AG43" s="409"/>
      <c r="AH43" s="407"/>
      <c r="AI43" s="407"/>
      <c r="AJ43" s="407"/>
      <c r="AK43" s="407"/>
      <c r="AL43" s="407"/>
      <c r="AM43" s="407"/>
      <c r="AN43" s="407"/>
      <c r="AO43" s="407"/>
      <c r="AP43" s="407"/>
      <c r="AQ43" s="407"/>
      <c r="AR43" s="407"/>
      <c r="AS43" s="407"/>
      <c r="AT43" s="407"/>
      <c r="AU43" s="407"/>
      <c r="AV43" s="407"/>
      <c r="AW43" s="407"/>
      <c r="AX43" s="407"/>
    </row>
    <row r="44" spans="1:50" ht="19.5" customHeight="1" thickBot="1">
      <c r="A44" s="425" t="s">
        <v>1747</v>
      </c>
      <c r="C44" s="410"/>
      <c r="D44" s="409"/>
      <c r="E44" s="409"/>
      <c r="F44" s="409"/>
      <c r="G44" s="409"/>
      <c r="H44" s="409"/>
      <c r="I44" s="409"/>
      <c r="J44" s="409"/>
      <c r="K44" s="409"/>
      <c r="L44" s="409"/>
      <c r="M44" s="409"/>
      <c r="N44" s="409"/>
      <c r="O44" s="409"/>
      <c r="P44" s="409"/>
      <c r="Q44" s="409"/>
      <c r="R44" s="409"/>
      <c r="S44" s="409"/>
      <c r="T44" s="409"/>
      <c r="U44" s="409"/>
      <c r="V44" s="409"/>
      <c r="W44" s="409"/>
      <c r="X44" s="409"/>
      <c r="Y44" s="409"/>
      <c r="Z44" s="409"/>
      <c r="AA44" s="409"/>
      <c r="AB44" s="409"/>
      <c r="AC44" s="409"/>
      <c r="AD44" s="409"/>
      <c r="AE44" s="409"/>
      <c r="AF44" s="409"/>
      <c r="AG44" s="409"/>
      <c r="AH44" s="407"/>
      <c r="AI44" s="407"/>
      <c r="AJ44" s="407"/>
      <c r="AK44" s="407"/>
      <c r="AL44" s="407"/>
      <c r="AM44" s="407"/>
      <c r="AN44" s="407"/>
      <c r="AO44" s="407"/>
      <c r="AP44" s="407"/>
      <c r="AQ44" s="407"/>
      <c r="AR44" s="407"/>
      <c r="AS44" s="407"/>
      <c r="AT44" s="407"/>
      <c r="AU44" s="407"/>
      <c r="AV44" s="407"/>
      <c r="AW44" s="407"/>
      <c r="AX44" s="407"/>
    </row>
    <row r="45" spans="1:50" ht="19.5" customHeight="1">
      <c r="A45" s="425"/>
      <c r="B45" s="426" t="s">
        <v>1538</v>
      </c>
      <c r="C45" s="1009"/>
      <c r="D45" s="1096">
        <v>4.2299999999999998E-4</v>
      </c>
      <c r="E45" s="409"/>
      <c r="F45" s="409"/>
      <c r="G45" s="409"/>
      <c r="H45" s="409"/>
      <c r="I45" s="409"/>
      <c r="J45" s="409"/>
      <c r="K45" s="409"/>
      <c r="L45" s="409"/>
      <c r="M45" s="409"/>
      <c r="N45" s="409"/>
      <c r="O45" s="409"/>
      <c r="P45" s="409"/>
      <c r="Q45" s="409"/>
      <c r="R45" s="409"/>
      <c r="S45" s="409"/>
      <c r="T45" s="409"/>
      <c r="U45" s="409"/>
      <c r="V45" s="409"/>
      <c r="W45" s="409"/>
      <c r="X45" s="409"/>
      <c r="Y45" s="409"/>
      <c r="Z45" s="409"/>
      <c r="AA45" s="409"/>
      <c r="AB45" s="409"/>
      <c r="AC45" s="409"/>
      <c r="AD45" s="409"/>
      <c r="AE45" s="409"/>
      <c r="AF45" s="409"/>
      <c r="AG45" s="409"/>
      <c r="AH45" s="407"/>
      <c r="AI45" s="407"/>
      <c r="AJ45" s="407"/>
      <c r="AK45" s="407"/>
      <c r="AL45" s="407"/>
      <c r="AM45" s="407"/>
      <c r="AN45" s="407"/>
      <c r="AO45" s="407"/>
      <c r="AP45" s="407"/>
      <c r="AQ45" s="407"/>
      <c r="AR45" s="407"/>
      <c r="AS45" s="407"/>
      <c r="AT45" s="407"/>
      <c r="AU45" s="407"/>
      <c r="AV45" s="407"/>
      <c r="AW45" s="407"/>
      <c r="AX45" s="407"/>
    </row>
    <row r="46" spans="1:50" ht="18" customHeight="1" thickBot="1">
      <c r="A46" s="407"/>
      <c r="B46" s="863" t="s">
        <v>2642</v>
      </c>
      <c r="C46" s="1010"/>
      <c r="D46" s="1097">
        <v>1.02</v>
      </c>
      <c r="E46" s="427"/>
      <c r="F46" s="427"/>
      <c r="G46" s="427"/>
      <c r="H46" s="427"/>
      <c r="I46" s="427"/>
      <c r="J46" s="427"/>
      <c r="K46" s="427"/>
      <c r="L46" s="427"/>
      <c r="M46" s="427"/>
      <c r="N46" s="427"/>
      <c r="O46" s="427"/>
      <c r="P46" s="427"/>
      <c r="Q46" s="427"/>
      <c r="R46" s="427"/>
      <c r="S46" s="427"/>
      <c r="T46" s="427"/>
      <c r="U46" s="427"/>
      <c r="V46" s="427"/>
      <c r="W46" s="427"/>
      <c r="X46" s="427"/>
      <c r="Y46" s="427"/>
      <c r="Z46" s="427"/>
      <c r="AA46" s="427"/>
      <c r="AB46" s="427"/>
      <c r="AC46" s="427"/>
      <c r="AD46" s="427"/>
      <c r="AE46" s="427"/>
      <c r="AF46" s="409"/>
      <c r="AG46" s="409"/>
      <c r="AH46" s="407"/>
      <c r="AI46" s="407"/>
      <c r="AJ46" s="407"/>
      <c r="AK46" s="407"/>
      <c r="AL46" s="407"/>
      <c r="AM46" s="407"/>
      <c r="AN46" s="407"/>
      <c r="AO46" s="407"/>
      <c r="AP46" s="407"/>
      <c r="AQ46" s="407"/>
      <c r="AR46" s="407"/>
      <c r="AS46" s="407"/>
      <c r="AT46" s="407"/>
      <c r="AU46" s="407"/>
      <c r="AV46" s="407"/>
      <c r="AW46" s="407"/>
      <c r="AX46" s="407"/>
    </row>
    <row r="47" spans="1:50" ht="18" customHeight="1" thickBot="1">
      <c r="A47" s="407"/>
      <c r="B47" s="428" t="s">
        <v>2641</v>
      </c>
      <c r="C47" s="1011"/>
      <c r="D47" s="1098">
        <v>1</v>
      </c>
      <c r="E47" s="418" t="s">
        <v>802</v>
      </c>
      <c r="F47" s="418" t="s">
        <v>804</v>
      </c>
      <c r="G47" s="418" t="s">
        <v>803</v>
      </c>
      <c r="H47" s="418" t="s">
        <v>1078</v>
      </c>
      <c r="I47" s="418" t="s">
        <v>1079</v>
      </c>
      <c r="J47" s="418" t="s">
        <v>1080</v>
      </c>
      <c r="K47" s="418" t="s">
        <v>1081</v>
      </c>
      <c r="L47" s="418" t="s">
        <v>1082</v>
      </c>
      <c r="M47" s="418" t="s">
        <v>1083</v>
      </c>
      <c r="N47" s="418" t="s">
        <v>1084</v>
      </c>
      <c r="O47" s="418" t="s">
        <v>1624</v>
      </c>
      <c r="P47" s="672" t="s">
        <v>1625</v>
      </c>
      <c r="Q47" s="672" t="s">
        <v>1626</v>
      </c>
      <c r="R47" s="672" t="s">
        <v>1627</v>
      </c>
      <c r="S47" s="672" t="s">
        <v>1628</v>
      </c>
      <c r="T47" s="672" t="s">
        <v>1629</v>
      </c>
      <c r="U47" s="672" t="s">
        <v>1630</v>
      </c>
      <c r="V47" s="672" t="s">
        <v>1631</v>
      </c>
      <c r="W47" s="672" t="s">
        <v>1773</v>
      </c>
      <c r="X47" s="672" t="s">
        <v>1776</v>
      </c>
      <c r="Y47" s="672" t="s">
        <v>1778</v>
      </c>
      <c r="Z47" s="672" t="s">
        <v>1780</v>
      </c>
      <c r="AA47" s="672" t="s">
        <v>1782</v>
      </c>
      <c r="AB47" s="672" t="s">
        <v>1784</v>
      </c>
      <c r="AC47" s="672" t="s">
        <v>1786</v>
      </c>
      <c r="AD47" s="672" t="s">
        <v>1788</v>
      </c>
      <c r="AE47" s="758"/>
      <c r="AF47" s="409"/>
      <c r="AG47" s="409"/>
      <c r="AH47" s="407"/>
      <c r="AI47" s="407"/>
      <c r="AJ47" s="407"/>
      <c r="AK47" s="407"/>
      <c r="AL47" s="407"/>
      <c r="AM47" s="407"/>
      <c r="AN47" s="407"/>
      <c r="AO47" s="407"/>
      <c r="AP47" s="407"/>
      <c r="AQ47" s="407"/>
      <c r="AR47" s="407"/>
      <c r="AS47" s="407"/>
      <c r="AT47" s="407"/>
      <c r="AU47" s="407"/>
      <c r="AV47" s="407"/>
      <c r="AW47" s="407"/>
      <c r="AX47" s="407"/>
    </row>
    <row r="48" spans="1:50" ht="21" customHeight="1" thickTop="1">
      <c r="A48" s="407"/>
      <c r="B48" s="1286" t="s">
        <v>1510</v>
      </c>
      <c r="C48" s="1012" t="s">
        <v>1802</v>
      </c>
      <c r="D48" s="1004">
        <f>SUM(E48:AD48)</f>
        <v>25500</v>
      </c>
      <c r="E48" s="441">
        <f>IFERROR(MIN(E34-E49,SUM(E37:E40)/$D$45/1000),0)</f>
        <v>20000</v>
      </c>
      <c r="F48" s="441">
        <f t="shared" ref="F48:AD48" si="10">IFERROR(MIN(F34-F49,SUM(F37:F40)/$D$45/1000),0)</f>
        <v>0</v>
      </c>
      <c r="G48" s="441">
        <f t="shared" si="10"/>
        <v>0</v>
      </c>
      <c r="H48" s="441">
        <f t="shared" si="10"/>
        <v>0</v>
      </c>
      <c r="I48" s="441">
        <f t="shared" si="10"/>
        <v>0</v>
      </c>
      <c r="J48" s="441">
        <f t="shared" si="10"/>
        <v>0</v>
      </c>
      <c r="K48" s="441">
        <f t="shared" si="10"/>
        <v>0</v>
      </c>
      <c r="L48" s="441">
        <f t="shared" si="10"/>
        <v>0</v>
      </c>
      <c r="M48" s="441">
        <f t="shared" si="10"/>
        <v>0</v>
      </c>
      <c r="N48" s="441">
        <f t="shared" si="10"/>
        <v>0</v>
      </c>
      <c r="O48" s="441">
        <f t="shared" si="10"/>
        <v>0</v>
      </c>
      <c r="P48" s="441">
        <f t="shared" si="10"/>
        <v>0</v>
      </c>
      <c r="Q48" s="441">
        <f t="shared" si="10"/>
        <v>0</v>
      </c>
      <c r="R48" s="441">
        <f t="shared" si="10"/>
        <v>0</v>
      </c>
      <c r="S48" s="441">
        <f t="shared" si="10"/>
        <v>0</v>
      </c>
      <c r="T48" s="441">
        <f t="shared" si="10"/>
        <v>0</v>
      </c>
      <c r="U48" s="441">
        <f t="shared" si="10"/>
        <v>0</v>
      </c>
      <c r="V48" s="441">
        <f t="shared" si="10"/>
        <v>0</v>
      </c>
      <c r="W48" s="441">
        <f t="shared" si="10"/>
        <v>0</v>
      </c>
      <c r="X48" s="441">
        <f t="shared" si="10"/>
        <v>0</v>
      </c>
      <c r="Y48" s="441">
        <f t="shared" si="10"/>
        <v>5500</v>
      </c>
      <c r="Z48" s="441">
        <f t="shared" si="10"/>
        <v>0</v>
      </c>
      <c r="AA48" s="441">
        <f t="shared" si="10"/>
        <v>0</v>
      </c>
      <c r="AB48" s="441">
        <f t="shared" si="10"/>
        <v>0</v>
      </c>
      <c r="AC48" s="441">
        <f t="shared" si="10"/>
        <v>0</v>
      </c>
      <c r="AD48" s="441">
        <f t="shared" si="10"/>
        <v>0</v>
      </c>
      <c r="AE48" s="773"/>
      <c r="AF48" s="409"/>
      <c r="AH48" s="407"/>
      <c r="AI48" s="407"/>
      <c r="AJ48" s="407"/>
      <c r="AK48" s="407"/>
      <c r="AL48" s="407"/>
      <c r="AM48" s="407"/>
      <c r="AN48" s="407"/>
      <c r="AO48" s="407"/>
      <c r="AP48" s="407"/>
      <c r="AQ48" s="407"/>
      <c r="AR48" s="407"/>
      <c r="AS48" s="407"/>
      <c r="AT48" s="407"/>
      <c r="AU48" s="407"/>
      <c r="AV48" s="407"/>
      <c r="AW48" s="407"/>
      <c r="AX48" s="407"/>
    </row>
    <row r="49" spans="1:50" ht="21" customHeight="1">
      <c r="A49" s="407"/>
      <c r="B49" s="1287"/>
      <c r="C49" s="1013" t="s">
        <v>1803</v>
      </c>
      <c r="D49" s="1005">
        <f t="shared" ref="D49:D50" si="11">SUM(E49:AD49)</f>
        <v>0</v>
      </c>
      <c r="E49" s="650">
        <f>MIN(E34, E42)</f>
        <v>0</v>
      </c>
      <c r="F49" s="651">
        <f t="shared" ref="F49:AD49" si="12">MIN(F34, F42)</f>
        <v>0</v>
      </c>
      <c r="G49" s="651">
        <f t="shared" si="12"/>
        <v>0</v>
      </c>
      <c r="H49" s="651">
        <f t="shared" si="12"/>
        <v>0</v>
      </c>
      <c r="I49" s="651">
        <f t="shared" si="12"/>
        <v>0</v>
      </c>
      <c r="J49" s="651">
        <f t="shared" si="12"/>
        <v>0</v>
      </c>
      <c r="K49" s="651">
        <f t="shared" si="12"/>
        <v>0</v>
      </c>
      <c r="L49" s="651">
        <f t="shared" si="12"/>
        <v>0</v>
      </c>
      <c r="M49" s="651">
        <f t="shared" si="12"/>
        <v>0</v>
      </c>
      <c r="N49" s="651">
        <f t="shared" si="12"/>
        <v>0</v>
      </c>
      <c r="O49" s="651">
        <f t="shared" si="12"/>
        <v>0</v>
      </c>
      <c r="P49" s="651">
        <f t="shared" si="12"/>
        <v>0</v>
      </c>
      <c r="Q49" s="651">
        <f t="shared" si="12"/>
        <v>0</v>
      </c>
      <c r="R49" s="651">
        <f t="shared" si="12"/>
        <v>0</v>
      </c>
      <c r="S49" s="651">
        <f t="shared" si="12"/>
        <v>0</v>
      </c>
      <c r="T49" s="651">
        <f t="shared" si="12"/>
        <v>0</v>
      </c>
      <c r="U49" s="651">
        <f t="shared" si="12"/>
        <v>0</v>
      </c>
      <c r="V49" s="651">
        <f t="shared" si="12"/>
        <v>0</v>
      </c>
      <c r="W49" s="696">
        <f t="shared" si="12"/>
        <v>0</v>
      </c>
      <c r="X49" s="696">
        <f t="shared" si="12"/>
        <v>0</v>
      </c>
      <c r="Y49" s="696">
        <f t="shared" si="12"/>
        <v>0</v>
      </c>
      <c r="Z49" s="696">
        <f t="shared" si="12"/>
        <v>0</v>
      </c>
      <c r="AA49" s="696">
        <f t="shared" si="12"/>
        <v>0</v>
      </c>
      <c r="AB49" s="696">
        <f t="shared" si="12"/>
        <v>0</v>
      </c>
      <c r="AC49" s="696">
        <f t="shared" si="12"/>
        <v>0</v>
      </c>
      <c r="AD49" s="696">
        <f t="shared" si="12"/>
        <v>0</v>
      </c>
      <c r="AE49" s="774"/>
      <c r="AF49" s="409"/>
      <c r="AG49" s="409"/>
      <c r="AH49" s="407"/>
      <c r="AI49" s="407"/>
      <c r="AJ49" s="407"/>
      <c r="AK49" s="407"/>
      <c r="AL49" s="407"/>
      <c r="AM49" s="407"/>
      <c r="AN49" s="407"/>
      <c r="AO49" s="407"/>
      <c r="AP49" s="407"/>
      <c r="AQ49" s="407"/>
      <c r="AR49" s="407"/>
      <c r="AS49" s="407"/>
      <c r="AT49" s="407"/>
      <c r="AU49" s="407"/>
      <c r="AV49" s="407"/>
      <c r="AW49" s="407"/>
      <c r="AX49" s="407"/>
    </row>
    <row r="50" spans="1:50" ht="21" customHeight="1">
      <c r="A50" s="407"/>
      <c r="B50" s="1287"/>
      <c r="C50" s="1013" t="s">
        <v>1804</v>
      </c>
      <c r="D50" s="1006">
        <f t="shared" si="11"/>
        <v>25500</v>
      </c>
      <c r="E50" s="650">
        <f t="shared" ref="E50:N50" si="13">SUM(E48:E49)</f>
        <v>20000</v>
      </c>
      <c r="F50" s="651">
        <f t="shared" si="13"/>
        <v>0</v>
      </c>
      <c r="G50" s="651">
        <f t="shared" si="13"/>
        <v>0</v>
      </c>
      <c r="H50" s="651">
        <f t="shared" si="13"/>
        <v>0</v>
      </c>
      <c r="I50" s="651">
        <f t="shared" si="13"/>
        <v>0</v>
      </c>
      <c r="J50" s="651">
        <f t="shared" si="13"/>
        <v>0</v>
      </c>
      <c r="K50" s="651">
        <f t="shared" si="13"/>
        <v>0</v>
      </c>
      <c r="L50" s="651">
        <f t="shared" si="13"/>
        <v>0</v>
      </c>
      <c r="M50" s="651">
        <f t="shared" si="13"/>
        <v>0</v>
      </c>
      <c r="N50" s="651">
        <f t="shared" si="13"/>
        <v>0</v>
      </c>
      <c r="O50" s="651">
        <f t="shared" ref="O50" si="14">SUM(O48:O49)</f>
        <v>0</v>
      </c>
      <c r="P50" s="651">
        <f t="shared" ref="P50:V50" si="15">SUM(P48:P49)</f>
        <v>0</v>
      </c>
      <c r="Q50" s="651">
        <f t="shared" si="15"/>
        <v>0</v>
      </c>
      <c r="R50" s="651">
        <f t="shared" si="15"/>
        <v>0</v>
      </c>
      <c r="S50" s="651">
        <f t="shared" si="15"/>
        <v>0</v>
      </c>
      <c r="T50" s="651">
        <f t="shared" si="15"/>
        <v>0</v>
      </c>
      <c r="U50" s="651">
        <f t="shared" si="15"/>
        <v>0</v>
      </c>
      <c r="V50" s="651">
        <f t="shared" si="15"/>
        <v>0</v>
      </c>
      <c r="W50" s="696">
        <f t="shared" ref="W50:AD50" si="16">SUM(W48:W49)</f>
        <v>0</v>
      </c>
      <c r="X50" s="696">
        <f t="shared" si="16"/>
        <v>0</v>
      </c>
      <c r="Y50" s="696">
        <f t="shared" si="16"/>
        <v>5500</v>
      </c>
      <c r="Z50" s="696">
        <f t="shared" si="16"/>
        <v>0</v>
      </c>
      <c r="AA50" s="696">
        <f t="shared" si="16"/>
        <v>0</v>
      </c>
      <c r="AB50" s="696">
        <f t="shared" si="16"/>
        <v>0</v>
      </c>
      <c r="AC50" s="696">
        <f t="shared" si="16"/>
        <v>0</v>
      </c>
      <c r="AD50" s="696">
        <f t="shared" si="16"/>
        <v>0</v>
      </c>
      <c r="AE50" s="774"/>
      <c r="AF50" s="409"/>
      <c r="AG50" s="409"/>
      <c r="AH50" s="407"/>
      <c r="AI50" s="407"/>
      <c r="AJ50" s="407"/>
      <c r="AK50" s="407"/>
      <c r="AL50" s="407"/>
      <c r="AM50" s="407"/>
      <c r="AN50" s="407"/>
      <c r="AO50" s="407"/>
      <c r="AP50" s="407"/>
      <c r="AQ50" s="407"/>
      <c r="AR50" s="407"/>
      <c r="AS50" s="407"/>
      <c r="AT50" s="407"/>
      <c r="AU50" s="407"/>
      <c r="AV50" s="407"/>
      <c r="AW50" s="407"/>
      <c r="AX50" s="407"/>
    </row>
    <row r="51" spans="1:50" ht="21" customHeight="1" thickBot="1">
      <c r="A51" s="407"/>
      <c r="B51" s="1294" t="s">
        <v>1805</v>
      </c>
      <c r="C51" s="1295"/>
      <c r="D51" s="1007"/>
      <c r="E51" s="652">
        <f>IFERROR(MIN(E50/E34,1),"-")</f>
        <v>1</v>
      </c>
      <c r="F51" s="653" t="str">
        <f t="shared" ref="F51:W51" si="17">IFERROR(MIN(F50/F34,1),"-")</f>
        <v>-</v>
      </c>
      <c r="G51" s="653" t="str">
        <f t="shared" si="17"/>
        <v>-</v>
      </c>
      <c r="H51" s="653" t="str">
        <f t="shared" si="17"/>
        <v>-</v>
      </c>
      <c r="I51" s="653" t="str">
        <f t="shared" si="17"/>
        <v>-</v>
      </c>
      <c r="J51" s="653" t="str">
        <f t="shared" si="17"/>
        <v>-</v>
      </c>
      <c r="K51" s="653" t="str">
        <f t="shared" si="17"/>
        <v>-</v>
      </c>
      <c r="L51" s="653" t="str">
        <f t="shared" si="17"/>
        <v>-</v>
      </c>
      <c r="M51" s="653" t="str">
        <f t="shared" si="17"/>
        <v>-</v>
      </c>
      <c r="N51" s="653" t="str">
        <f t="shared" si="17"/>
        <v>-</v>
      </c>
      <c r="O51" s="653" t="str">
        <f t="shared" si="17"/>
        <v>-</v>
      </c>
      <c r="P51" s="653" t="str">
        <f t="shared" si="17"/>
        <v>-</v>
      </c>
      <c r="Q51" s="653" t="str">
        <f t="shared" si="17"/>
        <v>-</v>
      </c>
      <c r="R51" s="653" t="str">
        <f t="shared" si="17"/>
        <v>-</v>
      </c>
      <c r="S51" s="653" t="str">
        <f t="shared" si="17"/>
        <v>-</v>
      </c>
      <c r="T51" s="653" t="str">
        <f t="shared" si="17"/>
        <v>-</v>
      </c>
      <c r="U51" s="653" t="str">
        <f t="shared" si="17"/>
        <v>-</v>
      </c>
      <c r="V51" s="653" t="str">
        <f t="shared" si="17"/>
        <v>-</v>
      </c>
      <c r="W51" s="753" t="str">
        <f t="shared" si="17"/>
        <v>-</v>
      </c>
      <c r="X51" s="753" t="str">
        <f t="shared" ref="X51:AD51" si="18">IFERROR(MIN(X50/X34,1),"-")</f>
        <v>-</v>
      </c>
      <c r="Y51" s="753">
        <f t="shared" si="18"/>
        <v>6.8750000000000006E-2</v>
      </c>
      <c r="Z51" s="753" t="str">
        <f t="shared" si="18"/>
        <v>-</v>
      </c>
      <c r="AA51" s="753" t="str">
        <f t="shared" si="18"/>
        <v>-</v>
      </c>
      <c r="AB51" s="753" t="str">
        <f t="shared" si="18"/>
        <v>-</v>
      </c>
      <c r="AC51" s="753" t="str">
        <f t="shared" si="18"/>
        <v>-</v>
      </c>
      <c r="AD51" s="753" t="str">
        <f t="shared" si="18"/>
        <v>-</v>
      </c>
      <c r="AE51" s="775"/>
      <c r="AF51" s="409"/>
      <c r="AG51" s="409"/>
      <c r="AH51" s="407"/>
      <c r="AI51" s="407"/>
      <c r="AJ51" s="407"/>
      <c r="AK51" s="407"/>
      <c r="AL51" s="407"/>
      <c r="AM51" s="407"/>
      <c r="AN51" s="407"/>
      <c r="AO51" s="407"/>
      <c r="AP51" s="407"/>
      <c r="AQ51" s="407"/>
      <c r="AR51" s="407"/>
      <c r="AS51" s="407"/>
      <c r="AT51" s="407"/>
      <c r="AU51" s="407"/>
      <c r="AV51" s="407"/>
      <c r="AW51" s="407"/>
      <c r="AX51" s="407"/>
    </row>
    <row r="52" spans="1:50" ht="21" customHeight="1" thickTop="1" thickBot="1">
      <c r="A52" s="407"/>
      <c r="B52" s="1288" t="s">
        <v>1806</v>
      </c>
      <c r="C52" s="1289"/>
      <c r="D52" s="1008">
        <f>SUM(E52:AD52)</f>
        <v>25500</v>
      </c>
      <c r="E52" s="670">
        <f>IFERROR(E48*E39/SUM(E37:E40),"-")</f>
        <v>20000</v>
      </c>
      <c r="F52" s="670" t="str">
        <f t="shared" ref="F52:AD52" si="19">IFERROR(F48*F39/SUM(F37:F40),"-")</f>
        <v>-</v>
      </c>
      <c r="G52" s="670" t="str">
        <f t="shared" si="19"/>
        <v>-</v>
      </c>
      <c r="H52" s="670" t="str">
        <f t="shared" si="19"/>
        <v>-</v>
      </c>
      <c r="I52" s="670" t="str">
        <f t="shared" si="19"/>
        <v>-</v>
      </c>
      <c r="J52" s="670" t="str">
        <f t="shared" si="19"/>
        <v>-</v>
      </c>
      <c r="K52" s="670" t="str">
        <f t="shared" si="19"/>
        <v>-</v>
      </c>
      <c r="L52" s="670" t="str">
        <f t="shared" si="19"/>
        <v>-</v>
      </c>
      <c r="M52" s="670" t="str">
        <f t="shared" si="19"/>
        <v>-</v>
      </c>
      <c r="N52" s="670" t="str">
        <f t="shared" si="19"/>
        <v>-</v>
      </c>
      <c r="O52" s="670" t="str">
        <f t="shared" si="19"/>
        <v>-</v>
      </c>
      <c r="P52" s="670" t="str">
        <f t="shared" si="19"/>
        <v>-</v>
      </c>
      <c r="Q52" s="670" t="str">
        <f t="shared" si="19"/>
        <v>-</v>
      </c>
      <c r="R52" s="670" t="str">
        <f t="shared" si="19"/>
        <v>-</v>
      </c>
      <c r="S52" s="670" t="str">
        <f t="shared" si="19"/>
        <v>-</v>
      </c>
      <c r="T52" s="670" t="str">
        <f t="shared" si="19"/>
        <v>-</v>
      </c>
      <c r="U52" s="670" t="str">
        <f t="shared" si="19"/>
        <v>-</v>
      </c>
      <c r="V52" s="670" t="str">
        <f t="shared" si="19"/>
        <v>-</v>
      </c>
      <c r="W52" s="670" t="str">
        <f t="shared" si="19"/>
        <v>-</v>
      </c>
      <c r="X52" s="670" t="str">
        <f t="shared" si="19"/>
        <v>-</v>
      </c>
      <c r="Y52" s="670">
        <f t="shared" si="19"/>
        <v>5500</v>
      </c>
      <c r="Z52" s="670" t="str">
        <f t="shared" si="19"/>
        <v>-</v>
      </c>
      <c r="AA52" s="670" t="str">
        <f t="shared" si="19"/>
        <v>-</v>
      </c>
      <c r="AB52" s="670" t="str">
        <f t="shared" si="19"/>
        <v>-</v>
      </c>
      <c r="AC52" s="670" t="str">
        <f t="shared" si="19"/>
        <v>-</v>
      </c>
      <c r="AD52" s="670" t="str">
        <f t="shared" si="19"/>
        <v>-</v>
      </c>
      <c r="AE52" s="772"/>
      <c r="AF52" s="409"/>
      <c r="AG52" s="409"/>
      <c r="AH52" s="407"/>
      <c r="AI52" s="407"/>
      <c r="AJ52" s="407"/>
      <c r="AK52" s="407"/>
      <c r="AL52" s="407"/>
      <c r="AM52" s="407"/>
      <c r="AN52" s="407"/>
      <c r="AO52" s="407"/>
      <c r="AP52" s="407"/>
      <c r="AQ52" s="407"/>
      <c r="AR52" s="407"/>
      <c r="AS52" s="407"/>
      <c r="AT52" s="407"/>
      <c r="AU52" s="407"/>
      <c r="AV52" s="407"/>
      <c r="AW52" s="407"/>
      <c r="AX52" s="407"/>
    </row>
    <row r="53" spans="1:50" ht="21" customHeight="1" thickBot="1">
      <c r="A53" s="594" t="s">
        <v>1757</v>
      </c>
      <c r="B53" s="600"/>
      <c r="C53" s="601"/>
      <c r="D53" s="602"/>
      <c r="E53" s="602"/>
      <c r="F53" s="602"/>
      <c r="G53" s="602"/>
      <c r="H53" s="602"/>
      <c r="I53" s="602"/>
      <c r="J53" s="602"/>
      <c r="K53" s="602"/>
      <c r="L53" s="602"/>
      <c r="M53" s="602"/>
      <c r="N53" s="602"/>
      <c r="O53" s="602"/>
      <c r="P53" s="602"/>
      <c r="Q53" s="602"/>
      <c r="R53" s="602"/>
      <c r="S53" s="602"/>
      <c r="T53" s="602"/>
      <c r="U53" s="602"/>
      <c r="V53" s="602"/>
      <c r="W53" s="602"/>
      <c r="X53" s="602"/>
      <c r="Y53" s="602"/>
      <c r="Z53" s="602"/>
      <c r="AA53" s="602"/>
      <c r="AB53" s="602"/>
      <c r="AC53" s="602"/>
      <c r="AD53" s="602"/>
      <c r="AE53" s="602"/>
      <c r="AF53" s="409"/>
      <c r="AG53" s="409"/>
      <c r="AH53" s="407"/>
      <c r="AI53" s="407"/>
      <c r="AJ53" s="407"/>
      <c r="AK53" s="407"/>
      <c r="AL53" s="407"/>
      <c r="AM53" s="407"/>
      <c r="AN53" s="407"/>
      <c r="AO53" s="407"/>
      <c r="AP53" s="407"/>
      <c r="AQ53" s="407"/>
      <c r="AR53" s="407"/>
      <c r="AS53" s="407"/>
      <c r="AT53" s="407"/>
      <c r="AU53" s="407"/>
      <c r="AV53" s="407"/>
      <c r="AW53" s="407"/>
      <c r="AX53" s="407"/>
    </row>
    <row r="54" spans="1:50" ht="21" customHeight="1" thickBot="1">
      <c r="A54" s="407"/>
      <c r="B54" s="1290" t="s">
        <v>1748</v>
      </c>
      <c r="C54" s="1291"/>
      <c r="D54" s="1014"/>
      <c r="E54" s="641">
        <f>IFERROR(E35/E34, "-")</f>
        <v>0.1</v>
      </c>
      <c r="F54" s="640" t="str">
        <f t="shared" ref="F54:W54" si="20">IFERROR(F35/F34, "-")</f>
        <v>-</v>
      </c>
      <c r="G54" s="640" t="str">
        <f t="shared" si="20"/>
        <v>-</v>
      </c>
      <c r="H54" s="640" t="str">
        <f t="shared" si="20"/>
        <v>-</v>
      </c>
      <c r="I54" s="640" t="str">
        <f t="shared" si="20"/>
        <v>-</v>
      </c>
      <c r="J54" s="640" t="str">
        <f t="shared" si="20"/>
        <v>-</v>
      </c>
      <c r="K54" s="640" t="str">
        <f t="shared" si="20"/>
        <v>-</v>
      </c>
      <c r="L54" s="640" t="str">
        <f t="shared" si="20"/>
        <v>-</v>
      </c>
      <c r="M54" s="640" t="str">
        <f t="shared" si="20"/>
        <v>-</v>
      </c>
      <c r="N54" s="640" t="str">
        <f t="shared" si="20"/>
        <v>-</v>
      </c>
      <c r="O54" s="640" t="str">
        <f t="shared" si="20"/>
        <v>-</v>
      </c>
      <c r="P54" s="754" t="str">
        <f t="shared" si="20"/>
        <v>-</v>
      </c>
      <c r="Q54" s="754" t="str">
        <f t="shared" si="20"/>
        <v>-</v>
      </c>
      <c r="R54" s="754" t="str">
        <f t="shared" si="20"/>
        <v>-</v>
      </c>
      <c r="S54" s="754" t="str">
        <f t="shared" si="20"/>
        <v>-</v>
      </c>
      <c r="T54" s="754" t="str">
        <f t="shared" si="20"/>
        <v>-</v>
      </c>
      <c r="U54" s="754" t="str">
        <f t="shared" si="20"/>
        <v>-</v>
      </c>
      <c r="V54" s="754" t="str">
        <f t="shared" si="20"/>
        <v>-</v>
      </c>
      <c r="W54" s="754" t="str">
        <f t="shared" si="20"/>
        <v>-</v>
      </c>
      <c r="X54" s="754" t="str">
        <f t="shared" ref="X54:AD54" si="21">IFERROR(X35/X34, "-")</f>
        <v>-</v>
      </c>
      <c r="Y54" s="754">
        <f t="shared" si="21"/>
        <v>0.1</v>
      </c>
      <c r="Z54" s="754" t="str">
        <f t="shared" si="21"/>
        <v>-</v>
      </c>
      <c r="AA54" s="754" t="str">
        <f t="shared" si="21"/>
        <v>-</v>
      </c>
      <c r="AB54" s="754" t="str">
        <f t="shared" si="21"/>
        <v>-</v>
      </c>
      <c r="AC54" s="754" t="str">
        <f t="shared" si="21"/>
        <v>-</v>
      </c>
      <c r="AD54" s="754" t="str">
        <f t="shared" si="21"/>
        <v>-</v>
      </c>
      <c r="AE54" s="769"/>
      <c r="AF54" s="409"/>
      <c r="AG54" s="409"/>
      <c r="AH54" s="407"/>
      <c r="AI54" s="407"/>
      <c r="AJ54" s="407"/>
      <c r="AK54" s="407"/>
      <c r="AL54" s="407"/>
      <c r="AM54" s="407"/>
      <c r="AN54" s="407"/>
      <c r="AO54" s="407"/>
      <c r="AP54" s="407"/>
      <c r="AQ54" s="407"/>
      <c r="AR54" s="407"/>
      <c r="AS54" s="407"/>
      <c r="AT54" s="407"/>
      <c r="AU54" s="407"/>
      <c r="AV54" s="407"/>
      <c r="AW54" s="407"/>
      <c r="AX54" s="407"/>
    </row>
    <row r="55" spans="1:50" ht="21" customHeight="1" thickTop="1">
      <c r="A55" s="407"/>
      <c r="B55" s="1286" t="s">
        <v>1510</v>
      </c>
      <c r="C55" s="1012" t="s">
        <v>1802</v>
      </c>
      <c r="D55" s="1015">
        <f>IF(COUNT(E55:AD55)=0, "-",SUM(E55:AD55))</f>
        <v>2550</v>
      </c>
      <c r="E55" s="685">
        <f t="shared" ref="E55" si="22">IFERROR(E48*E$54,"-")</f>
        <v>2000</v>
      </c>
      <c r="F55" s="686" t="str">
        <f t="shared" ref="F55:W55" si="23">IFERROR(F48*F$54,"-")</f>
        <v>-</v>
      </c>
      <c r="G55" s="686" t="str">
        <f t="shared" si="23"/>
        <v>-</v>
      </c>
      <c r="H55" s="686" t="str">
        <f t="shared" si="23"/>
        <v>-</v>
      </c>
      <c r="I55" s="686" t="str">
        <f t="shared" si="23"/>
        <v>-</v>
      </c>
      <c r="J55" s="686" t="str">
        <f t="shared" si="23"/>
        <v>-</v>
      </c>
      <c r="K55" s="686" t="str">
        <f t="shared" si="23"/>
        <v>-</v>
      </c>
      <c r="L55" s="686" t="str">
        <f t="shared" si="23"/>
        <v>-</v>
      </c>
      <c r="M55" s="686" t="str">
        <f t="shared" si="23"/>
        <v>-</v>
      </c>
      <c r="N55" s="686" t="str">
        <f t="shared" si="23"/>
        <v>-</v>
      </c>
      <c r="O55" s="686" t="str">
        <f t="shared" si="23"/>
        <v>-</v>
      </c>
      <c r="P55" s="755" t="str">
        <f t="shared" si="23"/>
        <v>-</v>
      </c>
      <c r="Q55" s="755" t="str">
        <f t="shared" si="23"/>
        <v>-</v>
      </c>
      <c r="R55" s="755" t="str">
        <f t="shared" si="23"/>
        <v>-</v>
      </c>
      <c r="S55" s="755" t="str">
        <f t="shared" si="23"/>
        <v>-</v>
      </c>
      <c r="T55" s="755" t="str">
        <f t="shared" si="23"/>
        <v>-</v>
      </c>
      <c r="U55" s="755" t="str">
        <f t="shared" si="23"/>
        <v>-</v>
      </c>
      <c r="V55" s="755" t="str">
        <f t="shared" si="23"/>
        <v>-</v>
      </c>
      <c r="W55" s="755" t="str">
        <f t="shared" si="23"/>
        <v>-</v>
      </c>
      <c r="X55" s="755" t="str">
        <f t="shared" ref="X55:AD55" si="24">IFERROR(X48*X$54,"-")</f>
        <v>-</v>
      </c>
      <c r="Y55" s="755">
        <f t="shared" si="24"/>
        <v>550</v>
      </c>
      <c r="Z55" s="755" t="str">
        <f t="shared" si="24"/>
        <v>-</v>
      </c>
      <c r="AA55" s="755" t="str">
        <f t="shared" si="24"/>
        <v>-</v>
      </c>
      <c r="AB55" s="755" t="str">
        <f t="shared" si="24"/>
        <v>-</v>
      </c>
      <c r="AC55" s="755" t="str">
        <f t="shared" si="24"/>
        <v>-</v>
      </c>
      <c r="AD55" s="755" t="str">
        <f t="shared" si="24"/>
        <v>-</v>
      </c>
      <c r="AE55" s="770"/>
      <c r="AF55" s="409"/>
      <c r="AG55" s="409"/>
      <c r="AH55" s="407"/>
      <c r="AI55" s="407"/>
      <c r="AJ55" s="407"/>
      <c r="AK55" s="407"/>
      <c r="AL55" s="407"/>
      <c r="AM55" s="407"/>
      <c r="AN55" s="407"/>
      <c r="AO55" s="407"/>
      <c r="AP55" s="407"/>
      <c r="AQ55" s="407"/>
      <c r="AR55" s="407"/>
      <c r="AS55" s="407"/>
      <c r="AT55" s="407"/>
      <c r="AU55" s="407"/>
      <c r="AV55" s="407"/>
      <c r="AW55" s="407"/>
      <c r="AX55" s="407"/>
    </row>
    <row r="56" spans="1:50" ht="21" customHeight="1">
      <c r="A56" s="407"/>
      <c r="B56" s="1287"/>
      <c r="C56" s="1013" t="s">
        <v>1803</v>
      </c>
      <c r="D56" s="1015">
        <f t="shared" ref="D56:D58" si="25">IF(COUNT(E56:AD56)=0, "-",SUM(E56:AD56))</f>
        <v>0</v>
      </c>
      <c r="E56" s="685">
        <f t="shared" ref="E56" si="26">IFERROR(E49*E$54,"-")</f>
        <v>0</v>
      </c>
      <c r="F56" s="686" t="str">
        <f t="shared" ref="F56:W56" si="27">IFERROR(F49*F$54,"-")</f>
        <v>-</v>
      </c>
      <c r="G56" s="686" t="str">
        <f t="shared" si="27"/>
        <v>-</v>
      </c>
      <c r="H56" s="686" t="str">
        <f t="shared" si="27"/>
        <v>-</v>
      </c>
      <c r="I56" s="686" t="str">
        <f t="shared" si="27"/>
        <v>-</v>
      </c>
      <c r="J56" s="686" t="str">
        <f t="shared" si="27"/>
        <v>-</v>
      </c>
      <c r="K56" s="686" t="str">
        <f t="shared" si="27"/>
        <v>-</v>
      </c>
      <c r="L56" s="686" t="str">
        <f t="shared" si="27"/>
        <v>-</v>
      </c>
      <c r="M56" s="686" t="str">
        <f t="shared" si="27"/>
        <v>-</v>
      </c>
      <c r="N56" s="686" t="str">
        <f t="shared" si="27"/>
        <v>-</v>
      </c>
      <c r="O56" s="686" t="str">
        <f t="shared" si="27"/>
        <v>-</v>
      </c>
      <c r="P56" s="755" t="str">
        <f t="shared" si="27"/>
        <v>-</v>
      </c>
      <c r="Q56" s="755" t="str">
        <f t="shared" si="27"/>
        <v>-</v>
      </c>
      <c r="R56" s="755" t="str">
        <f t="shared" si="27"/>
        <v>-</v>
      </c>
      <c r="S56" s="755" t="str">
        <f t="shared" si="27"/>
        <v>-</v>
      </c>
      <c r="T56" s="755" t="str">
        <f t="shared" si="27"/>
        <v>-</v>
      </c>
      <c r="U56" s="755" t="str">
        <f t="shared" si="27"/>
        <v>-</v>
      </c>
      <c r="V56" s="755" t="str">
        <f t="shared" si="27"/>
        <v>-</v>
      </c>
      <c r="W56" s="755" t="str">
        <f t="shared" si="27"/>
        <v>-</v>
      </c>
      <c r="X56" s="755" t="str">
        <f t="shared" ref="X56:AD56" si="28">IFERROR(X49*X$54,"-")</f>
        <v>-</v>
      </c>
      <c r="Y56" s="755">
        <f t="shared" si="28"/>
        <v>0</v>
      </c>
      <c r="Z56" s="755" t="str">
        <f t="shared" si="28"/>
        <v>-</v>
      </c>
      <c r="AA56" s="755" t="str">
        <f t="shared" si="28"/>
        <v>-</v>
      </c>
      <c r="AB56" s="755" t="str">
        <f t="shared" si="28"/>
        <v>-</v>
      </c>
      <c r="AC56" s="755" t="str">
        <f t="shared" si="28"/>
        <v>-</v>
      </c>
      <c r="AD56" s="755" t="str">
        <f t="shared" si="28"/>
        <v>-</v>
      </c>
      <c r="AE56" s="770"/>
      <c r="AF56" s="409"/>
      <c r="AG56" s="409"/>
      <c r="AH56" s="407"/>
      <c r="AI56" s="407"/>
      <c r="AJ56" s="407"/>
      <c r="AK56" s="407"/>
      <c r="AL56" s="407"/>
      <c r="AM56" s="407"/>
      <c r="AN56" s="407"/>
      <c r="AO56" s="407"/>
      <c r="AP56" s="407"/>
      <c r="AQ56" s="407"/>
      <c r="AR56" s="407"/>
      <c r="AS56" s="407"/>
      <c r="AT56" s="407"/>
      <c r="AU56" s="407"/>
      <c r="AV56" s="407"/>
      <c r="AW56" s="407"/>
      <c r="AX56" s="407"/>
    </row>
    <row r="57" spans="1:50" ht="21" customHeight="1" thickBot="1">
      <c r="A57" s="407"/>
      <c r="B57" s="1287"/>
      <c r="C57" s="1013" t="s">
        <v>1804</v>
      </c>
      <c r="D57" s="1016">
        <f t="shared" si="25"/>
        <v>2550</v>
      </c>
      <c r="E57" s="687">
        <f>IFERROR(E50*E$54,"-")</f>
        <v>2000</v>
      </c>
      <c r="F57" s="688" t="str">
        <f t="shared" ref="F57:W57" si="29">IFERROR(F50*F$54,"-")</f>
        <v>-</v>
      </c>
      <c r="G57" s="688" t="str">
        <f t="shared" si="29"/>
        <v>-</v>
      </c>
      <c r="H57" s="688" t="str">
        <f t="shared" si="29"/>
        <v>-</v>
      </c>
      <c r="I57" s="688" t="str">
        <f t="shared" si="29"/>
        <v>-</v>
      </c>
      <c r="J57" s="688" t="str">
        <f t="shared" si="29"/>
        <v>-</v>
      </c>
      <c r="K57" s="688" t="str">
        <f t="shared" si="29"/>
        <v>-</v>
      </c>
      <c r="L57" s="688" t="str">
        <f t="shared" si="29"/>
        <v>-</v>
      </c>
      <c r="M57" s="688" t="str">
        <f t="shared" si="29"/>
        <v>-</v>
      </c>
      <c r="N57" s="688" t="str">
        <f t="shared" si="29"/>
        <v>-</v>
      </c>
      <c r="O57" s="688" t="str">
        <f t="shared" si="29"/>
        <v>-</v>
      </c>
      <c r="P57" s="756" t="str">
        <f t="shared" si="29"/>
        <v>-</v>
      </c>
      <c r="Q57" s="756" t="str">
        <f t="shared" si="29"/>
        <v>-</v>
      </c>
      <c r="R57" s="756" t="str">
        <f t="shared" si="29"/>
        <v>-</v>
      </c>
      <c r="S57" s="756" t="str">
        <f t="shared" si="29"/>
        <v>-</v>
      </c>
      <c r="T57" s="756" t="str">
        <f t="shared" si="29"/>
        <v>-</v>
      </c>
      <c r="U57" s="756" t="str">
        <f t="shared" si="29"/>
        <v>-</v>
      </c>
      <c r="V57" s="756" t="str">
        <f t="shared" si="29"/>
        <v>-</v>
      </c>
      <c r="W57" s="756" t="str">
        <f t="shared" si="29"/>
        <v>-</v>
      </c>
      <c r="X57" s="756" t="str">
        <f t="shared" ref="X57:AD57" si="30">IFERROR(X50*X$54,"-")</f>
        <v>-</v>
      </c>
      <c r="Y57" s="756">
        <f t="shared" si="30"/>
        <v>550</v>
      </c>
      <c r="Z57" s="756" t="str">
        <f t="shared" si="30"/>
        <v>-</v>
      </c>
      <c r="AA57" s="756" t="str">
        <f t="shared" si="30"/>
        <v>-</v>
      </c>
      <c r="AB57" s="756" t="str">
        <f t="shared" si="30"/>
        <v>-</v>
      </c>
      <c r="AC57" s="756" t="str">
        <f t="shared" si="30"/>
        <v>-</v>
      </c>
      <c r="AD57" s="756" t="str">
        <f t="shared" si="30"/>
        <v>-</v>
      </c>
      <c r="AE57" s="771"/>
      <c r="AF57" s="409"/>
      <c r="AG57" s="409"/>
      <c r="AH57" s="407"/>
      <c r="AI57" s="407"/>
      <c r="AJ57" s="407"/>
      <c r="AK57" s="407"/>
      <c r="AL57" s="407"/>
      <c r="AM57" s="407"/>
      <c r="AN57" s="407"/>
      <c r="AO57" s="407"/>
      <c r="AP57" s="407"/>
      <c r="AQ57" s="407"/>
      <c r="AR57" s="407"/>
      <c r="AS57" s="407"/>
      <c r="AT57" s="407"/>
      <c r="AU57" s="407"/>
      <c r="AV57" s="407"/>
      <c r="AW57" s="407"/>
      <c r="AX57" s="407"/>
    </row>
    <row r="58" spans="1:50" ht="21" customHeight="1" thickTop="1" thickBot="1">
      <c r="A58" s="407"/>
      <c r="B58" s="1292" t="s">
        <v>1807</v>
      </c>
      <c r="C58" s="1293"/>
      <c r="D58" s="1017">
        <f t="shared" si="25"/>
        <v>2550</v>
      </c>
      <c r="E58" s="670">
        <f>IFERROR(E52*E$54,"-")</f>
        <v>2000</v>
      </c>
      <c r="F58" s="671" t="str">
        <f t="shared" ref="F58:W58" si="31">IFERROR(F52*F$54,"-")</f>
        <v>-</v>
      </c>
      <c r="G58" s="671" t="str">
        <f t="shared" si="31"/>
        <v>-</v>
      </c>
      <c r="H58" s="671" t="str">
        <f t="shared" si="31"/>
        <v>-</v>
      </c>
      <c r="I58" s="671" t="str">
        <f t="shared" si="31"/>
        <v>-</v>
      </c>
      <c r="J58" s="671" t="str">
        <f t="shared" si="31"/>
        <v>-</v>
      </c>
      <c r="K58" s="671" t="str">
        <f t="shared" si="31"/>
        <v>-</v>
      </c>
      <c r="L58" s="671" t="str">
        <f t="shared" si="31"/>
        <v>-</v>
      </c>
      <c r="M58" s="671" t="str">
        <f t="shared" si="31"/>
        <v>-</v>
      </c>
      <c r="N58" s="671" t="str">
        <f t="shared" si="31"/>
        <v>-</v>
      </c>
      <c r="O58" s="671" t="str">
        <f t="shared" si="31"/>
        <v>-</v>
      </c>
      <c r="P58" s="757" t="str">
        <f t="shared" si="31"/>
        <v>-</v>
      </c>
      <c r="Q58" s="757" t="str">
        <f t="shared" si="31"/>
        <v>-</v>
      </c>
      <c r="R58" s="757" t="str">
        <f t="shared" si="31"/>
        <v>-</v>
      </c>
      <c r="S58" s="757" t="str">
        <f t="shared" si="31"/>
        <v>-</v>
      </c>
      <c r="T58" s="757" t="str">
        <f t="shared" si="31"/>
        <v>-</v>
      </c>
      <c r="U58" s="757" t="str">
        <f t="shared" si="31"/>
        <v>-</v>
      </c>
      <c r="V58" s="757" t="str">
        <f t="shared" si="31"/>
        <v>-</v>
      </c>
      <c r="W58" s="757" t="str">
        <f t="shared" si="31"/>
        <v>-</v>
      </c>
      <c r="X58" s="757" t="str">
        <f t="shared" ref="X58:AD58" si="32">IFERROR(X52*X$54,"-")</f>
        <v>-</v>
      </c>
      <c r="Y58" s="757">
        <f t="shared" si="32"/>
        <v>550</v>
      </c>
      <c r="Z58" s="757" t="str">
        <f t="shared" si="32"/>
        <v>-</v>
      </c>
      <c r="AA58" s="757" t="str">
        <f t="shared" si="32"/>
        <v>-</v>
      </c>
      <c r="AB58" s="757" t="str">
        <f t="shared" si="32"/>
        <v>-</v>
      </c>
      <c r="AC58" s="757" t="str">
        <f t="shared" si="32"/>
        <v>-</v>
      </c>
      <c r="AD58" s="757" t="str">
        <f t="shared" si="32"/>
        <v>-</v>
      </c>
      <c r="AE58" s="772"/>
      <c r="AF58" s="409"/>
      <c r="AG58" s="409"/>
      <c r="AH58" s="407"/>
      <c r="AI58" s="407"/>
      <c r="AJ58" s="407"/>
      <c r="AK58" s="407"/>
      <c r="AL58" s="407"/>
      <c r="AM58" s="407"/>
      <c r="AN58" s="407"/>
      <c r="AO58" s="407"/>
      <c r="AP58" s="407"/>
      <c r="AQ58" s="407"/>
      <c r="AR58" s="407"/>
      <c r="AS58" s="407"/>
      <c r="AT58" s="407"/>
      <c r="AU58" s="407"/>
      <c r="AV58" s="407"/>
      <c r="AW58" s="407"/>
      <c r="AX58" s="407"/>
    </row>
    <row r="59" spans="1:50" ht="14.25" customHeight="1" thickBot="1">
      <c r="A59" s="407"/>
      <c r="B59" s="692"/>
      <c r="C59" s="692"/>
      <c r="D59" s="693"/>
      <c r="E59" s="694"/>
      <c r="F59" s="694"/>
      <c r="G59" s="694"/>
      <c r="H59" s="694"/>
      <c r="I59" s="694"/>
      <c r="J59" s="694"/>
      <c r="K59" s="694"/>
      <c r="L59" s="694"/>
      <c r="M59" s="694"/>
      <c r="N59" s="694"/>
      <c r="O59" s="694"/>
      <c r="P59" s="694"/>
      <c r="Q59" s="694"/>
      <c r="R59" s="694"/>
      <c r="S59" s="694"/>
      <c r="T59" s="694"/>
      <c r="U59" s="694"/>
      <c r="V59" s="694"/>
      <c r="W59" s="694"/>
      <c r="X59" s="694"/>
      <c r="Y59" s="694"/>
      <c r="Z59" s="694"/>
      <c r="AA59" s="694"/>
      <c r="AB59" s="694"/>
      <c r="AC59" s="694"/>
      <c r="AD59" s="694"/>
      <c r="AE59" s="694"/>
      <c r="AF59" s="409"/>
      <c r="AG59" s="409"/>
      <c r="AH59" s="407"/>
      <c r="AI59" s="407"/>
      <c r="AJ59" s="407"/>
      <c r="AK59" s="407"/>
      <c r="AL59" s="407"/>
      <c r="AM59" s="407"/>
      <c r="AN59" s="407"/>
      <c r="AO59" s="407"/>
      <c r="AP59" s="407"/>
      <c r="AQ59" s="407"/>
      <c r="AR59" s="407"/>
      <c r="AS59" s="407"/>
      <c r="AT59" s="407"/>
      <c r="AU59" s="407"/>
      <c r="AV59" s="407"/>
      <c r="AW59" s="407"/>
      <c r="AX59" s="407"/>
    </row>
    <row r="60" spans="1:50" ht="22.5" customHeight="1">
      <c r="A60" s="407"/>
      <c r="B60" s="689"/>
      <c r="C60" s="1025"/>
      <c r="D60" s="1018" t="s">
        <v>1744</v>
      </c>
      <c r="E60" s="690"/>
      <c r="F60" s="697" t="s">
        <v>1755</v>
      </c>
      <c r="G60" s="691"/>
      <c r="H60" s="409"/>
      <c r="I60" s="594"/>
      <c r="J60" s="409"/>
      <c r="K60" s="409"/>
      <c r="L60" s="409"/>
      <c r="M60" s="409"/>
      <c r="N60" s="409"/>
      <c r="O60" s="409"/>
      <c r="P60" s="409"/>
      <c r="Q60" s="409"/>
      <c r="R60" s="409"/>
      <c r="S60" s="409"/>
      <c r="T60" s="409"/>
      <c r="U60" s="409"/>
      <c r="V60" s="409"/>
      <c r="W60" s="409"/>
      <c r="X60" s="409"/>
      <c r="Y60" s="409"/>
      <c r="Z60" s="409"/>
      <c r="AA60" s="409"/>
      <c r="AB60" s="409"/>
      <c r="AC60" s="409"/>
      <c r="AD60" s="409"/>
      <c r="AE60" s="409"/>
      <c r="AF60" s="409"/>
      <c r="AG60" s="409"/>
      <c r="AH60" s="407"/>
      <c r="AI60" s="407"/>
      <c r="AJ60" s="407"/>
      <c r="AK60" s="407"/>
      <c r="AL60" s="407"/>
      <c r="AM60" s="407"/>
      <c r="AN60" s="407"/>
      <c r="AO60" s="407"/>
      <c r="AP60" s="407"/>
      <c r="AQ60" s="407"/>
      <c r="AR60" s="407"/>
      <c r="AS60" s="407"/>
      <c r="AT60" s="407"/>
      <c r="AU60" s="407"/>
      <c r="AV60" s="407"/>
      <c r="AW60" s="407"/>
      <c r="AX60" s="407"/>
    </row>
    <row r="61" spans="1:50" ht="22.5" customHeight="1" thickBot="1">
      <c r="A61" s="407"/>
      <c r="B61" s="698"/>
      <c r="C61" s="1026" t="s">
        <v>1808</v>
      </c>
      <c r="D61" s="1019">
        <f>$D$20</f>
        <v>10000</v>
      </c>
      <c r="E61" s="987"/>
      <c r="F61" s="988">
        <f>$D$20</f>
        <v>10000</v>
      </c>
      <c r="G61" s="989"/>
      <c r="H61" s="409"/>
      <c r="I61" s="409"/>
      <c r="J61" s="409"/>
      <c r="K61" s="409"/>
      <c r="L61" s="409"/>
      <c r="M61" s="409"/>
      <c r="N61" s="409"/>
      <c r="O61" s="409"/>
      <c r="P61" s="409"/>
      <c r="Q61" s="409"/>
      <c r="R61" s="409"/>
      <c r="S61" s="409"/>
      <c r="T61" s="409"/>
      <c r="U61" s="409"/>
      <c r="V61" s="409"/>
      <c r="W61" s="409"/>
      <c r="X61" s="409"/>
      <c r="Y61" s="409"/>
      <c r="Z61" s="409"/>
      <c r="AA61" s="409"/>
      <c r="AB61" s="409"/>
      <c r="AC61" s="409"/>
      <c r="AD61" s="409"/>
      <c r="AE61" s="409"/>
      <c r="AF61" s="409"/>
      <c r="AG61" s="409"/>
      <c r="AH61" s="407"/>
      <c r="AI61" s="407"/>
      <c r="AJ61" s="407"/>
      <c r="AK61" s="407"/>
      <c r="AL61" s="407"/>
      <c r="AM61" s="407"/>
      <c r="AN61" s="407"/>
      <c r="AO61" s="407"/>
      <c r="AP61" s="407"/>
      <c r="AQ61" s="407"/>
      <c r="AR61" s="407"/>
      <c r="AS61" s="407"/>
      <c r="AT61" s="407"/>
      <c r="AU61" s="407"/>
      <c r="AV61" s="407"/>
      <c r="AW61" s="407"/>
      <c r="AX61" s="407"/>
    </row>
    <row r="62" spans="1:50" ht="22.5" customHeight="1" thickTop="1">
      <c r="A62" s="407"/>
      <c r="B62" s="1286" t="s">
        <v>1510</v>
      </c>
      <c r="C62" s="1012" t="s">
        <v>1802</v>
      </c>
      <c r="D62" s="1020">
        <f>IFERROR(D48*(D$20/D$19),"-")</f>
        <v>2550</v>
      </c>
      <c r="E62" s="968"/>
      <c r="F62" s="969">
        <f>D55</f>
        <v>2550</v>
      </c>
      <c r="G62" s="847"/>
      <c r="H62" s="409"/>
      <c r="I62" s="409"/>
      <c r="J62" s="409"/>
      <c r="K62" s="409"/>
      <c r="L62" s="409"/>
      <c r="M62" s="409"/>
      <c r="N62" s="409"/>
      <c r="O62" s="409"/>
      <c r="P62" s="409"/>
      <c r="Q62" s="409"/>
      <c r="R62" s="409"/>
      <c r="S62" s="409"/>
      <c r="T62" s="409"/>
      <c r="U62" s="409"/>
      <c r="V62" s="409"/>
      <c r="W62" s="409"/>
      <c r="X62" s="409"/>
      <c r="Y62" s="409"/>
      <c r="Z62" s="409"/>
      <c r="AA62" s="409"/>
      <c r="AB62" s="409"/>
      <c r="AC62" s="409"/>
      <c r="AD62" s="409"/>
      <c r="AE62" s="409"/>
      <c r="AF62" s="409"/>
      <c r="AG62" s="409"/>
      <c r="AH62" s="407"/>
      <c r="AI62" s="407"/>
      <c r="AJ62" s="407"/>
      <c r="AK62" s="407"/>
      <c r="AL62" s="407"/>
      <c r="AM62" s="407"/>
      <c r="AN62" s="407"/>
      <c r="AO62" s="407"/>
      <c r="AP62" s="407"/>
      <c r="AQ62" s="407"/>
      <c r="AR62" s="407"/>
      <c r="AS62" s="407"/>
      <c r="AT62" s="407"/>
      <c r="AU62" s="407"/>
      <c r="AV62" s="407"/>
      <c r="AW62" s="407"/>
      <c r="AX62" s="407"/>
    </row>
    <row r="63" spans="1:50" ht="22.5" customHeight="1">
      <c r="A63" s="407"/>
      <c r="B63" s="1287"/>
      <c r="C63" s="1013" t="s">
        <v>1803</v>
      </c>
      <c r="D63" s="1021">
        <f>IFERROR(D49*(D$20/D$19),"-")</f>
        <v>0</v>
      </c>
      <c r="E63" s="970"/>
      <c r="F63" s="971">
        <f>D56</f>
        <v>0</v>
      </c>
      <c r="G63" s="848"/>
      <c r="H63" s="409"/>
      <c r="I63" s="409"/>
      <c r="J63" s="409"/>
      <c r="K63" s="409"/>
      <c r="L63" s="409"/>
      <c r="M63" s="409"/>
      <c r="N63" s="409"/>
      <c r="O63" s="409"/>
      <c r="P63" s="409"/>
      <c r="Q63" s="409"/>
      <c r="R63" s="409"/>
      <c r="S63" s="409"/>
      <c r="T63" s="409"/>
      <c r="U63" s="409"/>
      <c r="V63" s="409"/>
      <c r="W63" s="409"/>
      <c r="X63" s="409"/>
      <c r="Y63" s="409"/>
      <c r="Z63" s="409"/>
      <c r="AA63" s="409"/>
      <c r="AB63" s="409"/>
      <c r="AC63" s="409"/>
      <c r="AD63" s="409"/>
      <c r="AE63" s="409"/>
      <c r="AF63" s="409"/>
      <c r="AG63" s="409"/>
      <c r="AH63" s="407"/>
      <c r="AI63" s="407"/>
      <c r="AJ63" s="407"/>
      <c r="AK63" s="407"/>
      <c r="AL63" s="407"/>
      <c r="AM63" s="407"/>
      <c r="AN63" s="407"/>
      <c r="AO63" s="407"/>
      <c r="AP63" s="407"/>
      <c r="AQ63" s="407"/>
      <c r="AR63" s="407"/>
      <c r="AS63" s="407"/>
      <c r="AT63" s="407"/>
      <c r="AU63" s="407"/>
      <c r="AV63" s="407"/>
      <c r="AW63" s="407"/>
      <c r="AX63" s="407"/>
    </row>
    <row r="64" spans="1:50" ht="22.5" customHeight="1">
      <c r="A64" s="407"/>
      <c r="B64" s="1287"/>
      <c r="C64" s="1013" t="s">
        <v>1804</v>
      </c>
      <c r="D64" s="1022">
        <f>IFERROR(D50*(D$20/D$19),"-")</f>
        <v>2550</v>
      </c>
      <c r="E64" s="972"/>
      <c r="F64" s="695">
        <f>D57</f>
        <v>2550</v>
      </c>
      <c r="G64" s="848"/>
      <c r="H64" s="409"/>
      <c r="I64" s="410"/>
      <c r="J64" s="409"/>
      <c r="K64" s="409"/>
      <c r="L64" s="409"/>
      <c r="M64" s="409"/>
      <c r="N64" s="409"/>
      <c r="O64" s="409"/>
      <c r="P64" s="409"/>
      <c r="Q64" s="409"/>
      <c r="R64" s="409"/>
      <c r="S64" s="409"/>
      <c r="T64" s="409"/>
      <c r="U64" s="409"/>
      <c r="V64" s="409"/>
      <c r="W64" s="409"/>
      <c r="X64" s="409"/>
      <c r="Y64" s="409"/>
      <c r="Z64" s="409"/>
      <c r="AA64" s="409"/>
      <c r="AB64" s="409"/>
      <c r="AC64" s="409"/>
      <c r="AD64" s="409"/>
      <c r="AE64" s="409"/>
      <c r="AF64" s="409"/>
      <c r="AG64" s="409"/>
      <c r="AH64" s="407"/>
      <c r="AI64" s="407"/>
      <c r="AJ64" s="407"/>
      <c r="AK64" s="407"/>
      <c r="AL64" s="407"/>
      <c r="AM64" s="407"/>
      <c r="AN64" s="407"/>
      <c r="AO64" s="407"/>
      <c r="AP64" s="407"/>
      <c r="AQ64" s="407"/>
      <c r="AR64" s="407"/>
      <c r="AS64" s="407"/>
      <c r="AT64" s="407"/>
      <c r="AU64" s="407"/>
      <c r="AV64" s="407"/>
      <c r="AW64" s="407"/>
      <c r="AX64" s="407"/>
    </row>
    <row r="65" spans="1:50" ht="22.5" customHeight="1">
      <c r="A65" s="407"/>
      <c r="B65" s="699"/>
      <c r="C65" s="1027" t="s">
        <v>1809</v>
      </c>
      <c r="D65" s="1023">
        <f>IFERROR(MIN(D64/D$61, 1), "-")</f>
        <v>0.255</v>
      </c>
      <c r="E65" s="972"/>
      <c r="F65" s="849">
        <f>IFERROR(MIN(F64/F$61, 1), "-")</f>
        <v>0.255</v>
      </c>
      <c r="G65" s="848"/>
      <c r="H65" s="409"/>
      <c r="I65" s="409"/>
      <c r="J65" s="409"/>
      <c r="K65" s="409"/>
      <c r="L65" s="409"/>
      <c r="M65" s="409"/>
      <c r="N65" s="409"/>
      <c r="O65" s="409"/>
      <c r="P65" s="409"/>
      <c r="Q65" s="409"/>
      <c r="R65" s="409"/>
      <c r="S65" s="409"/>
      <c r="T65" s="409"/>
      <c r="U65" s="409"/>
      <c r="V65" s="409"/>
      <c r="W65" s="409"/>
      <c r="X65" s="409"/>
      <c r="Y65" s="409"/>
      <c r="Z65" s="409"/>
      <c r="AA65" s="409"/>
      <c r="AB65" s="409"/>
      <c r="AC65" s="409"/>
      <c r="AD65" s="409"/>
      <c r="AE65" s="409"/>
      <c r="AF65" s="409"/>
      <c r="AG65" s="409"/>
      <c r="AH65" s="407"/>
      <c r="AI65" s="407"/>
      <c r="AJ65" s="407"/>
      <c r="AK65" s="407"/>
      <c r="AL65" s="407"/>
      <c r="AM65" s="407"/>
      <c r="AN65" s="407"/>
      <c r="AO65" s="407"/>
      <c r="AP65" s="407"/>
      <c r="AQ65" s="407"/>
      <c r="AR65" s="407"/>
      <c r="AS65" s="407"/>
      <c r="AT65" s="407"/>
      <c r="AU65" s="407"/>
      <c r="AV65" s="407"/>
      <c r="AW65" s="407"/>
      <c r="AX65" s="407"/>
    </row>
    <row r="66" spans="1:50" ht="22.5" customHeight="1">
      <c r="A66" s="407"/>
      <c r="B66" s="699"/>
      <c r="C66" s="1028" t="s">
        <v>1810</v>
      </c>
      <c r="D66" s="1022">
        <f>IFERROR(D52*(D$20/D$19),"-")</f>
        <v>2550</v>
      </c>
      <c r="E66" s="972"/>
      <c r="F66" s="695">
        <f>D58</f>
        <v>2550</v>
      </c>
      <c r="G66" s="848"/>
      <c r="H66" s="409"/>
      <c r="I66" s="409"/>
      <c r="J66" s="409"/>
      <c r="K66" s="409"/>
      <c r="L66" s="409"/>
      <c r="M66" s="409"/>
      <c r="N66" s="409"/>
      <c r="O66" s="409"/>
      <c r="P66" s="409"/>
      <c r="Q66" s="409"/>
      <c r="R66" s="409"/>
      <c r="S66" s="409"/>
      <c r="T66" s="409"/>
      <c r="U66" s="409"/>
      <c r="V66" s="409"/>
      <c r="W66" s="409"/>
      <c r="X66" s="409"/>
      <c r="Y66" s="409"/>
      <c r="Z66" s="409"/>
      <c r="AA66" s="409"/>
      <c r="AB66" s="409"/>
      <c r="AC66" s="409"/>
      <c r="AD66" s="409"/>
      <c r="AE66" s="409"/>
      <c r="AF66" s="409"/>
      <c r="AG66" s="409"/>
      <c r="AH66" s="407"/>
      <c r="AI66" s="407"/>
      <c r="AJ66" s="407"/>
      <c r="AK66" s="407"/>
      <c r="AL66" s="407"/>
      <c r="AM66" s="407"/>
      <c r="AN66" s="407"/>
      <c r="AO66" s="407"/>
      <c r="AP66" s="407"/>
      <c r="AQ66" s="407"/>
      <c r="AR66" s="407"/>
      <c r="AS66" s="407"/>
      <c r="AT66" s="407"/>
      <c r="AU66" s="407"/>
      <c r="AV66" s="407"/>
      <c r="AW66" s="407"/>
      <c r="AX66" s="407"/>
    </row>
    <row r="67" spans="1:50" ht="22.5" customHeight="1" thickBot="1">
      <c r="A67" s="407"/>
      <c r="B67" s="700"/>
      <c r="C67" s="1029" t="s">
        <v>1811</v>
      </c>
      <c r="D67" s="1024">
        <f>IFERROR(MIN(D66/D$61, 1), "-")</f>
        <v>0.255</v>
      </c>
      <c r="E67" s="973"/>
      <c r="F67" s="850">
        <f>IFERROR(MIN(F66/F$61, 1), "-")</f>
        <v>0.255</v>
      </c>
      <c r="G67" s="851"/>
      <c r="H67" s="409"/>
      <c r="I67" s="409"/>
      <c r="J67" s="409"/>
      <c r="K67" s="409"/>
      <c r="L67" s="409"/>
      <c r="M67" s="409"/>
      <c r="N67" s="409"/>
      <c r="O67" s="409"/>
      <c r="P67" s="409"/>
      <c r="Q67" s="409"/>
      <c r="R67" s="409"/>
      <c r="S67" s="409"/>
      <c r="T67" s="409"/>
      <c r="U67" s="409"/>
      <c r="V67" s="409"/>
      <c r="W67" s="409"/>
      <c r="X67" s="409"/>
      <c r="Y67" s="409"/>
      <c r="Z67" s="409"/>
      <c r="AA67" s="409"/>
      <c r="AB67" s="409"/>
      <c r="AC67" s="409"/>
      <c r="AD67" s="409"/>
      <c r="AE67" s="409"/>
      <c r="AF67" s="409"/>
      <c r="AG67" s="409"/>
      <c r="AH67" s="407"/>
      <c r="AI67" s="407"/>
      <c r="AJ67" s="407"/>
      <c r="AK67" s="407"/>
      <c r="AL67" s="407"/>
      <c r="AM67" s="407"/>
      <c r="AN67" s="407"/>
      <c r="AO67" s="407"/>
      <c r="AP67" s="407"/>
      <c r="AQ67" s="407"/>
      <c r="AR67" s="407"/>
      <c r="AS67" s="407"/>
      <c r="AT67" s="407"/>
      <c r="AU67" s="407"/>
      <c r="AV67" s="407"/>
      <c r="AW67" s="407"/>
      <c r="AX67" s="407"/>
    </row>
    <row r="68" spans="1:50">
      <c r="A68" s="407"/>
      <c r="B68" s="407"/>
      <c r="C68" s="409"/>
      <c r="D68" s="409"/>
      <c r="E68" s="409"/>
      <c r="F68" s="409"/>
      <c r="G68" s="409"/>
      <c r="H68" s="409"/>
      <c r="I68" s="409"/>
      <c r="J68" s="409"/>
      <c r="K68" s="409"/>
      <c r="L68" s="409"/>
      <c r="M68" s="409"/>
      <c r="N68" s="409"/>
      <c r="O68" s="409"/>
      <c r="P68" s="409"/>
      <c r="Q68" s="409"/>
      <c r="R68" s="409"/>
      <c r="S68" s="409"/>
      <c r="T68" s="409"/>
      <c r="U68" s="409"/>
      <c r="V68" s="409"/>
      <c r="W68" s="409"/>
      <c r="X68" s="409"/>
      <c r="Y68" s="409"/>
      <c r="Z68" s="409"/>
      <c r="AA68" s="409"/>
      <c r="AB68" s="409"/>
      <c r="AC68" s="409"/>
      <c r="AD68" s="409"/>
      <c r="AE68" s="409"/>
      <c r="AF68" s="409"/>
      <c r="AG68" s="409"/>
      <c r="AH68" s="407"/>
      <c r="AI68" s="407"/>
      <c r="AJ68" s="407"/>
      <c r="AK68" s="407"/>
      <c r="AL68" s="407"/>
      <c r="AM68" s="407"/>
      <c r="AN68" s="407"/>
      <c r="AO68" s="407"/>
      <c r="AP68" s="407"/>
      <c r="AQ68" s="407"/>
      <c r="AR68" s="407"/>
      <c r="AS68" s="407"/>
      <c r="AT68" s="407"/>
      <c r="AU68" s="407"/>
      <c r="AV68" s="407"/>
      <c r="AW68" s="407"/>
      <c r="AX68" s="407"/>
    </row>
    <row r="69" spans="1:50" ht="20.25" customHeight="1" outlineLevel="1">
      <c r="A69" s="407"/>
      <c r="B69" s="594" t="s">
        <v>2677</v>
      </c>
      <c r="C69" s="409"/>
      <c r="D69" s="409"/>
      <c r="E69" s="409"/>
      <c r="F69" s="409"/>
      <c r="G69" s="409"/>
      <c r="H69" s="409"/>
      <c r="I69" s="409"/>
      <c r="J69" s="409"/>
      <c r="K69" s="409"/>
      <c r="L69" s="409"/>
      <c r="M69" s="409"/>
      <c r="N69" s="409"/>
      <c r="O69" s="409"/>
      <c r="P69" s="409"/>
      <c r="Q69" s="409"/>
      <c r="R69" s="409"/>
      <c r="S69" s="409"/>
      <c r="T69" s="409"/>
      <c r="U69" s="409"/>
      <c r="V69" s="409"/>
      <c r="W69" s="409"/>
      <c r="X69" s="409"/>
      <c r="Y69" s="409"/>
      <c r="Z69" s="409"/>
      <c r="AA69" s="409"/>
      <c r="AB69" s="409"/>
      <c r="AC69" s="409"/>
      <c r="AD69" s="409"/>
      <c r="AE69" s="409"/>
      <c r="AF69" s="409"/>
      <c r="AG69" s="409"/>
      <c r="AH69" s="407"/>
      <c r="AI69" s="407"/>
      <c r="AJ69" s="407"/>
      <c r="AK69" s="407"/>
      <c r="AL69" s="407"/>
      <c r="AM69" s="407"/>
      <c r="AN69" s="407"/>
      <c r="AO69" s="407"/>
      <c r="AP69" s="407"/>
      <c r="AQ69" s="407"/>
      <c r="AR69" s="407"/>
      <c r="AS69" s="407"/>
      <c r="AT69" s="407"/>
      <c r="AU69" s="407"/>
      <c r="AV69" s="407"/>
      <c r="AW69" s="407"/>
      <c r="AX69" s="407"/>
    </row>
    <row r="70" spans="1:50" ht="51" customHeight="1" outlineLevel="1" thickBot="1">
      <c r="A70" s="407"/>
      <c r="B70" s="425"/>
      <c r="C70" s="967" t="s">
        <v>2675</v>
      </c>
      <c r="D70" s="409"/>
      <c r="E70" s="409"/>
      <c r="F70" s="409"/>
      <c r="G70" s="409"/>
      <c r="H70" s="409"/>
      <c r="I70" s="409"/>
      <c r="J70" s="409"/>
      <c r="K70" s="409"/>
      <c r="L70" s="409"/>
      <c r="M70" s="409"/>
      <c r="N70" s="409"/>
      <c r="O70" s="409"/>
      <c r="P70" s="409"/>
      <c r="Q70" s="409"/>
      <c r="R70" s="409"/>
      <c r="S70" s="409"/>
      <c r="T70" s="409"/>
      <c r="U70" s="409"/>
      <c r="V70" s="409"/>
      <c r="W70" s="409"/>
      <c r="X70" s="409"/>
      <c r="Y70" s="409"/>
      <c r="Z70" s="409"/>
      <c r="AA70" s="409"/>
      <c r="AB70" s="409"/>
      <c r="AC70" s="409"/>
      <c r="AD70" s="409"/>
      <c r="AE70" s="409"/>
      <c r="AF70" s="409"/>
      <c r="AG70" s="409"/>
      <c r="AH70" s="407"/>
      <c r="AI70" s="407"/>
      <c r="AJ70" s="407"/>
      <c r="AK70" s="407"/>
      <c r="AL70" s="407"/>
      <c r="AM70" s="407"/>
      <c r="AN70" s="407"/>
      <c r="AO70" s="407"/>
      <c r="AP70" s="407"/>
      <c r="AQ70" s="407"/>
      <c r="AR70" s="407"/>
      <c r="AS70" s="407"/>
      <c r="AT70" s="407"/>
      <c r="AU70" s="407"/>
      <c r="AV70" s="407"/>
      <c r="AW70" s="407"/>
      <c r="AX70" s="407"/>
    </row>
    <row r="71" spans="1:50" ht="19.5" customHeight="1" outlineLevel="1" thickBot="1">
      <c r="A71" s="407"/>
      <c r="B71" s="407"/>
      <c r="C71" s="1113" t="s">
        <v>2</v>
      </c>
      <c r="D71" s="409"/>
      <c r="E71" s="684" t="s">
        <v>802</v>
      </c>
      <c r="F71" s="418" t="s">
        <v>804</v>
      </c>
      <c r="G71" s="418" t="s">
        <v>803</v>
      </c>
      <c r="H71" s="418" t="s">
        <v>1078</v>
      </c>
      <c r="I71" s="418" t="s">
        <v>1079</v>
      </c>
      <c r="J71" s="418" t="s">
        <v>1080</v>
      </c>
      <c r="K71" s="418" t="s">
        <v>1081</v>
      </c>
      <c r="L71" s="418" t="s">
        <v>1082</v>
      </c>
      <c r="M71" s="418" t="s">
        <v>1083</v>
      </c>
      <c r="N71" s="672" t="s">
        <v>1084</v>
      </c>
      <c r="O71" s="672" t="s">
        <v>1624</v>
      </c>
      <c r="P71" s="672" t="s">
        <v>1625</v>
      </c>
      <c r="Q71" s="672" t="s">
        <v>1626</v>
      </c>
      <c r="R71" s="672" t="s">
        <v>1627</v>
      </c>
      <c r="S71" s="672" t="s">
        <v>1628</v>
      </c>
      <c r="T71" s="672" t="s">
        <v>1629</v>
      </c>
      <c r="U71" s="672" t="s">
        <v>1630</v>
      </c>
      <c r="V71" s="672" t="s">
        <v>1631</v>
      </c>
      <c r="W71" s="672" t="s">
        <v>1773</v>
      </c>
      <c r="X71" s="672" t="s">
        <v>1776</v>
      </c>
      <c r="Y71" s="672" t="s">
        <v>1778</v>
      </c>
      <c r="Z71" s="672" t="s">
        <v>1780</v>
      </c>
      <c r="AA71" s="672" t="s">
        <v>1782</v>
      </c>
      <c r="AB71" s="672" t="s">
        <v>1784</v>
      </c>
      <c r="AC71" s="672" t="s">
        <v>1786</v>
      </c>
      <c r="AD71" s="672" t="s">
        <v>1788</v>
      </c>
      <c r="AE71" s="758" t="s">
        <v>1775</v>
      </c>
      <c r="AF71" s="409"/>
      <c r="AG71" s="409"/>
      <c r="AH71" s="407"/>
      <c r="AI71" s="407"/>
      <c r="AJ71" s="407"/>
      <c r="AK71" s="407"/>
      <c r="AL71" s="407"/>
      <c r="AM71" s="407"/>
      <c r="AN71" s="407"/>
      <c r="AO71" s="407"/>
      <c r="AP71" s="407"/>
      <c r="AQ71" s="407"/>
      <c r="AR71" s="407"/>
      <c r="AS71" s="407"/>
      <c r="AT71" s="407"/>
      <c r="AU71" s="407"/>
      <c r="AV71" s="407"/>
      <c r="AW71" s="407"/>
      <c r="AX71" s="407"/>
    </row>
    <row r="72" spans="1:50" ht="29.4" outlineLevel="1" thickTop="1">
      <c r="A72" s="407"/>
      <c r="B72" s="407"/>
      <c r="C72" s="1000" t="s">
        <v>1794</v>
      </c>
      <c r="D72" s="996">
        <f>D4</f>
        <v>0</v>
      </c>
      <c r="E72" s="853">
        <f>E22</f>
        <v>0</v>
      </c>
      <c r="F72" s="854">
        <f t="shared" ref="F72:AC72" si="33">F22</f>
        <v>0</v>
      </c>
      <c r="G72" s="854">
        <f t="shared" si="33"/>
        <v>0</v>
      </c>
      <c r="H72" s="854">
        <f t="shared" si="33"/>
        <v>0</v>
      </c>
      <c r="I72" s="854">
        <f t="shared" si="33"/>
        <v>0</v>
      </c>
      <c r="J72" s="854">
        <f t="shared" si="33"/>
        <v>0</v>
      </c>
      <c r="K72" s="854">
        <f t="shared" si="33"/>
        <v>0</v>
      </c>
      <c r="L72" s="854">
        <f t="shared" si="33"/>
        <v>0</v>
      </c>
      <c r="M72" s="854">
        <f t="shared" si="33"/>
        <v>0</v>
      </c>
      <c r="N72" s="854">
        <f t="shared" si="33"/>
        <v>0</v>
      </c>
      <c r="O72" s="854">
        <f t="shared" si="33"/>
        <v>0</v>
      </c>
      <c r="P72" s="855">
        <f t="shared" si="33"/>
        <v>0</v>
      </c>
      <c r="Q72" s="855">
        <f t="shared" si="33"/>
        <v>0</v>
      </c>
      <c r="R72" s="855">
        <f t="shared" si="33"/>
        <v>0</v>
      </c>
      <c r="S72" s="855">
        <f t="shared" si="33"/>
        <v>0</v>
      </c>
      <c r="T72" s="855">
        <f t="shared" si="33"/>
        <v>0</v>
      </c>
      <c r="U72" s="855">
        <f t="shared" si="33"/>
        <v>0</v>
      </c>
      <c r="V72" s="855">
        <f t="shared" si="33"/>
        <v>0</v>
      </c>
      <c r="W72" s="855">
        <f t="shared" si="33"/>
        <v>0</v>
      </c>
      <c r="X72" s="855">
        <f t="shared" si="33"/>
        <v>0</v>
      </c>
      <c r="Y72" s="855">
        <f t="shared" si="33"/>
        <v>0</v>
      </c>
      <c r="Z72" s="855">
        <f t="shared" si="33"/>
        <v>0</v>
      </c>
      <c r="AA72" s="855">
        <f t="shared" si="33"/>
        <v>0</v>
      </c>
      <c r="AB72" s="855">
        <f t="shared" si="33"/>
        <v>0</v>
      </c>
      <c r="AC72" s="855">
        <f t="shared" si="33"/>
        <v>0</v>
      </c>
      <c r="AD72" s="856"/>
      <c r="AE72" s="759">
        <f>D72-SUM(E72:AC72)</f>
        <v>0</v>
      </c>
      <c r="AF72" s="409"/>
      <c r="AG72" s="409"/>
      <c r="AH72" s="407"/>
      <c r="AI72" s="407"/>
      <c r="AJ72" s="407"/>
      <c r="AK72" s="407"/>
      <c r="AL72" s="407"/>
      <c r="AM72" s="407"/>
      <c r="AN72" s="407"/>
      <c r="AO72" s="407"/>
      <c r="AP72" s="407"/>
      <c r="AQ72" s="407"/>
      <c r="AR72" s="407"/>
      <c r="AS72" s="407"/>
      <c r="AT72" s="407"/>
      <c r="AU72" s="407"/>
      <c r="AV72" s="407"/>
      <c r="AW72" s="407"/>
      <c r="AX72" s="407"/>
    </row>
    <row r="73" spans="1:50" ht="42" outlineLevel="1">
      <c r="A73" s="407"/>
      <c r="B73" s="407"/>
      <c r="C73" s="411" t="s">
        <v>1818</v>
      </c>
      <c r="D73" s="997">
        <f>D5</f>
        <v>0</v>
      </c>
      <c r="E73" s="685">
        <f t="shared" ref="E73:AC73" si="34">E23</f>
        <v>0</v>
      </c>
      <c r="F73" s="857">
        <f t="shared" si="34"/>
        <v>0</v>
      </c>
      <c r="G73" s="857">
        <f t="shared" si="34"/>
        <v>0</v>
      </c>
      <c r="H73" s="857">
        <f t="shared" si="34"/>
        <v>0</v>
      </c>
      <c r="I73" s="857">
        <f t="shared" si="34"/>
        <v>0</v>
      </c>
      <c r="J73" s="857">
        <f t="shared" si="34"/>
        <v>0</v>
      </c>
      <c r="K73" s="857">
        <f t="shared" si="34"/>
        <v>0</v>
      </c>
      <c r="L73" s="857">
        <f t="shared" si="34"/>
        <v>0</v>
      </c>
      <c r="M73" s="857">
        <f t="shared" si="34"/>
        <v>0</v>
      </c>
      <c r="N73" s="857">
        <f t="shared" si="34"/>
        <v>0</v>
      </c>
      <c r="O73" s="857">
        <f t="shared" si="34"/>
        <v>0</v>
      </c>
      <c r="P73" s="695">
        <f t="shared" si="34"/>
        <v>0</v>
      </c>
      <c r="Q73" s="695">
        <f t="shared" si="34"/>
        <v>0</v>
      </c>
      <c r="R73" s="695">
        <f t="shared" si="34"/>
        <v>0</v>
      </c>
      <c r="S73" s="695">
        <f t="shared" si="34"/>
        <v>0</v>
      </c>
      <c r="T73" s="695">
        <f t="shared" si="34"/>
        <v>0</v>
      </c>
      <c r="U73" s="695">
        <f t="shared" si="34"/>
        <v>0</v>
      </c>
      <c r="V73" s="695">
        <f t="shared" si="34"/>
        <v>0</v>
      </c>
      <c r="W73" s="695">
        <f t="shared" si="34"/>
        <v>0</v>
      </c>
      <c r="X73" s="695">
        <f t="shared" si="34"/>
        <v>0</v>
      </c>
      <c r="Y73" s="695">
        <f t="shared" si="34"/>
        <v>0</v>
      </c>
      <c r="Z73" s="695">
        <f t="shared" si="34"/>
        <v>0</v>
      </c>
      <c r="AA73" s="695">
        <f t="shared" si="34"/>
        <v>0</v>
      </c>
      <c r="AB73" s="695">
        <f t="shared" si="34"/>
        <v>0</v>
      </c>
      <c r="AC73" s="695">
        <f t="shared" si="34"/>
        <v>0</v>
      </c>
      <c r="AD73" s="858"/>
      <c r="AE73" s="760">
        <f t="shared" ref="AE73:AE77" si="35">D73-SUM(E73:AC73)</f>
        <v>0</v>
      </c>
      <c r="AF73" s="409"/>
      <c r="AG73" s="409"/>
      <c r="AH73" s="407"/>
      <c r="AI73" s="407"/>
      <c r="AJ73" s="407"/>
      <c r="AK73" s="407"/>
      <c r="AL73" s="407"/>
      <c r="AM73" s="407"/>
      <c r="AN73" s="407"/>
      <c r="AO73" s="407"/>
      <c r="AP73" s="407"/>
      <c r="AQ73" s="407"/>
      <c r="AR73" s="407"/>
      <c r="AS73" s="407"/>
      <c r="AT73" s="407"/>
      <c r="AU73" s="407"/>
      <c r="AV73" s="407"/>
      <c r="AW73" s="407"/>
      <c r="AX73" s="407"/>
    </row>
    <row r="74" spans="1:50" ht="27.75" customHeight="1" outlineLevel="1">
      <c r="A74" s="407"/>
      <c r="B74" s="407"/>
      <c r="C74" s="411" t="s">
        <v>2639</v>
      </c>
      <c r="D74" s="997">
        <f>D7*$D46</f>
        <v>25500000</v>
      </c>
      <c r="E74" s="1031"/>
      <c r="F74" s="1032"/>
      <c r="G74" s="1032"/>
      <c r="H74" s="1032"/>
      <c r="I74" s="1032"/>
      <c r="J74" s="1032"/>
      <c r="K74" s="1032"/>
      <c r="L74" s="1032"/>
      <c r="M74" s="1032"/>
      <c r="N74" s="1032"/>
      <c r="O74" s="1032"/>
      <c r="P74" s="1033"/>
      <c r="Q74" s="1033"/>
      <c r="R74" s="1033"/>
      <c r="S74" s="1033"/>
      <c r="T74" s="1033"/>
      <c r="U74" s="1033"/>
      <c r="V74" s="1033"/>
      <c r="W74" s="1033"/>
      <c r="X74" s="1033"/>
      <c r="Y74" s="1105"/>
      <c r="Z74" s="1105"/>
      <c r="AA74" s="1105"/>
      <c r="AB74" s="1105"/>
      <c r="AC74" s="1106"/>
      <c r="AD74" s="858"/>
      <c r="AE74" s="760">
        <f t="shared" si="35"/>
        <v>25500000</v>
      </c>
      <c r="AF74" s="409"/>
      <c r="AG74" s="409"/>
      <c r="AH74" s="407"/>
      <c r="AI74" s="407"/>
      <c r="AJ74" s="407"/>
      <c r="AK74" s="407"/>
      <c r="AL74" s="407"/>
      <c r="AM74" s="407"/>
      <c r="AN74" s="407"/>
      <c r="AO74" s="407"/>
      <c r="AP74" s="407"/>
      <c r="AQ74" s="407"/>
      <c r="AR74" s="407"/>
      <c r="AS74" s="407"/>
      <c r="AT74" s="407"/>
      <c r="AU74" s="407"/>
      <c r="AV74" s="407"/>
      <c r="AW74" s="407"/>
      <c r="AX74" s="407"/>
    </row>
    <row r="75" spans="1:50" ht="27.75" customHeight="1" outlineLevel="1" thickBot="1">
      <c r="A75" s="407"/>
      <c r="B75" s="407"/>
      <c r="C75" s="412" t="s">
        <v>2640</v>
      </c>
      <c r="D75" s="998">
        <f>D8*$D47</f>
        <v>0</v>
      </c>
      <c r="E75" s="1034"/>
      <c r="F75" s="1035"/>
      <c r="G75" s="1035"/>
      <c r="H75" s="1035"/>
      <c r="I75" s="1035"/>
      <c r="J75" s="1035"/>
      <c r="K75" s="1035"/>
      <c r="L75" s="1035"/>
      <c r="M75" s="1035"/>
      <c r="N75" s="1035"/>
      <c r="O75" s="1035"/>
      <c r="P75" s="1036"/>
      <c r="Q75" s="1036"/>
      <c r="R75" s="1036"/>
      <c r="S75" s="1036"/>
      <c r="T75" s="1036"/>
      <c r="U75" s="1036"/>
      <c r="V75" s="1036"/>
      <c r="W75" s="1036"/>
      <c r="X75" s="1036"/>
      <c r="Y75" s="1107"/>
      <c r="Z75" s="1107"/>
      <c r="AA75" s="1107"/>
      <c r="AB75" s="1107"/>
      <c r="AC75" s="1108"/>
      <c r="AD75" s="862"/>
      <c r="AE75" s="761">
        <f t="shared" si="35"/>
        <v>0</v>
      </c>
      <c r="AF75" s="409"/>
      <c r="AG75" s="409"/>
      <c r="AH75" s="407"/>
      <c r="AI75" s="407"/>
      <c r="AJ75" s="407"/>
      <c r="AK75" s="407"/>
      <c r="AL75" s="407"/>
      <c r="AM75" s="407"/>
      <c r="AN75" s="407"/>
      <c r="AO75" s="407"/>
      <c r="AP75" s="407"/>
      <c r="AQ75" s="407"/>
      <c r="AR75" s="407"/>
      <c r="AS75" s="407"/>
      <c r="AT75" s="407"/>
      <c r="AU75" s="407"/>
      <c r="AV75" s="407"/>
      <c r="AW75" s="407"/>
      <c r="AX75" s="407"/>
    </row>
    <row r="76" spans="1:50" ht="17.25" customHeight="1" thickTop="1" thickBot="1">
      <c r="A76" s="407"/>
      <c r="B76" s="407"/>
      <c r="C76" s="884" t="s">
        <v>2674</v>
      </c>
      <c r="D76" s="999">
        <f t="shared" ref="D76" si="36">(SUM(D74:D75)+SUM(D72:D73)/$D$45)/1000</f>
        <v>25500</v>
      </c>
      <c r="E76" s="1037">
        <f>(SUM(E74:E75)+SUM(E72:E73)/$D$45)/1000</f>
        <v>0</v>
      </c>
      <c r="F76" s="1038">
        <f t="shared" ref="F76:AC76" si="37">(SUM(F74:F75)+SUM(F72:F73)/$D$45)/1000</f>
        <v>0</v>
      </c>
      <c r="G76" s="1038">
        <f t="shared" si="37"/>
        <v>0</v>
      </c>
      <c r="H76" s="1038">
        <f t="shared" si="37"/>
        <v>0</v>
      </c>
      <c r="I76" s="1038">
        <f t="shared" si="37"/>
        <v>0</v>
      </c>
      <c r="J76" s="1038">
        <f t="shared" si="37"/>
        <v>0</v>
      </c>
      <c r="K76" s="1038">
        <f t="shared" si="37"/>
        <v>0</v>
      </c>
      <c r="L76" s="1038">
        <f t="shared" si="37"/>
        <v>0</v>
      </c>
      <c r="M76" s="1038">
        <f t="shared" si="37"/>
        <v>0</v>
      </c>
      <c r="N76" s="1038">
        <f t="shared" si="37"/>
        <v>0</v>
      </c>
      <c r="O76" s="1038">
        <f t="shared" si="37"/>
        <v>0</v>
      </c>
      <c r="P76" s="1039">
        <f t="shared" si="37"/>
        <v>0</v>
      </c>
      <c r="Q76" s="1039">
        <f t="shared" si="37"/>
        <v>0</v>
      </c>
      <c r="R76" s="1039">
        <f t="shared" si="37"/>
        <v>0</v>
      </c>
      <c r="S76" s="1039">
        <f t="shared" si="37"/>
        <v>0</v>
      </c>
      <c r="T76" s="1039">
        <f t="shared" si="37"/>
        <v>0</v>
      </c>
      <c r="U76" s="1039">
        <f t="shared" si="37"/>
        <v>0</v>
      </c>
      <c r="V76" s="1039">
        <f t="shared" si="37"/>
        <v>0</v>
      </c>
      <c r="W76" s="1038">
        <f t="shared" si="37"/>
        <v>0</v>
      </c>
      <c r="X76" s="1038">
        <f t="shared" si="37"/>
        <v>0</v>
      </c>
      <c r="Y76" s="1038">
        <f t="shared" si="37"/>
        <v>0</v>
      </c>
      <c r="Z76" s="1038">
        <f t="shared" si="37"/>
        <v>0</v>
      </c>
      <c r="AA76" s="1038">
        <f t="shared" si="37"/>
        <v>0</v>
      </c>
      <c r="AB76" s="1038">
        <f t="shared" si="37"/>
        <v>0</v>
      </c>
      <c r="AC76" s="1038">
        <f t="shared" si="37"/>
        <v>0</v>
      </c>
      <c r="AD76" s="1040"/>
      <c r="AE76" s="852">
        <f t="shared" ref="AE76" si="38">D76-SUM(E76:AC76)</f>
        <v>25500</v>
      </c>
      <c r="AF76" s="409"/>
      <c r="AG76" s="409"/>
      <c r="AH76" s="407"/>
      <c r="AI76" s="407"/>
      <c r="AJ76" s="407"/>
      <c r="AK76" s="407"/>
      <c r="AL76" s="407"/>
      <c r="AM76" s="407"/>
      <c r="AN76" s="407"/>
      <c r="AO76" s="407"/>
      <c r="AP76" s="407"/>
      <c r="AQ76" s="407"/>
      <c r="AR76" s="407"/>
      <c r="AS76" s="407"/>
      <c r="AT76" s="407"/>
      <c r="AU76" s="407"/>
      <c r="AV76" s="407"/>
      <c r="AW76" s="407"/>
      <c r="AX76" s="407"/>
    </row>
    <row r="77" spans="1:50" ht="17.25" customHeight="1" thickTop="1" thickBot="1">
      <c r="A77" s="407"/>
      <c r="B77" s="407"/>
      <c r="C77" s="1001" t="s">
        <v>2638</v>
      </c>
      <c r="D77" s="1002">
        <f>D19</f>
        <v>100000</v>
      </c>
      <c r="E77" s="1041">
        <f t="shared" ref="E77:AC77" si="39">E19</f>
        <v>20000</v>
      </c>
      <c r="F77" s="1042">
        <f t="shared" si="39"/>
        <v>0</v>
      </c>
      <c r="G77" s="1042">
        <f t="shared" si="39"/>
        <v>0</v>
      </c>
      <c r="H77" s="1042">
        <f t="shared" si="39"/>
        <v>0</v>
      </c>
      <c r="I77" s="1042">
        <f t="shared" si="39"/>
        <v>0</v>
      </c>
      <c r="J77" s="1042">
        <f t="shared" si="39"/>
        <v>0</v>
      </c>
      <c r="K77" s="1042">
        <f t="shared" si="39"/>
        <v>0</v>
      </c>
      <c r="L77" s="1042">
        <f t="shared" si="39"/>
        <v>0</v>
      </c>
      <c r="M77" s="1042">
        <f t="shared" si="39"/>
        <v>0</v>
      </c>
      <c r="N77" s="1042">
        <f t="shared" si="39"/>
        <v>0</v>
      </c>
      <c r="O77" s="1042">
        <f t="shared" si="39"/>
        <v>0</v>
      </c>
      <c r="P77" s="1043">
        <f t="shared" si="39"/>
        <v>0</v>
      </c>
      <c r="Q77" s="1043">
        <f t="shared" si="39"/>
        <v>0</v>
      </c>
      <c r="R77" s="1043">
        <f t="shared" si="39"/>
        <v>0</v>
      </c>
      <c r="S77" s="1043">
        <f t="shared" si="39"/>
        <v>0</v>
      </c>
      <c r="T77" s="1043">
        <f t="shared" si="39"/>
        <v>0</v>
      </c>
      <c r="U77" s="1043">
        <f t="shared" si="39"/>
        <v>0</v>
      </c>
      <c r="V77" s="1043">
        <f t="shared" si="39"/>
        <v>0</v>
      </c>
      <c r="W77" s="1042">
        <f t="shared" si="39"/>
        <v>0</v>
      </c>
      <c r="X77" s="1042">
        <f t="shared" si="39"/>
        <v>0</v>
      </c>
      <c r="Y77" s="1042">
        <f t="shared" si="39"/>
        <v>0</v>
      </c>
      <c r="Z77" s="1042">
        <f t="shared" si="39"/>
        <v>0</v>
      </c>
      <c r="AA77" s="1042">
        <f t="shared" si="39"/>
        <v>0</v>
      </c>
      <c r="AB77" s="1042">
        <f t="shared" si="39"/>
        <v>0</v>
      </c>
      <c r="AC77" s="1042">
        <f t="shared" si="39"/>
        <v>0</v>
      </c>
      <c r="AD77" s="1044"/>
      <c r="AE77" s="1003">
        <f t="shared" si="35"/>
        <v>80000</v>
      </c>
      <c r="AF77" s="409"/>
      <c r="AG77" s="409"/>
      <c r="AH77" s="407"/>
      <c r="AI77" s="407"/>
      <c r="AJ77" s="407"/>
      <c r="AK77" s="407"/>
      <c r="AL77" s="407"/>
      <c r="AM77" s="407"/>
      <c r="AN77" s="407"/>
      <c r="AO77" s="407"/>
      <c r="AP77" s="407"/>
      <c r="AQ77" s="407"/>
      <c r="AR77" s="407"/>
      <c r="AS77" s="407"/>
      <c r="AT77" s="407"/>
      <c r="AU77" s="407"/>
      <c r="AV77" s="407"/>
      <c r="AW77" s="407"/>
      <c r="AX77" s="407"/>
    </row>
    <row r="78" spans="1:50" ht="13.8" thickBot="1">
      <c r="A78" s="407"/>
      <c r="B78" s="407"/>
      <c r="C78" s="409"/>
      <c r="D78" s="409"/>
      <c r="E78" s="409"/>
      <c r="F78" s="409"/>
      <c r="G78" s="409"/>
      <c r="H78" s="409"/>
      <c r="I78" s="409"/>
      <c r="J78" s="409"/>
      <c r="K78" s="409"/>
      <c r="L78" s="409"/>
      <c r="M78" s="409"/>
      <c r="N78" s="409"/>
      <c r="O78" s="409"/>
      <c r="P78" s="409"/>
      <c r="Q78" s="409"/>
      <c r="R78" s="409"/>
      <c r="S78" s="409"/>
      <c r="T78" s="409"/>
      <c r="U78" s="409"/>
      <c r="V78" s="409"/>
      <c r="W78" s="409"/>
      <c r="X78" s="409"/>
      <c r="Y78" s="409"/>
      <c r="Z78" s="409"/>
      <c r="AA78" s="409"/>
      <c r="AB78" s="409"/>
      <c r="AC78" s="409"/>
      <c r="AD78" s="409"/>
      <c r="AE78" s="409"/>
      <c r="AF78" s="409"/>
      <c r="AG78" s="409"/>
      <c r="AH78" s="407"/>
      <c r="AI78" s="407"/>
      <c r="AJ78" s="407"/>
      <c r="AK78" s="407"/>
      <c r="AL78" s="407"/>
      <c r="AM78" s="407"/>
      <c r="AN78" s="407"/>
      <c r="AO78" s="407"/>
      <c r="AP78" s="407"/>
      <c r="AQ78" s="407"/>
      <c r="AR78" s="407"/>
      <c r="AS78" s="407"/>
      <c r="AT78" s="407"/>
      <c r="AU78" s="407"/>
      <c r="AV78" s="407"/>
      <c r="AW78" s="407"/>
      <c r="AX78" s="407"/>
    </row>
    <row r="79" spans="1:50" ht="29.4" outlineLevel="1" thickTop="1">
      <c r="A79" s="407"/>
      <c r="B79" s="407"/>
      <c r="C79" s="1000" t="s">
        <v>1794</v>
      </c>
      <c r="D79" s="996">
        <f t="shared" ref="D79:D80" si="40">D72</f>
        <v>0</v>
      </c>
      <c r="E79" s="853">
        <f>E72</f>
        <v>0</v>
      </c>
      <c r="F79" s="854">
        <f t="shared" ref="F79:AC79" si="41">F72</f>
        <v>0</v>
      </c>
      <c r="G79" s="854">
        <f t="shared" si="41"/>
        <v>0</v>
      </c>
      <c r="H79" s="854">
        <f t="shared" si="41"/>
        <v>0</v>
      </c>
      <c r="I79" s="854">
        <f t="shared" si="41"/>
        <v>0</v>
      </c>
      <c r="J79" s="854">
        <f t="shared" si="41"/>
        <v>0</v>
      </c>
      <c r="K79" s="854">
        <f t="shared" si="41"/>
        <v>0</v>
      </c>
      <c r="L79" s="854">
        <f t="shared" si="41"/>
        <v>0</v>
      </c>
      <c r="M79" s="854">
        <f t="shared" si="41"/>
        <v>0</v>
      </c>
      <c r="N79" s="854">
        <f t="shared" si="41"/>
        <v>0</v>
      </c>
      <c r="O79" s="854">
        <f t="shared" si="41"/>
        <v>0</v>
      </c>
      <c r="P79" s="855">
        <f t="shared" si="41"/>
        <v>0</v>
      </c>
      <c r="Q79" s="855">
        <f t="shared" si="41"/>
        <v>0</v>
      </c>
      <c r="R79" s="855">
        <f t="shared" si="41"/>
        <v>0</v>
      </c>
      <c r="S79" s="855">
        <f t="shared" si="41"/>
        <v>0</v>
      </c>
      <c r="T79" s="855">
        <f t="shared" si="41"/>
        <v>0</v>
      </c>
      <c r="U79" s="855">
        <f t="shared" si="41"/>
        <v>0</v>
      </c>
      <c r="V79" s="855">
        <f t="shared" si="41"/>
        <v>0</v>
      </c>
      <c r="W79" s="855">
        <f t="shared" si="41"/>
        <v>0</v>
      </c>
      <c r="X79" s="855">
        <f t="shared" si="41"/>
        <v>0</v>
      </c>
      <c r="Y79" s="855">
        <f t="shared" si="41"/>
        <v>0</v>
      </c>
      <c r="Z79" s="855">
        <f t="shared" si="41"/>
        <v>0</v>
      </c>
      <c r="AA79" s="855">
        <f t="shared" si="41"/>
        <v>0</v>
      </c>
      <c r="AB79" s="855">
        <f t="shared" si="41"/>
        <v>0</v>
      </c>
      <c r="AC79" s="855">
        <f t="shared" si="41"/>
        <v>0</v>
      </c>
      <c r="AD79" s="856"/>
      <c r="AE79" s="759">
        <f>D79-SUM(E79:AC79)</f>
        <v>0</v>
      </c>
      <c r="AF79" s="409"/>
      <c r="AG79" s="409"/>
      <c r="AH79" s="407"/>
      <c r="AI79" s="407"/>
      <c r="AJ79" s="407"/>
      <c r="AK79" s="407"/>
      <c r="AL79" s="407"/>
      <c r="AM79" s="407"/>
      <c r="AN79" s="407"/>
      <c r="AO79" s="407"/>
      <c r="AP79" s="407"/>
      <c r="AQ79" s="407"/>
      <c r="AR79" s="407"/>
      <c r="AS79" s="407"/>
      <c r="AT79" s="407"/>
      <c r="AU79" s="407"/>
      <c r="AV79" s="407"/>
      <c r="AW79" s="407"/>
      <c r="AX79" s="407"/>
    </row>
    <row r="80" spans="1:50" ht="42" outlineLevel="1">
      <c r="A80" s="407"/>
      <c r="B80" s="407"/>
      <c r="C80" s="411" t="s">
        <v>1818</v>
      </c>
      <c r="D80" s="997">
        <f t="shared" si="40"/>
        <v>0</v>
      </c>
      <c r="E80" s="685">
        <f t="shared" ref="E80:AC80" si="42">E73</f>
        <v>0</v>
      </c>
      <c r="F80" s="857">
        <f t="shared" si="42"/>
        <v>0</v>
      </c>
      <c r="G80" s="857">
        <f t="shared" si="42"/>
        <v>0</v>
      </c>
      <c r="H80" s="857">
        <f t="shared" si="42"/>
        <v>0</v>
      </c>
      <c r="I80" s="857">
        <f t="shared" si="42"/>
        <v>0</v>
      </c>
      <c r="J80" s="857">
        <f t="shared" si="42"/>
        <v>0</v>
      </c>
      <c r="K80" s="857">
        <f t="shared" si="42"/>
        <v>0</v>
      </c>
      <c r="L80" s="857">
        <f t="shared" si="42"/>
        <v>0</v>
      </c>
      <c r="M80" s="857">
        <f t="shared" si="42"/>
        <v>0</v>
      </c>
      <c r="N80" s="857">
        <f t="shared" si="42"/>
        <v>0</v>
      </c>
      <c r="O80" s="857">
        <f t="shared" si="42"/>
        <v>0</v>
      </c>
      <c r="P80" s="695">
        <f t="shared" si="42"/>
        <v>0</v>
      </c>
      <c r="Q80" s="695">
        <f t="shared" si="42"/>
        <v>0</v>
      </c>
      <c r="R80" s="695">
        <f t="shared" si="42"/>
        <v>0</v>
      </c>
      <c r="S80" s="695">
        <f t="shared" si="42"/>
        <v>0</v>
      </c>
      <c r="T80" s="695">
        <f t="shared" si="42"/>
        <v>0</v>
      </c>
      <c r="U80" s="695">
        <f t="shared" si="42"/>
        <v>0</v>
      </c>
      <c r="V80" s="695">
        <f t="shared" si="42"/>
        <v>0</v>
      </c>
      <c r="W80" s="695">
        <f t="shared" si="42"/>
        <v>0</v>
      </c>
      <c r="X80" s="695">
        <f t="shared" si="42"/>
        <v>0</v>
      </c>
      <c r="Y80" s="695">
        <f t="shared" si="42"/>
        <v>0</v>
      </c>
      <c r="Z80" s="695">
        <f t="shared" si="42"/>
        <v>0</v>
      </c>
      <c r="AA80" s="695">
        <f t="shared" si="42"/>
        <v>0</v>
      </c>
      <c r="AB80" s="695">
        <f t="shared" si="42"/>
        <v>0</v>
      </c>
      <c r="AC80" s="695">
        <f t="shared" si="42"/>
        <v>0</v>
      </c>
      <c r="AD80" s="858"/>
      <c r="AE80" s="760">
        <f t="shared" ref="AE80:AE82" si="43">D80-SUM(E80:AC80)</f>
        <v>0</v>
      </c>
      <c r="AF80" s="409"/>
      <c r="AG80" s="409"/>
      <c r="AH80" s="407"/>
      <c r="AI80" s="407"/>
      <c r="AJ80" s="407"/>
      <c r="AK80" s="407"/>
      <c r="AL80" s="407"/>
      <c r="AM80" s="407"/>
      <c r="AN80" s="407"/>
      <c r="AO80" s="407"/>
      <c r="AP80" s="407"/>
      <c r="AQ80" s="407"/>
      <c r="AR80" s="407"/>
      <c r="AS80" s="407"/>
      <c r="AT80" s="407"/>
      <c r="AU80" s="407"/>
      <c r="AV80" s="407"/>
      <c r="AW80" s="407"/>
      <c r="AX80" s="407"/>
    </row>
    <row r="81" spans="1:50" ht="27.75" customHeight="1" outlineLevel="1">
      <c r="A81" s="407"/>
      <c r="B81" s="407"/>
      <c r="C81" s="411" t="s">
        <v>1812</v>
      </c>
      <c r="D81" s="997">
        <f>D74*$D$45</f>
        <v>10786.5</v>
      </c>
      <c r="E81" s="685">
        <f t="shared" ref="E81:AC81" si="44">E74*$D$45</f>
        <v>0</v>
      </c>
      <c r="F81" s="857">
        <f t="shared" si="44"/>
        <v>0</v>
      </c>
      <c r="G81" s="857">
        <f t="shared" si="44"/>
        <v>0</v>
      </c>
      <c r="H81" s="857">
        <f t="shared" si="44"/>
        <v>0</v>
      </c>
      <c r="I81" s="857">
        <f t="shared" si="44"/>
        <v>0</v>
      </c>
      <c r="J81" s="857">
        <f t="shared" si="44"/>
        <v>0</v>
      </c>
      <c r="K81" s="857">
        <f t="shared" si="44"/>
        <v>0</v>
      </c>
      <c r="L81" s="857">
        <f t="shared" si="44"/>
        <v>0</v>
      </c>
      <c r="M81" s="857">
        <f t="shared" si="44"/>
        <v>0</v>
      </c>
      <c r="N81" s="857">
        <f t="shared" si="44"/>
        <v>0</v>
      </c>
      <c r="O81" s="857">
        <f t="shared" si="44"/>
        <v>0</v>
      </c>
      <c r="P81" s="695">
        <f t="shared" si="44"/>
        <v>0</v>
      </c>
      <c r="Q81" s="695">
        <f t="shared" si="44"/>
        <v>0</v>
      </c>
      <c r="R81" s="695">
        <f t="shared" si="44"/>
        <v>0</v>
      </c>
      <c r="S81" s="695">
        <f t="shared" si="44"/>
        <v>0</v>
      </c>
      <c r="T81" s="695">
        <f t="shared" si="44"/>
        <v>0</v>
      </c>
      <c r="U81" s="695">
        <f t="shared" si="44"/>
        <v>0</v>
      </c>
      <c r="V81" s="695">
        <f t="shared" si="44"/>
        <v>0</v>
      </c>
      <c r="W81" s="695">
        <f t="shared" si="44"/>
        <v>0</v>
      </c>
      <c r="X81" s="695">
        <f t="shared" si="44"/>
        <v>0</v>
      </c>
      <c r="Y81" s="695">
        <f t="shared" si="44"/>
        <v>0</v>
      </c>
      <c r="Z81" s="695">
        <f t="shared" si="44"/>
        <v>0</v>
      </c>
      <c r="AA81" s="695">
        <f t="shared" si="44"/>
        <v>0</v>
      </c>
      <c r="AB81" s="695">
        <f t="shared" si="44"/>
        <v>0</v>
      </c>
      <c r="AC81" s="695">
        <f t="shared" si="44"/>
        <v>0</v>
      </c>
      <c r="AD81" s="858"/>
      <c r="AE81" s="760">
        <f t="shared" si="43"/>
        <v>10786.5</v>
      </c>
      <c r="AF81" s="409"/>
      <c r="AG81" s="409"/>
      <c r="AH81" s="407"/>
      <c r="AI81" s="407"/>
      <c r="AJ81" s="407"/>
      <c r="AK81" s="407"/>
      <c r="AL81" s="407"/>
      <c r="AM81" s="407"/>
      <c r="AN81" s="407"/>
      <c r="AO81" s="407"/>
      <c r="AP81" s="407"/>
      <c r="AQ81" s="407"/>
      <c r="AR81" s="407"/>
      <c r="AS81" s="407"/>
      <c r="AT81" s="407"/>
      <c r="AU81" s="407"/>
      <c r="AV81" s="407"/>
      <c r="AW81" s="407"/>
      <c r="AX81" s="407"/>
    </row>
    <row r="82" spans="1:50" ht="27.75" customHeight="1" outlineLevel="1" thickBot="1">
      <c r="A82" s="407"/>
      <c r="B82" s="407"/>
      <c r="C82" s="412" t="s">
        <v>1813</v>
      </c>
      <c r="D82" s="998">
        <f>D75*$D$45</f>
        <v>0</v>
      </c>
      <c r="E82" s="859">
        <f t="shared" ref="E82:AC82" si="45">E75*$D$45</f>
        <v>0</v>
      </c>
      <c r="F82" s="860">
        <f t="shared" si="45"/>
        <v>0</v>
      </c>
      <c r="G82" s="860">
        <f t="shared" si="45"/>
        <v>0</v>
      </c>
      <c r="H82" s="860">
        <f t="shared" si="45"/>
        <v>0</v>
      </c>
      <c r="I82" s="860">
        <f t="shared" si="45"/>
        <v>0</v>
      </c>
      <c r="J82" s="860">
        <f t="shared" si="45"/>
        <v>0</v>
      </c>
      <c r="K82" s="860">
        <f t="shared" si="45"/>
        <v>0</v>
      </c>
      <c r="L82" s="860">
        <f t="shared" si="45"/>
        <v>0</v>
      </c>
      <c r="M82" s="860">
        <f t="shared" si="45"/>
        <v>0</v>
      </c>
      <c r="N82" s="860">
        <f t="shared" si="45"/>
        <v>0</v>
      </c>
      <c r="O82" s="860">
        <f t="shared" si="45"/>
        <v>0</v>
      </c>
      <c r="P82" s="861">
        <f t="shared" si="45"/>
        <v>0</v>
      </c>
      <c r="Q82" s="861">
        <f t="shared" si="45"/>
        <v>0</v>
      </c>
      <c r="R82" s="861">
        <f t="shared" si="45"/>
        <v>0</v>
      </c>
      <c r="S82" s="861">
        <f t="shared" si="45"/>
        <v>0</v>
      </c>
      <c r="T82" s="861">
        <f t="shared" si="45"/>
        <v>0</v>
      </c>
      <c r="U82" s="861">
        <f t="shared" si="45"/>
        <v>0</v>
      </c>
      <c r="V82" s="861">
        <f t="shared" si="45"/>
        <v>0</v>
      </c>
      <c r="W82" s="861">
        <f t="shared" si="45"/>
        <v>0</v>
      </c>
      <c r="X82" s="861">
        <f t="shared" si="45"/>
        <v>0</v>
      </c>
      <c r="Y82" s="861">
        <f t="shared" si="45"/>
        <v>0</v>
      </c>
      <c r="Z82" s="861">
        <f t="shared" si="45"/>
        <v>0</v>
      </c>
      <c r="AA82" s="861">
        <f t="shared" si="45"/>
        <v>0</v>
      </c>
      <c r="AB82" s="861">
        <f t="shared" si="45"/>
        <v>0</v>
      </c>
      <c r="AC82" s="861">
        <f t="shared" si="45"/>
        <v>0</v>
      </c>
      <c r="AD82" s="862"/>
      <c r="AE82" s="761">
        <f t="shared" si="43"/>
        <v>0</v>
      </c>
      <c r="AF82" s="409"/>
      <c r="AG82" s="409"/>
      <c r="AH82" s="407"/>
      <c r="AI82" s="407"/>
      <c r="AJ82" s="407"/>
      <c r="AK82" s="407"/>
      <c r="AL82" s="407"/>
      <c r="AM82" s="407"/>
      <c r="AN82" s="407"/>
      <c r="AO82" s="407"/>
      <c r="AP82" s="407"/>
      <c r="AQ82" s="407"/>
      <c r="AR82" s="407"/>
      <c r="AS82" s="407"/>
      <c r="AT82" s="407"/>
      <c r="AU82" s="407"/>
      <c r="AV82" s="407"/>
      <c r="AW82" s="407"/>
      <c r="AX82" s="407"/>
    </row>
    <row r="83" spans="1:50">
      <c r="A83" s="407"/>
      <c r="B83" s="407"/>
      <c r="C83" s="409"/>
      <c r="D83" s="409"/>
      <c r="E83" s="409"/>
      <c r="F83" s="409"/>
      <c r="G83" s="409"/>
      <c r="H83" s="409"/>
      <c r="I83" s="409"/>
      <c r="J83" s="409"/>
      <c r="K83" s="409"/>
      <c r="L83" s="409"/>
      <c r="M83" s="409"/>
      <c r="N83" s="409"/>
      <c r="O83" s="409"/>
      <c r="P83" s="409"/>
      <c r="Q83" s="409"/>
      <c r="R83" s="409"/>
      <c r="S83" s="409"/>
      <c r="T83" s="409"/>
      <c r="U83" s="409"/>
      <c r="V83" s="409"/>
      <c r="W83" s="409"/>
      <c r="X83" s="409"/>
      <c r="Y83" s="409"/>
      <c r="Z83" s="409"/>
      <c r="AA83" s="409"/>
      <c r="AB83" s="409"/>
      <c r="AC83" s="409"/>
      <c r="AD83" s="409"/>
      <c r="AE83" s="409"/>
      <c r="AF83" s="409"/>
      <c r="AG83" s="409"/>
      <c r="AH83" s="407"/>
      <c r="AI83" s="407"/>
      <c r="AJ83" s="407"/>
      <c r="AK83" s="407"/>
      <c r="AL83" s="407"/>
      <c r="AM83" s="407"/>
      <c r="AN83" s="407"/>
      <c r="AO83" s="407"/>
      <c r="AP83" s="407"/>
      <c r="AQ83" s="407"/>
      <c r="AR83" s="407"/>
      <c r="AS83" s="407"/>
      <c r="AT83" s="407"/>
      <c r="AU83" s="407"/>
      <c r="AV83" s="407"/>
      <c r="AW83" s="407"/>
      <c r="AX83" s="407"/>
    </row>
    <row r="84" spans="1:50">
      <c r="A84" s="407"/>
      <c r="B84" s="407"/>
      <c r="C84" s="409"/>
      <c r="D84" s="409"/>
      <c r="E84" s="409"/>
      <c r="F84" s="409"/>
      <c r="G84" s="409"/>
      <c r="H84" s="409"/>
      <c r="I84" s="409"/>
      <c r="J84" s="409"/>
      <c r="K84" s="409"/>
      <c r="L84" s="409"/>
      <c r="M84" s="409"/>
      <c r="N84" s="409"/>
      <c r="O84" s="409"/>
      <c r="P84" s="409"/>
      <c r="Q84" s="409"/>
      <c r="R84" s="409"/>
      <c r="S84" s="409"/>
      <c r="T84" s="409"/>
      <c r="U84" s="409"/>
      <c r="V84" s="409"/>
      <c r="W84" s="409"/>
      <c r="X84" s="409"/>
      <c r="Y84" s="409"/>
      <c r="Z84" s="409"/>
      <c r="AA84" s="409"/>
      <c r="AB84" s="409"/>
      <c r="AC84" s="409"/>
      <c r="AD84" s="409"/>
      <c r="AE84" s="409"/>
      <c r="AF84" s="409"/>
      <c r="AG84" s="409"/>
      <c r="AH84" s="407"/>
      <c r="AI84" s="407"/>
      <c r="AJ84" s="407"/>
      <c r="AK84" s="407"/>
      <c r="AL84" s="407"/>
      <c r="AM84" s="407"/>
      <c r="AN84" s="407"/>
      <c r="AO84" s="407"/>
      <c r="AP84" s="407"/>
      <c r="AQ84" s="407"/>
      <c r="AR84" s="407"/>
      <c r="AS84" s="407"/>
      <c r="AT84" s="407"/>
      <c r="AU84" s="407"/>
      <c r="AV84" s="407"/>
      <c r="AW84" s="407"/>
      <c r="AX84" s="407"/>
    </row>
    <row r="85" spans="1:50">
      <c r="A85" s="407"/>
      <c r="B85" s="407"/>
      <c r="D85" s="409"/>
      <c r="E85" s="409"/>
      <c r="F85" s="409"/>
      <c r="G85" s="409"/>
      <c r="H85" s="409"/>
      <c r="I85" s="409"/>
      <c r="J85" s="409"/>
      <c r="K85" s="409"/>
      <c r="L85" s="409"/>
      <c r="M85" s="409"/>
      <c r="N85" s="409"/>
      <c r="O85" s="409"/>
      <c r="P85" s="409"/>
      <c r="Q85" s="409"/>
      <c r="R85" s="409"/>
      <c r="S85" s="409"/>
      <c r="T85" s="409"/>
      <c r="U85" s="409"/>
      <c r="V85" s="409"/>
      <c r="W85" s="409"/>
      <c r="X85" s="409"/>
      <c r="Y85" s="409"/>
      <c r="Z85" s="409"/>
      <c r="AA85" s="409"/>
      <c r="AB85" s="409"/>
      <c r="AC85" s="409"/>
      <c r="AD85" s="409"/>
      <c r="AE85" s="409"/>
      <c r="AF85" s="409"/>
      <c r="AG85" s="409"/>
      <c r="AH85" s="407"/>
      <c r="AI85" s="407"/>
      <c r="AJ85" s="407"/>
      <c r="AK85" s="407"/>
      <c r="AL85" s="407"/>
      <c r="AM85" s="407"/>
      <c r="AN85" s="407"/>
      <c r="AO85" s="407"/>
      <c r="AP85" s="407"/>
      <c r="AQ85" s="407"/>
      <c r="AR85" s="407"/>
      <c r="AS85" s="407"/>
      <c r="AT85" s="407"/>
      <c r="AU85" s="407"/>
      <c r="AV85" s="407"/>
      <c r="AW85" s="407"/>
      <c r="AX85" s="407"/>
    </row>
    <row r="86" spans="1:50">
      <c r="A86" s="407"/>
      <c r="B86" s="407"/>
      <c r="C86" s="409"/>
      <c r="D86" s="409"/>
      <c r="E86" s="409"/>
      <c r="F86" s="409"/>
      <c r="G86" s="409"/>
      <c r="H86" s="409"/>
      <c r="I86" s="409"/>
      <c r="J86" s="409"/>
      <c r="K86" s="409"/>
      <c r="L86" s="409"/>
      <c r="M86" s="409"/>
      <c r="N86" s="409"/>
      <c r="O86" s="409"/>
      <c r="P86" s="409"/>
      <c r="Q86" s="409"/>
      <c r="R86" s="409"/>
      <c r="S86" s="409"/>
      <c r="T86" s="409"/>
      <c r="U86" s="409"/>
      <c r="V86" s="409"/>
      <c r="W86" s="409"/>
      <c r="X86" s="409"/>
      <c r="Y86" s="409"/>
      <c r="Z86" s="409"/>
      <c r="AA86" s="409"/>
      <c r="AB86" s="409"/>
      <c r="AC86" s="409"/>
      <c r="AD86" s="409"/>
      <c r="AE86" s="409"/>
      <c r="AF86" s="409"/>
      <c r="AH86" s="407"/>
      <c r="AI86" s="407"/>
      <c r="AJ86" s="407"/>
      <c r="AK86" s="407"/>
      <c r="AL86" s="407"/>
      <c r="AM86" s="407"/>
      <c r="AN86" s="407"/>
      <c r="AO86" s="407"/>
      <c r="AP86" s="407"/>
      <c r="AQ86" s="407"/>
      <c r="AR86" s="407"/>
      <c r="AS86" s="407"/>
      <c r="AT86" s="407"/>
      <c r="AU86" s="407"/>
      <c r="AV86" s="407"/>
      <c r="AW86" s="407"/>
      <c r="AX86" s="407"/>
    </row>
    <row r="87" spans="1:50">
      <c r="A87" s="407"/>
      <c r="B87" s="407"/>
      <c r="D87" s="409"/>
      <c r="E87" s="409"/>
      <c r="F87" s="409"/>
      <c r="G87" s="409"/>
      <c r="H87" s="409"/>
      <c r="I87" s="409"/>
      <c r="J87" s="409"/>
      <c r="K87" s="409"/>
      <c r="L87" s="409"/>
      <c r="M87" s="409"/>
      <c r="N87" s="409"/>
      <c r="O87" s="409"/>
      <c r="P87" s="409"/>
      <c r="Q87" s="409"/>
      <c r="R87" s="409"/>
      <c r="S87" s="409"/>
      <c r="T87" s="409"/>
      <c r="U87" s="409"/>
      <c r="V87" s="409"/>
      <c r="W87" s="409"/>
      <c r="X87" s="409"/>
      <c r="Y87" s="409"/>
      <c r="Z87" s="409"/>
      <c r="AA87" s="409"/>
      <c r="AB87" s="409"/>
      <c r="AC87" s="409"/>
      <c r="AD87" s="409"/>
      <c r="AE87" s="409"/>
      <c r="AF87" s="409"/>
      <c r="AG87" s="409"/>
      <c r="AH87" s="407"/>
      <c r="AI87" s="639"/>
      <c r="AJ87" s="407"/>
      <c r="AK87" s="407"/>
      <c r="AL87" s="407"/>
      <c r="AM87" s="407"/>
      <c r="AN87" s="407"/>
      <c r="AO87" s="407"/>
      <c r="AP87" s="407"/>
      <c r="AQ87" s="407"/>
      <c r="AR87" s="407"/>
      <c r="AS87" s="407"/>
      <c r="AT87" s="407"/>
      <c r="AU87" s="407"/>
      <c r="AV87" s="407"/>
      <c r="AW87" s="407"/>
      <c r="AX87" s="407"/>
    </row>
    <row r="88" spans="1:50">
      <c r="A88" s="407"/>
      <c r="B88" s="407"/>
      <c r="C88" s="409"/>
      <c r="D88" s="409"/>
      <c r="E88" s="409"/>
      <c r="F88" s="409"/>
      <c r="G88" s="409"/>
      <c r="H88" s="409"/>
      <c r="I88" s="409"/>
      <c r="J88" s="409"/>
      <c r="K88" s="409"/>
      <c r="L88" s="409"/>
      <c r="M88" s="409"/>
      <c r="N88" s="409"/>
      <c r="O88" s="409"/>
      <c r="P88" s="409"/>
      <c r="Q88" s="409"/>
      <c r="R88" s="409"/>
      <c r="S88" s="409"/>
      <c r="T88" s="409"/>
      <c r="U88" s="409"/>
      <c r="V88" s="409"/>
      <c r="W88" s="409"/>
      <c r="X88" s="409"/>
      <c r="Y88" s="409"/>
      <c r="Z88" s="409"/>
      <c r="AA88" s="409"/>
      <c r="AB88" s="409"/>
      <c r="AC88" s="409"/>
      <c r="AD88" s="409"/>
      <c r="AE88" s="409"/>
      <c r="AF88" s="409"/>
      <c r="AG88" s="409"/>
      <c r="AH88" s="407"/>
      <c r="AI88" s="639"/>
      <c r="AJ88" s="407"/>
      <c r="AK88" s="407"/>
      <c r="AL88" s="407"/>
      <c r="AM88" s="407"/>
      <c r="AN88" s="407"/>
      <c r="AO88" s="407"/>
      <c r="AP88" s="407"/>
      <c r="AQ88" s="407"/>
      <c r="AR88" s="407"/>
      <c r="AS88" s="407"/>
      <c r="AT88" s="407"/>
      <c r="AU88" s="407"/>
      <c r="AV88" s="407"/>
      <c r="AW88" s="407"/>
      <c r="AX88" s="407"/>
    </row>
    <row r="89" spans="1:50">
      <c r="A89" s="407"/>
      <c r="B89" s="407"/>
      <c r="C89" s="409"/>
      <c r="D89" s="409"/>
      <c r="E89" s="409"/>
      <c r="F89" s="409"/>
      <c r="G89" s="409"/>
      <c r="H89" s="409"/>
      <c r="I89" s="409"/>
      <c r="J89" s="409"/>
      <c r="K89" s="409"/>
      <c r="L89" s="409"/>
      <c r="M89" s="409"/>
      <c r="N89" s="409"/>
      <c r="O89" s="409"/>
      <c r="P89" s="409"/>
      <c r="Q89" s="409"/>
      <c r="R89" s="409"/>
      <c r="S89" s="409"/>
      <c r="T89" s="409"/>
      <c r="U89" s="409"/>
      <c r="V89" s="409"/>
      <c r="W89" s="409"/>
      <c r="X89" s="409"/>
      <c r="Y89" s="409"/>
      <c r="Z89" s="409"/>
      <c r="AA89" s="409"/>
      <c r="AB89" s="409"/>
      <c r="AC89" s="409"/>
      <c r="AD89" s="409"/>
      <c r="AE89" s="409"/>
      <c r="AF89" s="409"/>
      <c r="AG89" s="409"/>
      <c r="AH89" s="407"/>
      <c r="AI89" s="407"/>
      <c r="AJ89" s="407"/>
      <c r="AK89" s="407"/>
      <c r="AL89" s="407"/>
      <c r="AM89" s="407"/>
      <c r="AN89" s="407"/>
      <c r="AO89" s="407"/>
      <c r="AP89" s="407"/>
      <c r="AQ89" s="407"/>
      <c r="AR89" s="407"/>
      <c r="AS89" s="407"/>
      <c r="AT89" s="407"/>
      <c r="AU89" s="407"/>
      <c r="AV89" s="407"/>
      <c r="AW89" s="407"/>
      <c r="AX89" s="407"/>
    </row>
    <row r="90" spans="1:50">
      <c r="A90" s="407"/>
      <c r="B90" s="407"/>
      <c r="C90" s="409"/>
      <c r="D90" s="409"/>
      <c r="E90" s="409"/>
      <c r="F90" s="409"/>
      <c r="G90" s="409"/>
      <c r="H90" s="409"/>
      <c r="I90" s="409"/>
      <c r="J90" s="409"/>
      <c r="K90" s="409"/>
      <c r="L90" s="409"/>
      <c r="M90" s="409"/>
      <c r="N90" s="409"/>
      <c r="O90" s="409"/>
      <c r="P90" s="409"/>
      <c r="Q90" s="409"/>
      <c r="R90" s="409"/>
      <c r="S90" s="409"/>
      <c r="T90" s="409"/>
      <c r="U90" s="409"/>
      <c r="V90" s="409"/>
      <c r="W90" s="409"/>
      <c r="X90" s="409"/>
      <c r="Y90" s="409"/>
      <c r="Z90" s="409"/>
      <c r="AA90" s="409"/>
      <c r="AB90" s="409"/>
      <c r="AC90" s="409"/>
      <c r="AD90" s="409"/>
      <c r="AE90" s="409"/>
      <c r="AF90" s="409"/>
      <c r="AG90" s="409"/>
      <c r="AH90" s="407"/>
      <c r="AI90" s="407"/>
      <c r="AJ90" s="407"/>
      <c r="AK90" s="407"/>
      <c r="AL90" s="407"/>
      <c r="AM90" s="407"/>
      <c r="AN90" s="407"/>
      <c r="AO90" s="407"/>
      <c r="AP90" s="407"/>
      <c r="AQ90" s="407"/>
      <c r="AR90" s="407"/>
      <c r="AS90" s="407"/>
      <c r="AT90" s="407"/>
      <c r="AU90" s="407"/>
      <c r="AV90" s="407"/>
      <c r="AW90" s="407"/>
      <c r="AX90" s="407"/>
    </row>
    <row r="91" spans="1:50">
      <c r="A91" s="407"/>
      <c r="B91" s="407"/>
      <c r="C91" s="409"/>
      <c r="D91" s="409"/>
      <c r="E91" s="409"/>
      <c r="F91" s="409"/>
      <c r="G91" s="409"/>
      <c r="H91" s="409"/>
      <c r="I91" s="409"/>
      <c r="J91" s="409"/>
      <c r="K91" s="409"/>
      <c r="L91" s="409"/>
      <c r="M91" s="409"/>
      <c r="N91" s="409"/>
      <c r="O91" s="409"/>
      <c r="P91" s="409"/>
      <c r="Q91" s="409"/>
      <c r="R91" s="409"/>
      <c r="S91" s="409"/>
      <c r="T91" s="409"/>
      <c r="U91" s="409"/>
      <c r="V91" s="409"/>
      <c r="W91" s="409"/>
      <c r="X91" s="409"/>
      <c r="Y91" s="409"/>
      <c r="Z91" s="409"/>
      <c r="AA91" s="409"/>
      <c r="AB91" s="409"/>
      <c r="AC91" s="409"/>
      <c r="AD91" s="409"/>
      <c r="AE91" s="409"/>
      <c r="AF91" s="409"/>
      <c r="AG91" s="409"/>
      <c r="AH91" s="407"/>
      <c r="AI91" s="407"/>
      <c r="AJ91" s="407"/>
      <c r="AK91" s="407"/>
      <c r="AL91" s="407"/>
      <c r="AM91" s="407"/>
      <c r="AN91" s="407"/>
      <c r="AO91" s="407"/>
      <c r="AP91" s="407"/>
      <c r="AQ91" s="407"/>
      <c r="AR91" s="407"/>
      <c r="AS91" s="407"/>
      <c r="AT91" s="407"/>
      <c r="AU91" s="407"/>
      <c r="AV91" s="407"/>
      <c r="AW91" s="407"/>
      <c r="AX91" s="407"/>
    </row>
    <row r="92" spans="1:50">
      <c r="A92" s="407"/>
      <c r="B92" s="407"/>
      <c r="C92" s="409"/>
      <c r="D92" s="409"/>
      <c r="E92" s="409"/>
      <c r="F92" s="409"/>
      <c r="G92" s="409"/>
      <c r="H92" s="409"/>
      <c r="I92" s="409"/>
      <c r="J92" s="409"/>
      <c r="K92" s="409"/>
      <c r="L92" s="409"/>
      <c r="M92" s="409"/>
      <c r="N92" s="409"/>
      <c r="O92" s="409"/>
      <c r="P92" s="409"/>
      <c r="Q92" s="409"/>
      <c r="R92" s="409"/>
      <c r="S92" s="409"/>
      <c r="T92" s="409"/>
      <c r="U92" s="409"/>
      <c r="V92" s="409"/>
      <c r="W92" s="409"/>
      <c r="X92" s="409"/>
      <c r="Y92" s="409"/>
      <c r="Z92" s="409"/>
      <c r="AA92" s="409"/>
      <c r="AB92" s="409"/>
      <c r="AC92" s="409"/>
      <c r="AD92" s="409"/>
      <c r="AE92" s="409"/>
      <c r="AF92" s="409"/>
      <c r="AG92" s="409"/>
      <c r="AH92" s="407"/>
      <c r="AI92" s="407"/>
      <c r="AJ92" s="407"/>
      <c r="AK92" s="407"/>
      <c r="AL92" s="407"/>
      <c r="AM92" s="407"/>
      <c r="AN92" s="407"/>
      <c r="AO92" s="407"/>
      <c r="AP92" s="407"/>
      <c r="AQ92" s="407"/>
      <c r="AR92" s="407"/>
      <c r="AS92" s="407"/>
      <c r="AT92" s="407"/>
      <c r="AU92" s="407"/>
      <c r="AV92" s="407"/>
      <c r="AW92" s="407"/>
      <c r="AX92" s="407"/>
    </row>
    <row r="93" spans="1:50">
      <c r="A93" s="407"/>
      <c r="B93" s="407"/>
      <c r="C93" s="409"/>
      <c r="D93" s="409"/>
      <c r="E93" s="409"/>
      <c r="F93" s="409"/>
      <c r="G93" s="409"/>
      <c r="H93" s="409"/>
      <c r="I93" s="409"/>
      <c r="J93" s="409"/>
      <c r="K93" s="409"/>
      <c r="L93" s="409"/>
      <c r="M93" s="409"/>
      <c r="N93" s="409"/>
      <c r="O93" s="409"/>
      <c r="P93" s="409"/>
      <c r="Q93" s="409"/>
      <c r="R93" s="409"/>
      <c r="S93" s="409"/>
      <c r="T93" s="409"/>
      <c r="U93" s="409"/>
      <c r="V93" s="409"/>
      <c r="W93" s="409"/>
      <c r="X93" s="409"/>
      <c r="Y93" s="409"/>
      <c r="Z93" s="409"/>
      <c r="AA93" s="409"/>
      <c r="AB93" s="409"/>
      <c r="AC93" s="409"/>
      <c r="AD93" s="409"/>
      <c r="AE93" s="409"/>
      <c r="AF93" s="409"/>
      <c r="AG93" s="409"/>
      <c r="AH93" s="407"/>
      <c r="AI93" s="407"/>
      <c r="AJ93" s="407"/>
      <c r="AK93" s="407"/>
      <c r="AL93" s="407"/>
      <c r="AM93" s="407"/>
      <c r="AN93" s="407"/>
      <c r="AO93" s="407"/>
      <c r="AP93" s="407"/>
      <c r="AQ93" s="407"/>
      <c r="AR93" s="407"/>
      <c r="AS93" s="407"/>
      <c r="AT93" s="407"/>
      <c r="AU93" s="407"/>
      <c r="AV93" s="407"/>
      <c r="AW93" s="407"/>
      <c r="AX93" s="407"/>
    </row>
    <row r="94" spans="1:50">
      <c r="A94" s="407"/>
      <c r="B94" s="407"/>
      <c r="C94" s="409"/>
      <c r="D94" s="409"/>
      <c r="E94" s="409"/>
      <c r="F94" s="409"/>
      <c r="G94" s="409"/>
      <c r="H94" s="409"/>
      <c r="I94" s="409"/>
      <c r="J94" s="409"/>
      <c r="K94" s="409"/>
      <c r="L94" s="409"/>
      <c r="M94" s="409"/>
      <c r="N94" s="409"/>
      <c r="O94" s="409"/>
      <c r="P94" s="409"/>
      <c r="Q94" s="409"/>
      <c r="R94" s="409"/>
      <c r="S94" s="409"/>
      <c r="T94" s="409"/>
      <c r="U94" s="409"/>
      <c r="V94" s="409"/>
      <c r="W94" s="409"/>
      <c r="X94" s="409"/>
      <c r="Y94" s="409"/>
      <c r="Z94" s="409"/>
      <c r="AA94" s="409"/>
      <c r="AB94" s="409"/>
      <c r="AC94" s="409"/>
      <c r="AD94" s="409"/>
      <c r="AE94" s="409"/>
      <c r="AF94" s="409"/>
      <c r="AG94" s="409"/>
      <c r="AH94" s="407"/>
      <c r="AI94" s="407"/>
      <c r="AJ94" s="407"/>
      <c r="AK94" s="407"/>
      <c r="AL94" s="407"/>
      <c r="AM94" s="407"/>
      <c r="AN94" s="407"/>
      <c r="AO94" s="407"/>
      <c r="AP94" s="407"/>
      <c r="AQ94" s="407"/>
      <c r="AR94" s="407"/>
      <c r="AS94" s="407"/>
      <c r="AT94" s="407"/>
      <c r="AU94" s="407"/>
      <c r="AV94" s="407"/>
      <c r="AW94" s="407"/>
      <c r="AX94" s="407"/>
    </row>
    <row r="95" spans="1:50">
      <c r="A95" s="407"/>
      <c r="B95" s="407"/>
      <c r="C95" s="409"/>
      <c r="D95" s="409"/>
      <c r="E95" s="409"/>
      <c r="F95" s="409"/>
      <c r="G95" s="409"/>
      <c r="H95" s="409"/>
      <c r="I95" s="409"/>
      <c r="J95" s="409"/>
      <c r="K95" s="409"/>
      <c r="L95" s="409"/>
      <c r="M95" s="409"/>
      <c r="N95" s="409"/>
      <c r="O95" s="409"/>
      <c r="P95" s="409"/>
      <c r="Q95" s="409"/>
      <c r="R95" s="409"/>
      <c r="S95" s="409"/>
      <c r="T95" s="409"/>
      <c r="U95" s="409"/>
      <c r="V95" s="409"/>
      <c r="W95" s="409"/>
      <c r="X95" s="409"/>
      <c r="Y95" s="409"/>
      <c r="Z95" s="409"/>
      <c r="AA95" s="409"/>
      <c r="AB95" s="409"/>
      <c r="AC95" s="409"/>
      <c r="AD95" s="409"/>
      <c r="AE95" s="409"/>
      <c r="AF95" s="409"/>
      <c r="AG95" s="409"/>
      <c r="AH95" s="407"/>
      <c r="AI95" s="407"/>
      <c r="AJ95" s="407"/>
      <c r="AK95" s="407"/>
      <c r="AL95" s="407"/>
      <c r="AM95" s="407"/>
      <c r="AN95" s="407"/>
      <c r="AO95" s="407"/>
      <c r="AP95" s="407"/>
      <c r="AQ95" s="407"/>
      <c r="AR95" s="407"/>
      <c r="AS95" s="407"/>
      <c r="AT95" s="407"/>
      <c r="AU95" s="407"/>
      <c r="AV95" s="407"/>
      <c r="AW95" s="407"/>
      <c r="AX95" s="407"/>
    </row>
    <row r="96" spans="1:50">
      <c r="A96" s="407"/>
      <c r="B96" s="407"/>
      <c r="C96" s="409"/>
      <c r="D96" s="409"/>
      <c r="E96" s="409"/>
      <c r="F96" s="409"/>
      <c r="G96" s="409"/>
      <c r="H96" s="409"/>
      <c r="I96" s="409"/>
      <c r="J96" s="409"/>
      <c r="K96" s="409"/>
      <c r="L96" s="409"/>
      <c r="M96" s="409"/>
      <c r="N96" s="409"/>
      <c r="O96" s="409"/>
      <c r="P96" s="409"/>
      <c r="Q96" s="409"/>
      <c r="R96" s="409"/>
      <c r="S96" s="409"/>
      <c r="T96" s="409"/>
      <c r="U96" s="409"/>
      <c r="V96" s="409"/>
      <c r="W96" s="409"/>
      <c r="X96" s="409"/>
      <c r="Y96" s="409"/>
      <c r="Z96" s="409"/>
      <c r="AA96" s="409"/>
      <c r="AB96" s="409"/>
      <c r="AC96" s="409"/>
      <c r="AD96" s="409"/>
      <c r="AE96" s="409"/>
      <c r="AF96" s="409"/>
      <c r="AG96" s="409"/>
      <c r="AH96" s="407"/>
      <c r="AI96" s="407"/>
      <c r="AJ96" s="407"/>
      <c r="AK96" s="407"/>
      <c r="AL96" s="407"/>
      <c r="AM96" s="407"/>
      <c r="AN96" s="407"/>
      <c r="AO96" s="407"/>
      <c r="AP96" s="407"/>
      <c r="AQ96" s="407"/>
      <c r="AR96" s="407"/>
      <c r="AS96" s="407"/>
      <c r="AT96" s="407"/>
      <c r="AU96" s="407"/>
      <c r="AV96" s="407"/>
      <c r="AW96" s="407"/>
      <c r="AX96" s="407"/>
    </row>
    <row r="97" spans="1:50">
      <c r="A97" s="407"/>
      <c r="B97" s="407"/>
      <c r="C97" s="409"/>
      <c r="D97" s="409"/>
      <c r="E97" s="409"/>
      <c r="F97" s="409"/>
      <c r="G97" s="409"/>
      <c r="H97" s="409"/>
      <c r="I97" s="409"/>
      <c r="J97" s="409"/>
      <c r="K97" s="409"/>
      <c r="L97" s="409"/>
      <c r="M97" s="409"/>
      <c r="N97" s="409"/>
      <c r="O97" s="409"/>
      <c r="P97" s="409"/>
      <c r="Q97" s="409"/>
      <c r="R97" s="409"/>
      <c r="S97" s="409"/>
      <c r="T97" s="409"/>
      <c r="U97" s="409"/>
      <c r="V97" s="409"/>
      <c r="W97" s="409"/>
      <c r="X97" s="409"/>
      <c r="Y97" s="409"/>
      <c r="Z97" s="409"/>
      <c r="AA97" s="409"/>
      <c r="AB97" s="409"/>
      <c r="AC97" s="409"/>
      <c r="AD97" s="409"/>
      <c r="AE97" s="409"/>
      <c r="AF97" s="409"/>
      <c r="AG97" s="409"/>
      <c r="AH97" s="407"/>
      <c r="AI97" s="407"/>
      <c r="AJ97" s="407"/>
      <c r="AK97" s="407"/>
      <c r="AL97" s="407"/>
      <c r="AM97" s="407"/>
      <c r="AN97" s="407"/>
      <c r="AO97" s="407"/>
      <c r="AP97" s="407"/>
      <c r="AQ97" s="407"/>
      <c r="AR97" s="407"/>
      <c r="AS97" s="407"/>
      <c r="AT97" s="407"/>
      <c r="AU97" s="407"/>
      <c r="AV97" s="407"/>
      <c r="AW97" s="407"/>
      <c r="AX97" s="407"/>
    </row>
    <row r="98" spans="1:50">
      <c r="A98" s="407"/>
      <c r="B98" s="407"/>
      <c r="C98" s="409"/>
      <c r="D98" s="409"/>
      <c r="E98" s="409"/>
      <c r="F98" s="409"/>
      <c r="G98" s="409"/>
      <c r="H98" s="409"/>
      <c r="I98" s="409"/>
      <c r="J98" s="409"/>
      <c r="K98" s="409"/>
      <c r="L98" s="409"/>
      <c r="M98" s="409"/>
      <c r="N98" s="409"/>
      <c r="O98" s="409"/>
      <c r="P98" s="409"/>
      <c r="Q98" s="409"/>
      <c r="R98" s="409"/>
      <c r="S98" s="409"/>
      <c r="T98" s="409"/>
      <c r="U98" s="409"/>
      <c r="V98" s="409"/>
      <c r="W98" s="409"/>
      <c r="X98" s="409"/>
      <c r="Y98" s="409"/>
      <c r="Z98" s="409"/>
      <c r="AA98" s="409"/>
      <c r="AB98" s="409"/>
      <c r="AC98" s="409"/>
      <c r="AD98" s="409"/>
      <c r="AE98" s="409"/>
      <c r="AF98" s="409"/>
      <c r="AG98" s="409"/>
      <c r="AH98" s="407"/>
      <c r="AI98" s="407"/>
      <c r="AJ98" s="407"/>
      <c r="AK98" s="407"/>
      <c r="AL98" s="407"/>
      <c r="AM98" s="407"/>
      <c r="AN98" s="407"/>
      <c r="AO98" s="407"/>
      <c r="AP98" s="407"/>
      <c r="AQ98" s="407"/>
      <c r="AR98" s="407"/>
      <c r="AS98" s="407"/>
      <c r="AT98" s="407"/>
      <c r="AU98" s="407"/>
      <c r="AV98" s="407"/>
      <c r="AW98" s="407"/>
      <c r="AX98" s="407"/>
    </row>
    <row r="99" spans="1:50">
      <c r="A99" s="407"/>
      <c r="B99" s="407"/>
      <c r="C99" s="409"/>
      <c r="D99" s="409"/>
      <c r="E99" s="409"/>
      <c r="F99" s="409"/>
      <c r="G99" s="409"/>
      <c r="H99" s="409"/>
      <c r="I99" s="409"/>
      <c r="J99" s="409"/>
      <c r="K99" s="409"/>
      <c r="L99" s="409"/>
      <c r="M99" s="409"/>
      <c r="N99" s="409"/>
      <c r="O99" s="409"/>
      <c r="P99" s="409"/>
      <c r="Q99" s="409"/>
      <c r="R99" s="409"/>
      <c r="S99" s="409"/>
      <c r="T99" s="409"/>
      <c r="U99" s="409"/>
      <c r="V99" s="409"/>
      <c r="W99" s="409"/>
      <c r="X99" s="409"/>
      <c r="Y99" s="409"/>
      <c r="Z99" s="409"/>
      <c r="AA99" s="409"/>
      <c r="AB99" s="409"/>
      <c r="AC99" s="409"/>
      <c r="AD99" s="409"/>
      <c r="AE99" s="409"/>
      <c r="AF99" s="409"/>
      <c r="AG99" s="409"/>
      <c r="AH99" s="407"/>
      <c r="AI99" s="407"/>
      <c r="AJ99" s="407"/>
      <c r="AK99" s="407"/>
      <c r="AL99" s="407"/>
      <c r="AM99" s="407"/>
      <c r="AN99" s="407"/>
      <c r="AO99" s="407"/>
      <c r="AP99" s="407"/>
      <c r="AQ99" s="407"/>
      <c r="AR99" s="407"/>
      <c r="AS99" s="407"/>
      <c r="AT99" s="407"/>
      <c r="AU99" s="407"/>
      <c r="AV99" s="407"/>
      <c r="AW99" s="407"/>
      <c r="AX99" s="407"/>
    </row>
    <row r="100" spans="1:50">
      <c r="A100" s="407"/>
      <c r="B100" s="407"/>
      <c r="C100" s="409"/>
      <c r="D100" s="409"/>
      <c r="E100" s="409"/>
      <c r="F100" s="409"/>
      <c r="G100" s="409"/>
      <c r="H100" s="409"/>
      <c r="I100" s="409"/>
      <c r="J100" s="409"/>
      <c r="K100" s="409"/>
      <c r="L100" s="409"/>
      <c r="M100" s="409"/>
      <c r="N100" s="409"/>
      <c r="O100" s="409"/>
      <c r="P100" s="409"/>
      <c r="Q100" s="409"/>
      <c r="R100" s="409"/>
      <c r="S100" s="409"/>
      <c r="T100" s="409"/>
      <c r="U100" s="409"/>
      <c r="V100" s="409"/>
      <c r="W100" s="409"/>
      <c r="X100" s="409"/>
      <c r="Y100" s="409"/>
      <c r="Z100" s="409"/>
      <c r="AA100" s="409"/>
      <c r="AB100" s="409"/>
      <c r="AC100" s="409"/>
      <c r="AD100" s="409"/>
      <c r="AE100" s="409"/>
      <c r="AF100" s="409"/>
      <c r="AG100" s="409"/>
      <c r="AH100" s="407"/>
      <c r="AI100" s="407"/>
      <c r="AJ100" s="407"/>
      <c r="AK100" s="407"/>
      <c r="AL100" s="407"/>
      <c r="AM100" s="407"/>
      <c r="AN100" s="407"/>
      <c r="AO100" s="407"/>
      <c r="AP100" s="407"/>
      <c r="AQ100" s="407"/>
      <c r="AR100" s="407"/>
      <c r="AS100" s="407"/>
      <c r="AT100" s="407"/>
      <c r="AU100" s="407"/>
      <c r="AV100" s="407"/>
      <c r="AW100" s="407"/>
      <c r="AX100" s="407"/>
    </row>
    <row r="101" spans="1:50">
      <c r="A101" s="407"/>
      <c r="B101" s="407"/>
      <c r="C101" s="409"/>
      <c r="D101" s="409"/>
      <c r="E101" s="409"/>
      <c r="F101" s="409"/>
      <c r="G101" s="409"/>
      <c r="H101" s="409"/>
      <c r="I101" s="409"/>
      <c r="J101" s="409"/>
      <c r="K101" s="409"/>
      <c r="L101" s="409"/>
      <c r="M101" s="409"/>
      <c r="N101" s="409"/>
      <c r="O101" s="409"/>
      <c r="P101" s="409"/>
      <c r="Q101" s="409"/>
      <c r="R101" s="409"/>
      <c r="S101" s="409"/>
      <c r="T101" s="409"/>
      <c r="U101" s="409"/>
      <c r="V101" s="409"/>
      <c r="W101" s="409"/>
      <c r="X101" s="409"/>
      <c r="Y101" s="409"/>
      <c r="Z101" s="409"/>
      <c r="AA101" s="409"/>
      <c r="AB101" s="409"/>
      <c r="AC101" s="409"/>
      <c r="AD101" s="409"/>
      <c r="AE101" s="409"/>
      <c r="AF101" s="409"/>
      <c r="AG101" s="409"/>
      <c r="AH101" s="407"/>
      <c r="AI101" s="407"/>
      <c r="AJ101" s="407"/>
      <c r="AK101" s="407"/>
      <c r="AL101" s="407"/>
      <c r="AM101" s="407"/>
      <c r="AN101" s="407"/>
      <c r="AO101" s="407"/>
      <c r="AP101" s="407"/>
      <c r="AQ101" s="407"/>
      <c r="AR101" s="407"/>
      <c r="AS101" s="407"/>
      <c r="AT101" s="407"/>
      <c r="AU101" s="407"/>
      <c r="AV101" s="407"/>
      <c r="AW101" s="407"/>
      <c r="AX101" s="407"/>
    </row>
    <row r="102" spans="1:50">
      <c r="A102" s="407"/>
      <c r="B102" s="407"/>
      <c r="C102" s="409"/>
      <c r="D102" s="409"/>
      <c r="E102" s="409"/>
      <c r="F102" s="409"/>
      <c r="G102" s="409"/>
      <c r="H102" s="409"/>
      <c r="I102" s="409"/>
      <c r="J102" s="409"/>
      <c r="K102" s="409"/>
      <c r="L102" s="409"/>
      <c r="M102" s="409"/>
      <c r="N102" s="409"/>
      <c r="O102" s="409"/>
      <c r="P102" s="409"/>
      <c r="Q102" s="409"/>
      <c r="R102" s="409"/>
      <c r="S102" s="409"/>
      <c r="T102" s="409"/>
      <c r="U102" s="409"/>
      <c r="V102" s="409"/>
      <c r="W102" s="409"/>
      <c r="X102" s="409"/>
      <c r="Y102" s="409"/>
      <c r="Z102" s="409"/>
      <c r="AA102" s="409"/>
      <c r="AB102" s="409"/>
      <c r="AC102" s="409"/>
      <c r="AD102" s="409"/>
      <c r="AE102" s="409"/>
      <c r="AF102" s="409"/>
      <c r="AG102" s="409"/>
      <c r="AH102" s="407"/>
      <c r="AI102" s="407"/>
      <c r="AJ102" s="407"/>
      <c r="AK102" s="407"/>
      <c r="AL102" s="407"/>
      <c r="AM102" s="407"/>
      <c r="AN102" s="407"/>
      <c r="AO102" s="407"/>
      <c r="AP102" s="407"/>
      <c r="AQ102" s="407"/>
      <c r="AR102" s="407"/>
      <c r="AS102" s="407"/>
      <c r="AT102" s="407"/>
      <c r="AU102" s="407"/>
      <c r="AV102" s="407"/>
      <c r="AW102" s="407"/>
      <c r="AX102" s="407"/>
    </row>
    <row r="103" spans="1:50">
      <c r="A103" s="407"/>
      <c r="B103" s="407"/>
      <c r="C103" s="409"/>
      <c r="D103" s="409"/>
      <c r="E103" s="409"/>
      <c r="F103" s="409"/>
      <c r="G103" s="409"/>
      <c r="H103" s="409"/>
      <c r="I103" s="409"/>
      <c r="J103" s="409"/>
      <c r="K103" s="409"/>
      <c r="L103" s="409"/>
      <c r="M103" s="409"/>
      <c r="N103" s="409"/>
      <c r="O103" s="409"/>
      <c r="P103" s="409"/>
      <c r="Q103" s="409"/>
      <c r="R103" s="409"/>
      <c r="S103" s="409"/>
      <c r="T103" s="409"/>
      <c r="U103" s="409"/>
      <c r="V103" s="409"/>
      <c r="W103" s="409"/>
      <c r="X103" s="409"/>
      <c r="Y103" s="409"/>
      <c r="Z103" s="409"/>
      <c r="AA103" s="409"/>
      <c r="AB103" s="409"/>
      <c r="AC103" s="409"/>
      <c r="AD103" s="409"/>
      <c r="AE103" s="409"/>
      <c r="AF103" s="409"/>
      <c r="AG103" s="409"/>
      <c r="AH103" s="407"/>
      <c r="AI103" s="407"/>
      <c r="AJ103" s="407"/>
      <c r="AK103" s="407"/>
      <c r="AL103" s="407"/>
      <c r="AM103" s="407"/>
      <c r="AN103" s="407"/>
      <c r="AO103" s="407"/>
      <c r="AP103" s="407"/>
      <c r="AQ103" s="407"/>
      <c r="AR103" s="407"/>
      <c r="AS103" s="407"/>
      <c r="AT103" s="407"/>
      <c r="AU103" s="407"/>
      <c r="AV103" s="407"/>
      <c r="AW103" s="407"/>
      <c r="AX103" s="407"/>
    </row>
    <row r="104" spans="1:50">
      <c r="A104" s="407"/>
      <c r="B104" s="407"/>
      <c r="C104" s="409"/>
      <c r="D104" s="409"/>
      <c r="E104" s="409"/>
      <c r="F104" s="409"/>
      <c r="G104" s="409"/>
      <c r="H104" s="409"/>
      <c r="I104" s="409"/>
      <c r="J104" s="409"/>
      <c r="K104" s="409"/>
      <c r="L104" s="409"/>
      <c r="M104" s="409"/>
      <c r="N104" s="409"/>
      <c r="O104" s="409"/>
      <c r="P104" s="409"/>
      <c r="Q104" s="409"/>
      <c r="R104" s="409"/>
      <c r="S104" s="409"/>
      <c r="T104" s="409"/>
      <c r="U104" s="409"/>
      <c r="V104" s="409"/>
      <c r="W104" s="409"/>
      <c r="X104" s="409"/>
      <c r="Y104" s="409"/>
      <c r="Z104" s="409"/>
      <c r="AA104" s="409"/>
      <c r="AB104" s="409"/>
      <c r="AC104" s="409"/>
      <c r="AD104" s="409"/>
      <c r="AE104" s="409"/>
      <c r="AF104" s="409"/>
      <c r="AG104" s="409"/>
      <c r="AH104" s="407"/>
      <c r="AI104" s="407"/>
      <c r="AJ104" s="407"/>
      <c r="AK104" s="407"/>
      <c r="AL104" s="407"/>
      <c r="AM104" s="407"/>
      <c r="AN104" s="407"/>
      <c r="AO104" s="407"/>
      <c r="AP104" s="407"/>
      <c r="AQ104" s="407"/>
      <c r="AR104" s="407"/>
      <c r="AS104" s="407"/>
      <c r="AT104" s="407"/>
      <c r="AU104" s="407"/>
      <c r="AV104" s="407"/>
      <c r="AW104" s="407"/>
      <c r="AX104" s="407"/>
    </row>
    <row r="105" spans="1:50">
      <c r="A105" s="407"/>
      <c r="B105" s="407"/>
      <c r="C105" s="409"/>
      <c r="D105" s="409"/>
      <c r="E105" s="409"/>
      <c r="F105" s="409"/>
      <c r="G105" s="409"/>
      <c r="H105" s="409"/>
      <c r="I105" s="409"/>
      <c r="J105" s="409"/>
      <c r="K105" s="409"/>
      <c r="L105" s="409"/>
      <c r="M105" s="409"/>
      <c r="N105" s="409"/>
      <c r="O105" s="409"/>
      <c r="P105" s="409"/>
      <c r="Q105" s="409"/>
      <c r="R105" s="409"/>
      <c r="S105" s="409"/>
      <c r="T105" s="409"/>
      <c r="U105" s="409"/>
      <c r="V105" s="409"/>
      <c r="W105" s="409"/>
      <c r="X105" s="409"/>
      <c r="Y105" s="409"/>
      <c r="Z105" s="409"/>
      <c r="AA105" s="409"/>
      <c r="AB105" s="409"/>
      <c r="AC105" s="409"/>
      <c r="AD105" s="409"/>
      <c r="AE105" s="409"/>
      <c r="AF105" s="409"/>
      <c r="AG105" s="409"/>
      <c r="AH105" s="407"/>
      <c r="AI105" s="407"/>
      <c r="AJ105" s="407"/>
      <c r="AK105" s="407"/>
      <c r="AL105" s="407"/>
      <c r="AM105" s="407"/>
      <c r="AN105" s="407"/>
      <c r="AO105" s="407"/>
      <c r="AP105" s="407"/>
      <c r="AQ105" s="407"/>
      <c r="AR105" s="407"/>
      <c r="AS105" s="407"/>
      <c r="AT105" s="407"/>
      <c r="AU105" s="407"/>
      <c r="AV105" s="407"/>
      <c r="AW105" s="407"/>
      <c r="AX105" s="407"/>
    </row>
    <row r="106" spans="1:50">
      <c r="A106" s="407"/>
      <c r="B106" s="407"/>
      <c r="C106" s="409"/>
      <c r="D106" s="409"/>
      <c r="E106" s="409"/>
      <c r="F106" s="409"/>
      <c r="G106" s="409"/>
      <c r="H106" s="409"/>
      <c r="I106" s="409"/>
      <c r="J106" s="409"/>
      <c r="K106" s="409"/>
      <c r="L106" s="409"/>
      <c r="M106" s="409"/>
      <c r="N106" s="409"/>
      <c r="O106" s="409"/>
      <c r="P106" s="409"/>
      <c r="Q106" s="409"/>
      <c r="R106" s="409"/>
      <c r="S106" s="409"/>
      <c r="T106" s="409"/>
      <c r="U106" s="409"/>
      <c r="V106" s="409"/>
      <c r="W106" s="409"/>
      <c r="X106" s="409"/>
      <c r="Y106" s="409"/>
      <c r="Z106" s="409"/>
      <c r="AA106" s="409"/>
      <c r="AB106" s="409"/>
      <c r="AC106" s="409"/>
      <c r="AD106" s="409"/>
      <c r="AE106" s="409"/>
      <c r="AF106" s="409"/>
      <c r="AG106" s="409"/>
      <c r="AH106" s="407"/>
      <c r="AI106" s="407"/>
      <c r="AJ106" s="407"/>
      <c r="AK106" s="407"/>
      <c r="AL106" s="407"/>
      <c r="AM106" s="407"/>
      <c r="AN106" s="407"/>
      <c r="AO106" s="407"/>
      <c r="AP106" s="407"/>
      <c r="AQ106" s="407"/>
      <c r="AR106" s="407"/>
      <c r="AS106" s="407"/>
      <c r="AT106" s="407"/>
      <c r="AU106" s="407"/>
      <c r="AV106" s="407"/>
      <c r="AW106" s="407"/>
      <c r="AX106" s="407"/>
    </row>
    <row r="107" spans="1:50">
      <c r="A107" s="407"/>
      <c r="B107" s="407"/>
      <c r="C107" s="409"/>
      <c r="D107" s="409"/>
      <c r="E107" s="409"/>
      <c r="F107" s="409"/>
      <c r="G107" s="409"/>
      <c r="H107" s="409"/>
      <c r="I107" s="409"/>
      <c r="J107" s="409"/>
      <c r="K107" s="409"/>
      <c r="L107" s="409"/>
      <c r="M107" s="409"/>
      <c r="N107" s="409"/>
      <c r="O107" s="409"/>
      <c r="P107" s="409"/>
      <c r="Q107" s="409"/>
      <c r="R107" s="409"/>
      <c r="S107" s="409"/>
      <c r="T107" s="409"/>
      <c r="U107" s="409"/>
      <c r="V107" s="409"/>
      <c r="W107" s="409"/>
      <c r="X107" s="409"/>
      <c r="Y107" s="409"/>
      <c r="Z107" s="409"/>
      <c r="AA107" s="409"/>
      <c r="AB107" s="409"/>
      <c r="AC107" s="409"/>
      <c r="AD107" s="409"/>
      <c r="AE107" s="409"/>
      <c r="AF107" s="409"/>
      <c r="AG107" s="409"/>
      <c r="AH107" s="407"/>
      <c r="AI107" s="407"/>
      <c r="AJ107" s="407"/>
      <c r="AK107" s="407"/>
      <c r="AL107" s="407"/>
      <c r="AM107" s="407"/>
      <c r="AN107" s="407"/>
      <c r="AO107" s="407"/>
      <c r="AP107" s="407"/>
      <c r="AQ107" s="407"/>
      <c r="AR107" s="407"/>
      <c r="AS107" s="407"/>
      <c r="AT107" s="407"/>
      <c r="AU107" s="407"/>
      <c r="AV107" s="407"/>
      <c r="AW107" s="407"/>
      <c r="AX107" s="407"/>
    </row>
    <row r="108" spans="1:50">
      <c r="A108" s="407"/>
      <c r="B108" s="407"/>
      <c r="C108" s="409"/>
      <c r="D108" s="409"/>
      <c r="E108" s="409"/>
      <c r="F108" s="409"/>
      <c r="G108" s="409"/>
      <c r="H108" s="409"/>
      <c r="I108" s="409"/>
      <c r="J108" s="409"/>
      <c r="K108" s="409"/>
      <c r="L108" s="409"/>
      <c r="M108" s="409"/>
      <c r="N108" s="409"/>
      <c r="O108" s="409"/>
      <c r="P108" s="409"/>
      <c r="Q108" s="409"/>
      <c r="R108" s="409"/>
      <c r="S108" s="409"/>
      <c r="T108" s="409"/>
      <c r="U108" s="409"/>
      <c r="V108" s="409"/>
      <c r="W108" s="409"/>
      <c r="X108" s="409"/>
      <c r="Y108" s="409"/>
      <c r="Z108" s="409"/>
      <c r="AA108" s="409"/>
      <c r="AB108" s="409"/>
      <c r="AC108" s="409"/>
      <c r="AD108" s="409"/>
      <c r="AE108" s="409"/>
      <c r="AF108" s="409"/>
      <c r="AG108" s="409"/>
      <c r="AH108" s="407"/>
      <c r="AI108" s="407"/>
      <c r="AJ108" s="407"/>
      <c r="AK108" s="407"/>
      <c r="AL108" s="407"/>
      <c r="AM108" s="407"/>
      <c r="AN108" s="407"/>
      <c r="AO108" s="407"/>
      <c r="AP108" s="407"/>
      <c r="AQ108" s="407"/>
      <c r="AR108" s="407"/>
      <c r="AS108" s="407"/>
      <c r="AT108" s="407"/>
      <c r="AU108" s="407"/>
      <c r="AV108" s="407"/>
      <c r="AW108" s="407"/>
      <c r="AX108" s="407"/>
    </row>
    <row r="109" spans="1:50">
      <c r="A109" s="407"/>
      <c r="B109" s="407"/>
      <c r="C109" s="409"/>
      <c r="D109" s="409"/>
      <c r="E109" s="409"/>
      <c r="F109" s="409"/>
      <c r="G109" s="409"/>
      <c r="H109" s="409"/>
      <c r="I109" s="409"/>
      <c r="J109" s="409"/>
      <c r="K109" s="409"/>
      <c r="L109" s="409"/>
      <c r="M109" s="409"/>
      <c r="N109" s="409"/>
      <c r="O109" s="409"/>
      <c r="P109" s="409"/>
      <c r="Q109" s="409"/>
      <c r="R109" s="409"/>
      <c r="S109" s="409"/>
      <c r="T109" s="409"/>
      <c r="U109" s="409"/>
      <c r="V109" s="409"/>
      <c r="W109" s="409"/>
      <c r="X109" s="409"/>
      <c r="Y109" s="409"/>
      <c r="Z109" s="409"/>
      <c r="AA109" s="409"/>
      <c r="AB109" s="409"/>
      <c r="AC109" s="409"/>
      <c r="AD109" s="409"/>
      <c r="AE109" s="409"/>
      <c r="AF109" s="409"/>
      <c r="AG109" s="409"/>
      <c r="AH109" s="407"/>
      <c r="AI109" s="407"/>
      <c r="AJ109" s="407"/>
      <c r="AK109" s="407"/>
      <c r="AL109" s="407"/>
      <c r="AM109" s="407"/>
      <c r="AN109" s="407"/>
      <c r="AO109" s="407"/>
      <c r="AP109" s="407"/>
      <c r="AQ109" s="407"/>
      <c r="AR109" s="407"/>
      <c r="AS109" s="407"/>
      <c r="AT109" s="407"/>
      <c r="AU109" s="407"/>
      <c r="AV109" s="407"/>
      <c r="AW109" s="407"/>
      <c r="AX109" s="407"/>
    </row>
    <row r="110" spans="1:50">
      <c r="A110" s="407"/>
      <c r="B110" s="407"/>
      <c r="C110" s="409"/>
      <c r="D110" s="409"/>
      <c r="E110" s="409"/>
      <c r="F110" s="409"/>
      <c r="G110" s="409"/>
      <c r="H110" s="409"/>
      <c r="I110" s="409"/>
      <c r="J110" s="409"/>
      <c r="K110" s="409"/>
      <c r="L110" s="409"/>
      <c r="M110" s="409"/>
      <c r="N110" s="409"/>
      <c r="O110" s="409"/>
      <c r="P110" s="409"/>
      <c r="Q110" s="409"/>
      <c r="R110" s="409"/>
      <c r="S110" s="409"/>
      <c r="T110" s="409"/>
      <c r="U110" s="409"/>
      <c r="V110" s="409"/>
      <c r="W110" s="409"/>
      <c r="X110" s="409"/>
      <c r="Y110" s="409"/>
      <c r="Z110" s="409"/>
      <c r="AA110" s="409"/>
      <c r="AB110" s="409"/>
      <c r="AC110" s="409"/>
      <c r="AD110" s="409"/>
      <c r="AE110" s="409"/>
      <c r="AF110" s="409"/>
      <c r="AG110" s="409"/>
      <c r="AH110" s="407"/>
      <c r="AI110" s="407"/>
      <c r="AJ110" s="407"/>
      <c r="AK110" s="407"/>
      <c r="AL110" s="407"/>
      <c r="AM110" s="407"/>
      <c r="AN110" s="407"/>
      <c r="AO110" s="407"/>
      <c r="AP110" s="407"/>
      <c r="AQ110" s="407"/>
      <c r="AR110" s="407"/>
      <c r="AS110" s="407"/>
      <c r="AT110" s="407"/>
      <c r="AU110" s="407"/>
      <c r="AV110" s="407"/>
      <c r="AW110" s="407"/>
      <c r="AX110" s="407"/>
    </row>
    <row r="111" spans="1:50">
      <c r="A111" s="407"/>
      <c r="B111" s="407"/>
      <c r="C111" s="409"/>
      <c r="D111" s="409"/>
      <c r="E111" s="409"/>
      <c r="F111" s="409"/>
      <c r="G111" s="409"/>
      <c r="H111" s="409"/>
      <c r="I111" s="409"/>
      <c r="J111" s="409"/>
      <c r="K111" s="409"/>
      <c r="L111" s="409"/>
      <c r="M111" s="409"/>
      <c r="N111" s="409"/>
      <c r="O111" s="409"/>
      <c r="P111" s="409"/>
      <c r="Q111" s="409"/>
      <c r="R111" s="409"/>
      <c r="S111" s="409"/>
      <c r="T111" s="409"/>
      <c r="U111" s="409"/>
      <c r="V111" s="409"/>
      <c r="W111" s="409"/>
      <c r="X111" s="409"/>
      <c r="Y111" s="409"/>
      <c r="Z111" s="409"/>
      <c r="AA111" s="409"/>
      <c r="AB111" s="409"/>
      <c r="AC111" s="409"/>
      <c r="AD111" s="409"/>
      <c r="AE111" s="409"/>
      <c r="AF111" s="409"/>
      <c r="AG111" s="409"/>
      <c r="AH111" s="407"/>
      <c r="AI111" s="407"/>
      <c r="AJ111" s="407"/>
      <c r="AK111" s="407"/>
      <c r="AL111" s="407"/>
      <c r="AM111" s="407"/>
      <c r="AN111" s="407"/>
      <c r="AO111" s="407"/>
      <c r="AP111" s="407"/>
      <c r="AQ111" s="407"/>
      <c r="AR111" s="407"/>
      <c r="AS111" s="407"/>
      <c r="AT111" s="407"/>
      <c r="AU111" s="407"/>
      <c r="AV111" s="407"/>
      <c r="AW111" s="407"/>
      <c r="AX111" s="407"/>
    </row>
    <row r="112" spans="1:50">
      <c r="A112" s="407"/>
      <c r="B112" s="407"/>
      <c r="C112" s="409"/>
      <c r="D112" s="409"/>
      <c r="E112" s="409"/>
      <c r="F112" s="409"/>
      <c r="G112" s="409"/>
      <c r="H112" s="409"/>
      <c r="I112" s="409"/>
      <c r="J112" s="409"/>
      <c r="K112" s="409"/>
      <c r="L112" s="409"/>
      <c r="M112" s="409"/>
      <c r="N112" s="409"/>
      <c r="O112" s="409"/>
      <c r="P112" s="409"/>
      <c r="Q112" s="409"/>
      <c r="R112" s="409"/>
      <c r="S112" s="409"/>
      <c r="T112" s="409"/>
      <c r="U112" s="409"/>
      <c r="V112" s="409"/>
      <c r="W112" s="409"/>
      <c r="X112" s="409"/>
      <c r="Y112" s="409"/>
      <c r="Z112" s="409"/>
      <c r="AA112" s="409"/>
      <c r="AB112" s="409"/>
      <c r="AC112" s="409"/>
      <c r="AD112" s="409"/>
      <c r="AE112" s="409"/>
      <c r="AF112" s="409"/>
      <c r="AG112" s="409"/>
      <c r="AH112" s="407"/>
      <c r="AI112" s="407"/>
      <c r="AJ112" s="407"/>
      <c r="AK112" s="407"/>
      <c r="AL112" s="407"/>
      <c r="AM112" s="407"/>
      <c r="AN112" s="407"/>
      <c r="AO112" s="407"/>
      <c r="AP112" s="407"/>
      <c r="AQ112" s="407"/>
      <c r="AR112" s="407"/>
      <c r="AS112" s="407"/>
      <c r="AT112" s="407"/>
      <c r="AU112" s="407"/>
      <c r="AV112" s="407"/>
      <c r="AW112" s="407"/>
      <c r="AX112" s="407"/>
    </row>
    <row r="113" spans="1:50">
      <c r="A113" s="407"/>
      <c r="B113" s="407"/>
      <c r="C113" s="409"/>
      <c r="D113" s="409"/>
      <c r="E113" s="409"/>
      <c r="F113" s="409"/>
      <c r="G113" s="409"/>
      <c r="H113" s="409"/>
      <c r="I113" s="409"/>
      <c r="J113" s="409"/>
      <c r="K113" s="409"/>
      <c r="L113" s="409"/>
      <c r="M113" s="409"/>
      <c r="N113" s="409"/>
      <c r="O113" s="409"/>
      <c r="P113" s="409"/>
      <c r="Q113" s="409"/>
      <c r="R113" s="409"/>
      <c r="S113" s="409"/>
      <c r="T113" s="409"/>
      <c r="U113" s="409"/>
      <c r="V113" s="409"/>
      <c r="W113" s="409"/>
      <c r="X113" s="409"/>
      <c r="Y113" s="409"/>
      <c r="Z113" s="409"/>
      <c r="AA113" s="409"/>
      <c r="AB113" s="409"/>
      <c r="AC113" s="409"/>
      <c r="AD113" s="409"/>
      <c r="AE113" s="409"/>
      <c r="AF113" s="409"/>
      <c r="AG113" s="409"/>
      <c r="AH113" s="407"/>
      <c r="AI113" s="407"/>
      <c r="AJ113" s="407"/>
      <c r="AK113" s="407"/>
      <c r="AL113" s="407"/>
      <c r="AM113" s="407"/>
      <c r="AN113" s="407"/>
      <c r="AO113" s="407"/>
      <c r="AP113" s="407"/>
      <c r="AQ113" s="407"/>
      <c r="AR113" s="407"/>
      <c r="AS113" s="407"/>
      <c r="AT113" s="407"/>
      <c r="AU113" s="407"/>
      <c r="AV113" s="407"/>
      <c r="AW113" s="407"/>
      <c r="AX113" s="407"/>
    </row>
    <row r="114" spans="1:50">
      <c r="A114" s="407"/>
      <c r="B114" s="407"/>
      <c r="C114" s="409"/>
      <c r="D114" s="409"/>
      <c r="E114" s="409"/>
      <c r="F114" s="409"/>
      <c r="G114" s="409"/>
      <c r="H114" s="409"/>
      <c r="I114" s="409"/>
      <c r="J114" s="409"/>
      <c r="K114" s="409"/>
      <c r="L114" s="409"/>
      <c r="M114" s="409"/>
      <c r="N114" s="409"/>
      <c r="O114" s="409"/>
      <c r="P114" s="409"/>
      <c r="Q114" s="409"/>
      <c r="R114" s="409"/>
      <c r="S114" s="409"/>
      <c r="T114" s="409"/>
      <c r="U114" s="409"/>
      <c r="V114" s="409"/>
      <c r="W114" s="409"/>
      <c r="X114" s="409"/>
      <c r="Y114" s="409"/>
      <c r="Z114" s="409"/>
      <c r="AA114" s="409"/>
      <c r="AB114" s="409"/>
      <c r="AC114" s="409"/>
      <c r="AD114" s="409"/>
      <c r="AE114" s="409"/>
      <c r="AF114" s="409"/>
      <c r="AG114" s="409"/>
      <c r="AH114" s="407"/>
      <c r="AI114" s="407"/>
      <c r="AJ114" s="407"/>
      <c r="AK114" s="407"/>
      <c r="AL114" s="407"/>
      <c r="AM114" s="407"/>
      <c r="AN114" s="407"/>
      <c r="AO114" s="407"/>
      <c r="AP114" s="407"/>
      <c r="AQ114" s="407"/>
      <c r="AR114" s="407"/>
      <c r="AS114" s="407"/>
      <c r="AT114" s="407"/>
      <c r="AU114" s="407"/>
      <c r="AV114" s="407"/>
      <c r="AW114" s="407"/>
      <c r="AX114" s="407"/>
    </row>
    <row r="115" spans="1:50">
      <c r="A115" s="407"/>
      <c r="B115" s="407"/>
      <c r="C115" s="409"/>
      <c r="D115" s="409"/>
      <c r="E115" s="409"/>
      <c r="F115" s="409"/>
      <c r="G115" s="409"/>
      <c r="H115" s="409"/>
      <c r="I115" s="409"/>
      <c r="J115" s="409"/>
      <c r="K115" s="409"/>
      <c r="L115" s="409"/>
      <c r="M115" s="409"/>
      <c r="N115" s="409"/>
      <c r="O115" s="409"/>
      <c r="P115" s="409"/>
      <c r="Q115" s="409"/>
      <c r="R115" s="409"/>
      <c r="S115" s="409"/>
      <c r="T115" s="409"/>
      <c r="U115" s="409"/>
      <c r="V115" s="409"/>
      <c r="W115" s="409"/>
      <c r="X115" s="409"/>
      <c r="Y115" s="409"/>
      <c r="Z115" s="409"/>
      <c r="AA115" s="409"/>
      <c r="AB115" s="409"/>
      <c r="AC115" s="409"/>
      <c r="AD115" s="409"/>
      <c r="AE115" s="409"/>
      <c r="AF115" s="409"/>
      <c r="AG115" s="409"/>
      <c r="AH115" s="407"/>
      <c r="AI115" s="407"/>
      <c r="AJ115" s="407"/>
      <c r="AK115" s="407"/>
      <c r="AL115" s="407"/>
      <c r="AM115" s="407"/>
      <c r="AN115" s="407"/>
      <c r="AO115" s="407"/>
      <c r="AP115" s="407"/>
      <c r="AQ115" s="407"/>
      <c r="AR115" s="407"/>
      <c r="AS115" s="407"/>
      <c r="AT115" s="407"/>
      <c r="AU115" s="407"/>
      <c r="AV115" s="407"/>
      <c r="AW115" s="407"/>
      <c r="AX115" s="407"/>
    </row>
    <row r="116" spans="1:50">
      <c r="A116" s="407"/>
      <c r="B116" s="407"/>
      <c r="C116" s="409"/>
      <c r="D116" s="409"/>
      <c r="E116" s="409"/>
      <c r="F116" s="409"/>
      <c r="G116" s="409"/>
      <c r="H116" s="409"/>
      <c r="I116" s="409"/>
      <c r="J116" s="409"/>
      <c r="K116" s="409"/>
      <c r="L116" s="409"/>
      <c r="M116" s="409"/>
      <c r="N116" s="409"/>
      <c r="O116" s="409"/>
      <c r="P116" s="409"/>
      <c r="Q116" s="409"/>
      <c r="R116" s="409"/>
      <c r="S116" s="409"/>
      <c r="T116" s="409"/>
      <c r="U116" s="409"/>
      <c r="V116" s="409"/>
      <c r="W116" s="409"/>
      <c r="X116" s="409"/>
      <c r="Y116" s="409"/>
      <c r="Z116" s="409"/>
      <c r="AA116" s="409"/>
      <c r="AB116" s="409"/>
      <c r="AC116" s="409"/>
      <c r="AD116" s="409"/>
      <c r="AE116" s="409"/>
      <c r="AF116" s="409"/>
      <c r="AG116" s="409"/>
      <c r="AH116" s="407"/>
      <c r="AI116" s="407"/>
      <c r="AJ116" s="407"/>
      <c r="AK116" s="407"/>
      <c r="AL116" s="407"/>
      <c r="AM116" s="407"/>
      <c r="AN116" s="407"/>
      <c r="AO116" s="407"/>
      <c r="AP116" s="407"/>
      <c r="AQ116" s="407"/>
      <c r="AR116" s="407"/>
      <c r="AS116" s="407"/>
      <c r="AT116" s="407"/>
      <c r="AU116" s="407"/>
      <c r="AV116" s="407"/>
      <c r="AW116" s="407"/>
      <c r="AX116" s="407"/>
    </row>
    <row r="117" spans="1:50">
      <c r="A117" s="407"/>
      <c r="B117" s="407"/>
      <c r="C117" s="409"/>
      <c r="D117" s="409"/>
      <c r="E117" s="409"/>
      <c r="F117" s="409"/>
      <c r="G117" s="409"/>
      <c r="H117" s="409"/>
      <c r="I117" s="409"/>
      <c r="J117" s="409"/>
      <c r="K117" s="409"/>
      <c r="L117" s="409"/>
      <c r="M117" s="409"/>
      <c r="N117" s="409"/>
      <c r="O117" s="409"/>
      <c r="P117" s="409"/>
      <c r="Q117" s="409"/>
      <c r="R117" s="409"/>
      <c r="S117" s="409"/>
      <c r="T117" s="409"/>
      <c r="U117" s="409"/>
      <c r="V117" s="409"/>
      <c r="W117" s="409"/>
      <c r="X117" s="409"/>
      <c r="Y117" s="409"/>
      <c r="Z117" s="409"/>
      <c r="AA117" s="409"/>
      <c r="AB117" s="409"/>
      <c r="AC117" s="409"/>
      <c r="AD117" s="409"/>
      <c r="AE117" s="409"/>
      <c r="AF117" s="409"/>
      <c r="AG117" s="409"/>
      <c r="AH117" s="407"/>
      <c r="AI117" s="407"/>
      <c r="AJ117" s="407"/>
      <c r="AK117" s="407"/>
      <c r="AL117" s="407"/>
      <c r="AM117" s="407"/>
      <c r="AN117" s="407"/>
      <c r="AO117" s="407"/>
      <c r="AP117" s="407"/>
      <c r="AQ117" s="407"/>
      <c r="AR117" s="407"/>
      <c r="AS117" s="407"/>
      <c r="AT117" s="407"/>
      <c r="AU117" s="407"/>
      <c r="AV117" s="407"/>
      <c r="AW117" s="407"/>
      <c r="AX117" s="407"/>
    </row>
    <row r="118" spans="1:50">
      <c r="AF118" s="409"/>
      <c r="AG118" s="409"/>
      <c r="AH118" s="407"/>
      <c r="AI118" s="407"/>
      <c r="AJ118" s="407"/>
      <c r="AK118" s="407"/>
      <c r="AL118" s="407"/>
      <c r="AM118" s="407"/>
      <c r="AN118" s="407"/>
      <c r="AO118" s="407"/>
      <c r="AP118" s="407"/>
      <c r="AQ118" s="407"/>
      <c r="AR118" s="407"/>
      <c r="AS118" s="407"/>
      <c r="AT118" s="407"/>
      <c r="AU118" s="407"/>
      <c r="AV118" s="407"/>
      <c r="AW118" s="407"/>
      <c r="AX118" s="407"/>
    </row>
    <row r="119" spans="1:50">
      <c r="AF119" s="409"/>
      <c r="AG119" s="409"/>
      <c r="AH119" s="407"/>
      <c r="AI119" s="407"/>
      <c r="AJ119" s="407"/>
      <c r="AK119" s="407"/>
      <c r="AL119" s="407"/>
      <c r="AM119" s="407"/>
      <c r="AN119" s="407"/>
      <c r="AO119" s="407"/>
      <c r="AP119" s="407"/>
      <c r="AQ119" s="407"/>
      <c r="AR119" s="407"/>
      <c r="AS119" s="407"/>
      <c r="AT119" s="407"/>
      <c r="AU119" s="407"/>
      <c r="AV119" s="407"/>
      <c r="AW119" s="407"/>
      <c r="AX119" s="407"/>
    </row>
    <row r="120" spans="1:50">
      <c r="AF120" s="409"/>
      <c r="AG120" s="409"/>
      <c r="AH120" s="407"/>
      <c r="AI120" s="407"/>
      <c r="AJ120" s="407"/>
      <c r="AK120" s="407"/>
      <c r="AL120" s="407"/>
      <c r="AM120" s="407"/>
      <c r="AN120" s="407"/>
      <c r="AO120" s="407"/>
      <c r="AP120" s="407"/>
      <c r="AQ120" s="407"/>
      <c r="AR120" s="407"/>
      <c r="AS120" s="407"/>
      <c r="AT120" s="407"/>
      <c r="AU120" s="407"/>
      <c r="AV120" s="407"/>
      <c r="AW120" s="407"/>
      <c r="AX120" s="407"/>
    </row>
    <row r="121" spans="1:50">
      <c r="AF121" s="409"/>
      <c r="AG121" s="409"/>
      <c r="AH121" s="407"/>
      <c r="AI121" s="407"/>
      <c r="AJ121" s="407"/>
      <c r="AK121" s="407"/>
      <c r="AL121" s="407"/>
      <c r="AM121" s="407"/>
      <c r="AN121" s="407"/>
      <c r="AO121" s="407"/>
      <c r="AP121" s="407"/>
      <c r="AQ121" s="407"/>
      <c r="AR121" s="407"/>
      <c r="AS121" s="407"/>
      <c r="AT121" s="407"/>
      <c r="AU121" s="407"/>
      <c r="AV121" s="407"/>
      <c r="AW121" s="407"/>
      <c r="AX121" s="407"/>
    </row>
  </sheetData>
  <sheetProtection algorithmName="SHA-512" hashValue="lzdmPRWOWqKY1rI/PPtcLEjgWYJeqjwtGIcB4uB2PAacYboDlxVb0rXAjxxJyyBJTN0OYtSoegMe/IyrMnNuDg==" saltValue="Z//I3MUjea8trjo1WgbC+Q==" spinCount="100000" sheet="1" formatCells="0"/>
  <mergeCells count="18">
    <mergeCell ref="H11:M11"/>
    <mergeCell ref="D11:G11"/>
    <mergeCell ref="D7:G7"/>
    <mergeCell ref="D8:G8"/>
    <mergeCell ref="D9:G9"/>
    <mergeCell ref="B2:G2"/>
    <mergeCell ref="D10:G10"/>
    <mergeCell ref="D4:G4"/>
    <mergeCell ref="D3:G3"/>
    <mergeCell ref="D5:G5"/>
    <mergeCell ref="D6:G6"/>
    <mergeCell ref="B48:B50"/>
    <mergeCell ref="B55:B57"/>
    <mergeCell ref="B62:B64"/>
    <mergeCell ref="B52:C52"/>
    <mergeCell ref="B54:C54"/>
    <mergeCell ref="B58:C58"/>
    <mergeCell ref="B51:C51"/>
  </mergeCells>
  <phoneticPr fontId="12"/>
  <conditionalFormatting sqref="D3:G8 D9 D10:G11">
    <cfRule type="containsBlanks" dxfId="51" priority="20">
      <formula>LEN(TRIM(D3))=0</formula>
    </cfRule>
  </conditionalFormatting>
  <conditionalFormatting sqref="D19:AE27">
    <cfRule type="cellIs" dxfId="50" priority="16" operator="lessThan">
      <formula>0</formula>
    </cfRule>
  </conditionalFormatting>
  <conditionalFormatting sqref="D34:AE42">
    <cfRule type="cellIs" dxfId="49" priority="7" operator="lessThan">
      <formula>0</formula>
    </cfRule>
  </conditionalFormatting>
  <conditionalFormatting sqref="D72:AE78">
    <cfRule type="cellIs" dxfId="48" priority="6" operator="lessThan">
      <formula>0</formula>
    </cfRule>
  </conditionalFormatting>
  <conditionalFormatting sqref="E19:X20">
    <cfRule type="containsBlanks" dxfId="47" priority="18">
      <formula>LEN(TRIM(E19))=0</formula>
    </cfRule>
  </conditionalFormatting>
  <conditionalFormatting sqref="E22:X25">
    <cfRule type="containsBlanks" dxfId="46" priority="17">
      <formula>LEN(TRIM(E22))=0</formula>
    </cfRule>
  </conditionalFormatting>
  <conditionalFormatting sqref="E27:X27">
    <cfRule type="containsBlanks" dxfId="45" priority="1">
      <formula>LEN(TRIM(E27))=0</formula>
    </cfRule>
  </conditionalFormatting>
  <conditionalFormatting sqref="E72:X75">
    <cfRule type="expression" dxfId="44" priority="2">
      <formula>$C$71="-"</formula>
    </cfRule>
    <cfRule type="containsBlanks" dxfId="43" priority="5">
      <formula>LEN(TRIM(E72))=0</formula>
    </cfRule>
  </conditionalFormatting>
  <dataValidations count="1">
    <dataValidation type="list" allowBlank="1" showInputMessage="1" showErrorMessage="1" sqref="C71" xr:uid="{E5A97F30-E476-461D-8E54-FDD16F69AEE4}">
      <formula1>"-,補正する"</formula1>
    </dataValidation>
  </dataValidations>
  <printOptions horizontalCentered="1"/>
  <pageMargins left="0.59055118110236227" right="0.59055118110236227" top="0.59055118110236227" bottom="0.39370078740157483" header="0.31496062992125984" footer="0.31496062992125984"/>
  <pageSetup paperSize="9" scale="35" orientation="landscape" r:id="rId1"/>
  <colBreaks count="1" manualBreakCount="1">
    <brk id="5" max="1048575" man="1"/>
  </colBreaks>
  <ignoredErrors>
    <ignoredError sqref="D36:AE40 D34:F34 H34:AE34 D35:F35 H35:AE35 Y21 Y26" unlockedFormula="1"/>
    <ignoredError sqref="D65:G66" formula="1"/>
  </ignoredErrors>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9A2CD-2DE9-49C3-AE15-7B35A38626BD}">
  <sheetPr codeName="Sheet11">
    <tabColor rgb="FF7030A0"/>
    <pageSetUpPr fitToPage="1"/>
  </sheetPr>
  <dimension ref="A1:GU396"/>
  <sheetViews>
    <sheetView zoomScaleNormal="100" workbookViewId="0"/>
  </sheetViews>
  <sheetFormatPr defaultColWidth="10" defaultRowHeight="13.2" outlineLevelRow="1" outlineLevelCol="1"/>
  <cols>
    <col min="1" max="1" width="2.33203125" style="212" customWidth="1"/>
    <col min="2" max="2" width="22" style="212" customWidth="1"/>
    <col min="3" max="7" width="5.6640625" style="224" customWidth="1"/>
    <col min="8" max="8" width="14.109375" style="224" customWidth="1"/>
    <col min="9" max="9" width="8.6640625" style="224" customWidth="1"/>
    <col min="10" max="10" width="9.33203125" style="224" customWidth="1"/>
    <col min="11" max="11" width="8" style="224" customWidth="1"/>
    <col min="12" max="12" width="9.109375" style="224" customWidth="1"/>
    <col min="13" max="13" width="11.109375" style="224" customWidth="1"/>
    <col min="14" max="14" width="6.44140625" style="224" customWidth="1"/>
    <col min="15" max="16" width="11.44140625" style="224" customWidth="1"/>
    <col min="17" max="17" width="12.44140625" style="224" customWidth="1"/>
    <col min="18" max="18" width="4.6640625" style="224" customWidth="1"/>
    <col min="19" max="19" width="82.33203125" style="212" customWidth="1"/>
    <col min="20" max="20" width="9.88671875" style="212" customWidth="1"/>
    <col min="21" max="21" width="6.88671875" style="212" hidden="1" customWidth="1" outlineLevel="1"/>
    <col min="22" max="24" width="5.6640625" style="212" hidden="1" customWidth="1" outlineLevel="1"/>
    <col min="25" max="25" width="4.6640625" style="212" hidden="1" customWidth="1" outlineLevel="1"/>
    <col min="26" max="26" width="9.88671875" style="284" hidden="1" customWidth="1" outlineLevel="1"/>
    <col min="27" max="27" width="9.88671875" style="212" hidden="1" customWidth="1" outlineLevel="1"/>
    <col min="28" max="28" width="8" style="212" hidden="1" customWidth="1" outlineLevel="1"/>
    <col min="29" max="29" width="9.109375" style="212" hidden="1" customWidth="1" outlineLevel="1"/>
    <col min="30" max="62" width="6.6640625" style="212" hidden="1" customWidth="1" outlineLevel="1"/>
    <col min="63" max="169" width="6.6640625" style="224" hidden="1" customWidth="1" outlineLevel="1"/>
    <col min="170" max="172" width="0" style="224" hidden="1" customWidth="1" outlineLevel="1"/>
    <col min="173" max="173" width="2.6640625" style="224" customWidth="1" collapsed="1"/>
    <col min="174" max="175" width="0" style="224" hidden="1" customWidth="1" outlineLevel="1"/>
    <col min="176" max="202" width="6.6640625" style="224" hidden="1" customWidth="1" outlineLevel="1"/>
    <col min="203" max="203" width="10" style="224" collapsed="1"/>
    <col min="204" max="16384" width="10" style="224"/>
  </cols>
  <sheetData>
    <row r="1" spans="1:202" s="212" customFormat="1" ht="132.75" customHeight="1">
      <c r="A1" s="280"/>
      <c r="C1" s="931" t="s">
        <v>1670</v>
      </c>
      <c r="D1" s="281"/>
      <c r="E1" s="281"/>
      <c r="T1" s="283" t="s">
        <v>2712</v>
      </c>
      <c r="U1" s="283"/>
      <c r="V1" s="283"/>
      <c r="W1" s="283"/>
      <c r="X1" s="283"/>
      <c r="Y1" s="283"/>
    </row>
    <row r="2" spans="1:202" s="212" customFormat="1" ht="14.25" customHeight="1" thickBot="1">
      <c r="A2" s="280"/>
      <c r="C2" s="930" t="s">
        <v>2672</v>
      </c>
      <c r="T2" s="283"/>
      <c r="U2" s="283"/>
      <c r="V2" s="283"/>
      <c r="W2" s="283"/>
      <c r="X2" s="283"/>
      <c r="Y2" s="283"/>
    </row>
    <row r="3" spans="1:202" s="212" customFormat="1" ht="12.75" customHeight="1">
      <c r="A3" s="280"/>
      <c r="C3" s="1364" t="s">
        <v>1602</v>
      </c>
      <c r="D3" s="1365"/>
      <c r="E3" s="1365"/>
      <c r="F3" s="1365"/>
      <c r="G3" s="1366"/>
      <c r="T3" s="283"/>
      <c r="U3" s="283"/>
      <c r="V3" s="283"/>
      <c r="W3" s="283"/>
      <c r="X3" s="283"/>
      <c r="Y3" s="283"/>
    </row>
    <row r="4" spans="1:202" s="212" customFormat="1" ht="13.5" customHeight="1" thickBot="1">
      <c r="A4" s="280"/>
      <c r="C4" s="1367"/>
      <c r="D4" s="1368"/>
      <c r="E4" s="1368"/>
      <c r="F4" s="1368"/>
      <c r="G4" s="1369"/>
      <c r="T4" s="283"/>
      <c r="U4" s="283"/>
      <c r="V4" s="283"/>
      <c r="W4" s="283"/>
      <c r="X4" s="283"/>
      <c r="Y4" s="283"/>
    </row>
    <row r="5" spans="1:202" s="212" customFormat="1" ht="13.8" thickBot="1">
      <c r="A5" s="280"/>
      <c r="C5" s="235" t="s">
        <v>1065</v>
      </c>
      <c r="K5" s="883"/>
      <c r="S5" s="225"/>
    </row>
    <row r="6" spans="1:202" ht="20.399999999999999" customHeight="1">
      <c r="A6" s="280"/>
      <c r="C6" s="1357" t="s">
        <v>1066</v>
      </c>
      <c r="D6" s="1358"/>
      <c r="E6" s="1358"/>
      <c r="F6" s="1358"/>
      <c r="G6" s="1359"/>
      <c r="H6" s="1348" t="s">
        <v>1765</v>
      </c>
      <c r="I6" s="1349"/>
      <c r="J6" s="1349"/>
      <c r="K6" s="1349"/>
      <c r="L6" s="1349"/>
      <c r="M6" s="1349"/>
      <c r="N6" s="1349"/>
      <c r="O6" s="1349"/>
      <c r="P6" s="1349"/>
      <c r="Q6" s="1350"/>
      <c r="R6" s="708"/>
      <c r="Z6" s="212"/>
    </row>
    <row r="7" spans="1:202" ht="57.75" customHeight="1">
      <c r="A7" s="280"/>
      <c r="C7" s="1351" t="s">
        <v>1574</v>
      </c>
      <c r="D7" s="1352"/>
      <c r="E7" s="1352"/>
      <c r="F7" s="1352"/>
      <c r="G7" s="1353"/>
      <c r="H7" s="1376" t="s">
        <v>1067</v>
      </c>
      <c r="I7" s="1376"/>
      <c r="J7" s="1377"/>
      <c r="K7" s="1371" t="s">
        <v>1512</v>
      </c>
      <c r="L7" s="1372"/>
      <c r="M7" s="701" t="s">
        <v>1511</v>
      </c>
      <c r="N7" s="1373" t="s">
        <v>1068</v>
      </c>
      <c r="O7" s="1373"/>
      <c r="P7" s="1373"/>
      <c r="Q7" s="1374"/>
      <c r="R7" s="1375"/>
      <c r="S7" s="1370" t="s">
        <v>2673</v>
      </c>
      <c r="Z7" s="599" t="s">
        <v>1673</v>
      </c>
      <c r="AB7" s="540" t="s">
        <v>1642</v>
      </c>
      <c r="AC7" s="540"/>
      <c r="AD7" s="540"/>
      <c r="AE7" s="540" t="s">
        <v>1641</v>
      </c>
      <c r="AF7" s="535"/>
      <c r="AG7" s="535"/>
      <c r="AH7" s="535"/>
      <c r="AI7" s="535"/>
      <c r="AJ7" s="535"/>
      <c r="AK7" s="535"/>
      <c r="AL7" s="535"/>
      <c r="AM7" s="535"/>
      <c r="AN7" s="535"/>
      <c r="AO7" s="535"/>
      <c r="AP7" s="535"/>
      <c r="AQ7" s="535"/>
      <c r="AR7" s="535"/>
      <c r="AS7" s="535"/>
      <c r="AT7" s="535"/>
      <c r="AU7" s="535"/>
      <c r="AV7" s="535"/>
      <c r="AW7" s="535"/>
      <c r="AX7" s="535"/>
      <c r="AY7" s="535"/>
      <c r="AZ7" s="535"/>
      <c r="BA7" s="535"/>
      <c r="BB7" s="535"/>
      <c r="BC7" s="535"/>
      <c r="BD7" s="535"/>
      <c r="BE7" s="535"/>
      <c r="BF7" s="540" t="s">
        <v>1645</v>
      </c>
      <c r="BG7" s="554"/>
      <c r="BH7" s="540" t="s">
        <v>1646</v>
      </c>
      <c r="BI7" s="535"/>
      <c r="BJ7" s="535"/>
      <c r="BK7" s="535"/>
      <c r="BL7" s="535"/>
      <c r="BM7" s="536"/>
      <c r="BN7" s="536"/>
      <c r="BO7" s="536"/>
      <c r="BP7" s="536"/>
      <c r="BQ7" s="536"/>
      <c r="BR7" s="536"/>
      <c r="BS7" s="536"/>
      <c r="BT7" s="536"/>
      <c r="BU7" s="536"/>
      <c r="BV7" s="536"/>
      <c r="BW7" s="536"/>
      <c r="BX7" s="536"/>
      <c r="BY7" s="536"/>
      <c r="BZ7" s="536"/>
      <c r="CA7" s="536"/>
      <c r="CB7" s="536"/>
      <c r="CC7" s="536"/>
      <c r="CD7" s="536"/>
      <c r="CE7" s="536"/>
      <c r="CF7" s="536"/>
      <c r="CG7" s="536"/>
      <c r="CH7" s="536"/>
      <c r="CI7" s="563" t="s">
        <v>1648</v>
      </c>
      <c r="CJ7" s="536"/>
      <c r="CK7" s="563"/>
      <c r="CL7" s="536"/>
      <c r="CM7" s="536"/>
      <c r="CN7" s="536"/>
      <c r="CO7" s="536"/>
      <c r="CP7" s="536"/>
      <c r="CQ7" s="536"/>
      <c r="CR7" s="536"/>
      <c r="CS7" s="536"/>
      <c r="CT7" s="536"/>
      <c r="CU7" s="536"/>
      <c r="CV7" s="536"/>
      <c r="CW7" s="536"/>
      <c r="CX7" s="536"/>
      <c r="CY7" s="536"/>
      <c r="CZ7" s="536"/>
      <c r="DA7" s="536"/>
      <c r="DB7" s="536"/>
      <c r="DC7" s="536"/>
      <c r="DD7" s="536"/>
      <c r="DE7" s="536"/>
      <c r="DF7" s="536"/>
      <c r="DG7" s="536"/>
      <c r="DH7" s="536"/>
      <c r="DI7" s="536"/>
      <c r="DJ7" s="536"/>
      <c r="DK7" s="563" t="s">
        <v>2662</v>
      </c>
      <c r="DL7" s="536"/>
      <c r="DM7" s="536"/>
      <c r="DN7" s="536" t="str">
        <f>IF('D6'!$H$29="", "", 'D6'!$H$29)</f>
        <v/>
      </c>
      <c r="DO7" s="536" t="str">
        <f>IF('D6'!$I$29="", "", 'D6'!$I$29)</f>
        <v/>
      </c>
      <c r="DP7" s="536" t="str">
        <f>IF('D6'!$J$29="", "", 'D6'!$J$29)</f>
        <v/>
      </c>
      <c r="DQ7" s="536" t="str">
        <f>IF('D6'!$K$29="", "", 'D6'!$K$29)</f>
        <v/>
      </c>
      <c r="DR7" s="536" t="str">
        <f>IF('D6'!$L$29="", "", 'D6'!$L$29)</f>
        <v/>
      </c>
      <c r="DS7" s="536" t="str">
        <f>IF('D6'!$M$29="", "", 'D6'!$M$29)</f>
        <v/>
      </c>
      <c r="DT7" s="536" t="str">
        <f>IF('D6'!$N$29="", "", 'D6'!$N$29)</f>
        <v/>
      </c>
      <c r="DU7" s="536" t="str">
        <f>IF('D6'!$O$29="", "", 'D6'!$O$29)</f>
        <v/>
      </c>
      <c r="DV7" s="536" t="str">
        <f>IF('D6'!$P$29="", "", 'D6'!$P$29)</f>
        <v/>
      </c>
      <c r="DW7" s="536" t="str">
        <f>IF('D6'!$Q$29="", "", 'D6'!$Q$29)</f>
        <v/>
      </c>
      <c r="DX7" s="536" t="str">
        <f>IF('D6'!$R$29="", "", 'D6'!$R$29)</f>
        <v/>
      </c>
      <c r="DY7" s="536" t="str">
        <f>IF('D6'!$S$29="", "", 'D6'!$S$29)</f>
        <v/>
      </c>
      <c r="DZ7" s="536" t="str">
        <f>IF('D6'!$T$29="", "", 'D6'!$T$29)</f>
        <v/>
      </c>
      <c r="EA7" s="536" t="str">
        <f>IF('D6'!$U$29="", "", 'D6'!$U$29)</f>
        <v/>
      </c>
      <c r="EB7" s="536" t="str">
        <f>IF('D6'!$V$29="", "", 'D6'!$V$29)</f>
        <v/>
      </c>
      <c r="EC7" s="536" t="str">
        <f>IF('D6'!$W$29="", "", 'D6'!$W$29)</f>
        <v/>
      </c>
      <c r="ED7" s="536" t="str">
        <f>IF('D6'!$X$29="", "", 'D6'!$X$29)</f>
        <v/>
      </c>
      <c r="EE7" s="536" t="str">
        <f>IF('D6'!$Y$29="", "", 'D6'!$Y$29)</f>
        <v>残差</v>
      </c>
      <c r="EF7" s="536" t="str">
        <f>IF('D6'!$Z$29="", "", 'D6'!$Z$29)</f>
        <v/>
      </c>
      <c r="EG7" s="536" t="str">
        <f>IF('D6'!$AA$29="", "", 'D6'!$AA$29)</f>
        <v/>
      </c>
      <c r="EH7" s="536" t="str">
        <f>IF('D6'!$AB$29="", "", 'D6'!$AB$29)</f>
        <v/>
      </c>
      <c r="EI7" s="536" t="str">
        <f>IF('D6'!$AC$29="", "", 'D6'!$AC$29)</f>
        <v/>
      </c>
      <c r="EJ7" s="536" t="str">
        <f>IF('D6'!$AD$29="", "", 'D6'!$AD$29)</f>
        <v/>
      </c>
      <c r="EK7" s="536"/>
      <c r="EL7" s="563" t="s">
        <v>1651</v>
      </c>
      <c r="EM7" s="536"/>
      <c r="EN7" s="563" t="s">
        <v>1653</v>
      </c>
      <c r="EO7" s="536"/>
      <c r="EP7" s="536"/>
      <c r="EQ7" s="536"/>
      <c r="ER7" s="536"/>
      <c r="ES7" s="536"/>
      <c r="ET7" s="536"/>
      <c r="EU7" s="536"/>
      <c r="EV7" s="536"/>
      <c r="EW7" s="536"/>
      <c r="EX7" s="536"/>
      <c r="EY7" s="536"/>
      <c r="EZ7" s="536"/>
      <c r="FA7" s="536"/>
      <c r="FB7" s="536"/>
      <c r="FC7" s="536"/>
      <c r="FD7" s="536"/>
      <c r="FE7" s="536"/>
      <c r="FF7" s="536"/>
      <c r="FG7" s="536"/>
      <c r="FH7" s="536"/>
      <c r="FI7" s="536"/>
      <c r="FJ7" s="536"/>
      <c r="FK7" s="536"/>
      <c r="FL7" s="536"/>
      <c r="FM7" s="536"/>
      <c r="FN7" s="563" t="s">
        <v>1654</v>
      </c>
      <c r="FR7" s="900" t="s">
        <v>2658</v>
      </c>
    </row>
    <row r="8" spans="1:202" ht="30.75" customHeight="1" thickBot="1">
      <c r="A8" s="280"/>
      <c r="C8" s="1354" t="s">
        <v>2726</v>
      </c>
      <c r="D8" s="1355"/>
      <c r="E8" s="1355"/>
      <c r="F8" s="1355"/>
      <c r="G8" s="1356"/>
      <c r="H8" s="736" t="s">
        <v>1069</v>
      </c>
      <c r="I8" s="590" t="s">
        <v>1029</v>
      </c>
      <c r="J8" s="591" t="s">
        <v>1030</v>
      </c>
      <c r="K8" s="285" t="s">
        <v>1029</v>
      </c>
      <c r="L8" s="286" t="s">
        <v>1030</v>
      </c>
      <c r="M8" s="702" t="s">
        <v>1029</v>
      </c>
      <c r="N8" s="287" t="s">
        <v>1524</v>
      </c>
      <c r="O8" s="288" t="s">
        <v>1045</v>
      </c>
      <c r="P8" s="289" t="s">
        <v>1046</v>
      </c>
      <c r="Q8" s="290" t="s">
        <v>1047</v>
      </c>
      <c r="R8" s="1375"/>
      <c r="S8" s="1370"/>
      <c r="U8" s="509" t="s">
        <v>1658</v>
      </c>
      <c r="V8" s="509" t="s">
        <v>1659</v>
      </c>
      <c r="W8" s="509" t="s">
        <v>1660</v>
      </c>
      <c r="X8" s="509" t="s">
        <v>1763</v>
      </c>
      <c r="BF8" s="930" t="s">
        <v>2664</v>
      </c>
      <c r="DK8" s="924" t="str">
        <f>IF($H$9="", "", $H$9)</f>
        <v>FIT/非FIT/非再エネの３区分で電源構成を指定</v>
      </c>
      <c r="DL8" s="924" t="str">
        <f>IF($H$23="", "", $H$23)</f>
        <v/>
      </c>
      <c r="DM8" s="924" t="str">
        <f>IF($H$37="", "", $H$37)</f>
        <v/>
      </c>
      <c r="DN8" s="924" t="str">
        <f>IF($H$51="", "", $H$51)</f>
        <v/>
      </c>
      <c r="DO8" s="924" t="str">
        <f>IF($H$65="", "", $H$65)</f>
        <v/>
      </c>
      <c r="DP8" s="924" t="str">
        <f>IF($H$79="", "", $H$79)</f>
        <v/>
      </c>
      <c r="DQ8" s="924" t="str">
        <f>IF($H$93="", "", $H$93)</f>
        <v/>
      </c>
      <c r="DR8" s="924" t="str">
        <f>IF($H$107="", "", $H$107)</f>
        <v/>
      </c>
      <c r="DS8" s="924" t="str">
        <f>IF($H$121="", "", $H$121)</f>
        <v/>
      </c>
      <c r="DT8" s="924" t="str">
        <f>IF($H$135="", "", $H$135)</f>
        <v/>
      </c>
      <c r="DU8" s="924" t="str">
        <f>IF($H$149="", "", $H$149)</f>
        <v/>
      </c>
      <c r="DV8" s="924" t="str">
        <f>IF($H$163="", "", $H$163)</f>
        <v/>
      </c>
      <c r="DW8" s="924" t="str">
        <f>IF($H$177="", "", $H$177)</f>
        <v/>
      </c>
      <c r="DX8" s="924" t="str">
        <f>IF($H$191="", "", $H$191)</f>
        <v/>
      </c>
      <c r="DY8" s="924" t="str">
        <f>IF($H$205="", "", $H$205)</f>
        <v/>
      </c>
      <c r="DZ8" s="924" t="str">
        <f>IF($H$219="", "", $H$219)</f>
        <v/>
      </c>
      <c r="EA8" s="924" t="str">
        <f>IF($H$233="", "", $H$233)</f>
        <v/>
      </c>
      <c r="EB8" s="924" t="str">
        <f>IF($H$247="", "", $H$247)</f>
        <v/>
      </c>
      <c r="EC8" s="924" t="str">
        <f>IF($H$261="", "", $H$261)</f>
        <v/>
      </c>
      <c r="ED8" s="924" t="str">
        <f>IF($H$275="", "", $H$275)</f>
        <v/>
      </c>
      <c r="EE8" s="924" t="str">
        <f>IF($H$289="", "", $H$289)</f>
        <v>電源構成を指定しない</v>
      </c>
      <c r="EF8" s="924" t="str">
        <f>IF($H$303="", "", $H$303)</f>
        <v/>
      </c>
      <c r="EG8" s="924" t="str">
        <f>IF($H$317="", "", $H$317)</f>
        <v/>
      </c>
      <c r="EH8" s="924" t="str">
        <f>IF($H$331="", "", $H$331)</f>
        <v/>
      </c>
      <c r="EI8" s="924" t="str">
        <f>IF($H$345="", "", $H$345)</f>
        <v/>
      </c>
      <c r="EJ8" s="924" t="str">
        <f>IF($H$359="", "", $H$359)</f>
        <v/>
      </c>
    </row>
    <row r="9" spans="1:202" ht="21" customHeight="1" thickTop="1" thickBot="1">
      <c r="A9" s="493"/>
      <c r="C9" s="1336" t="s">
        <v>802</v>
      </c>
      <c r="D9" s="291" t="s">
        <v>1107</v>
      </c>
      <c r="E9" s="292" t="s">
        <v>54</v>
      </c>
      <c r="F9" s="292" t="s">
        <v>1109</v>
      </c>
      <c r="G9" s="589" t="s">
        <v>1108</v>
      </c>
      <c r="H9" s="743" t="s">
        <v>2769</v>
      </c>
      <c r="I9" s="1053">
        <f>IF('D6'!E$34=0, "", 'D6'!$E$34)</f>
        <v>20000</v>
      </c>
      <c r="J9" s="595"/>
      <c r="K9" s="1054"/>
      <c r="L9" s="596"/>
      <c r="M9" s="703"/>
      <c r="N9" s="610">
        <v>1</v>
      </c>
      <c r="O9" s="293" t="str">
        <f>IF($N9="","",
 IF($N9=0,"第2号様式　その３のすべての発電所",IFERROR(VLOOKUP($N9,'C3_2(公表)'!$C$4:$K$108,2,FALSE)&amp;"", "")))</f>
        <v>YYYメガソーラー発電所</v>
      </c>
      <c r="P9" s="293" t="str">
        <f>IF($N9="","",IFERROR(VLOOKUP($N9,'C3_2(公表)'!$C$4:$K$108,3,FALSE)&amp;"",""))</f>
        <v>○○県XXX市△-□</v>
      </c>
      <c r="Q9" s="737" t="str">
        <f>IF($N9="","",IFERROR(VLOOKUP($N9,'C3_2(公表)'!$C$4:$K$108,4,FALSE)&amp;"",""))</f>
        <v>株式会社○○ソーラー</v>
      </c>
      <c r="R9" s="709"/>
      <c r="S9" s="925" t="str">
        <f>IF(OR($H9="", $I9="", $I9=SUM($I10:$I22)), "",
   IF(SUM($I10:$I22)&lt;$I9,
     $U9&amp;"の利用量合計が "&amp;TEXT($I9, "#,##0")&amp;" 千kWh となるように I列に入力してください。",
     $U9&amp;"の利用量合計が "&amp;TEXT($I9, "#,##0")&amp;" 千kWh となるように I列に入力してください。"))</f>
        <v/>
      </c>
      <c r="T9" s="587"/>
      <c r="U9" s="508" t="s">
        <v>1614</v>
      </c>
      <c r="V9" s="508" t="b">
        <f>'D6'!$E$34&gt;0</f>
        <v>1</v>
      </c>
      <c r="W9" s="508" t="b">
        <f>'D6'!$E$35&gt;0</f>
        <v>1</v>
      </c>
      <c r="X9" s="508" t="b">
        <v>1</v>
      </c>
      <c r="Y9" s="587"/>
      <c r="Z9" s="516" t="s">
        <v>1028</v>
      </c>
      <c r="AA9" s="509" t="s">
        <v>1608</v>
      </c>
      <c r="AB9" s="547" t="s">
        <v>1640</v>
      </c>
      <c r="AC9" s="867"/>
      <c r="AD9" s="868"/>
      <c r="AE9" s="537" t="s">
        <v>1614</v>
      </c>
      <c r="AF9" s="538" t="s">
        <v>1615</v>
      </c>
      <c r="AG9" s="538" t="s">
        <v>1616</v>
      </c>
      <c r="AH9" s="538" t="s">
        <v>1617</v>
      </c>
      <c r="AI9" s="538" t="s">
        <v>1618</v>
      </c>
      <c r="AJ9" s="538" t="s">
        <v>1619</v>
      </c>
      <c r="AK9" s="538" t="s">
        <v>1620</v>
      </c>
      <c r="AL9" s="538" t="s">
        <v>1621</v>
      </c>
      <c r="AM9" s="538" t="s">
        <v>1622</v>
      </c>
      <c r="AN9" s="538" t="s">
        <v>1623</v>
      </c>
      <c r="AO9" s="538" t="s">
        <v>1624</v>
      </c>
      <c r="AP9" s="538" t="s">
        <v>1625</v>
      </c>
      <c r="AQ9" s="538" t="s">
        <v>1626</v>
      </c>
      <c r="AR9" s="538" t="s">
        <v>1627</v>
      </c>
      <c r="AS9" s="538" t="s">
        <v>1628</v>
      </c>
      <c r="AT9" s="538" t="s">
        <v>1629</v>
      </c>
      <c r="AU9" s="538" t="s">
        <v>1630</v>
      </c>
      <c r="AV9" s="538" t="s">
        <v>1631</v>
      </c>
      <c r="AW9" s="538" t="s">
        <v>1773</v>
      </c>
      <c r="AX9" s="538" t="s">
        <v>1777</v>
      </c>
      <c r="AY9" s="538" t="s">
        <v>1779</v>
      </c>
      <c r="AZ9" s="538" t="s">
        <v>1781</v>
      </c>
      <c r="BA9" s="538" t="s">
        <v>1783</v>
      </c>
      <c r="BB9" s="538" t="s">
        <v>1785</v>
      </c>
      <c r="BC9" s="538" t="s">
        <v>1787</v>
      </c>
      <c r="BD9" s="539" t="s">
        <v>1789</v>
      </c>
      <c r="BE9" s="547" t="s">
        <v>1647</v>
      </c>
      <c r="BF9" s="537" t="s">
        <v>1644</v>
      </c>
      <c r="BG9" s="539" t="s">
        <v>22</v>
      </c>
      <c r="BH9" s="537" t="s">
        <v>1614</v>
      </c>
      <c r="BI9" s="538" t="s">
        <v>1615</v>
      </c>
      <c r="BJ9" s="538" t="s">
        <v>1616</v>
      </c>
      <c r="BK9" s="538" t="s">
        <v>1617</v>
      </c>
      <c r="BL9" s="538" t="s">
        <v>1618</v>
      </c>
      <c r="BM9" s="538" t="s">
        <v>1619</v>
      </c>
      <c r="BN9" s="538" t="s">
        <v>1620</v>
      </c>
      <c r="BO9" s="538" t="s">
        <v>1621</v>
      </c>
      <c r="BP9" s="538" t="s">
        <v>1622</v>
      </c>
      <c r="BQ9" s="538" t="s">
        <v>1623</v>
      </c>
      <c r="BR9" s="538" t="s">
        <v>1624</v>
      </c>
      <c r="BS9" s="538" t="s">
        <v>1625</v>
      </c>
      <c r="BT9" s="538" t="s">
        <v>1626</v>
      </c>
      <c r="BU9" s="538" t="s">
        <v>1627</v>
      </c>
      <c r="BV9" s="538" t="s">
        <v>1628</v>
      </c>
      <c r="BW9" s="538" t="s">
        <v>1629</v>
      </c>
      <c r="BX9" s="538" t="s">
        <v>1630</v>
      </c>
      <c r="BY9" s="538" t="s">
        <v>1631</v>
      </c>
      <c r="BZ9" s="538" t="s">
        <v>1632</v>
      </c>
      <c r="CA9" s="538" t="s">
        <v>1776</v>
      </c>
      <c r="CB9" s="538" t="s">
        <v>1778</v>
      </c>
      <c r="CC9" s="538" t="s">
        <v>1780</v>
      </c>
      <c r="CD9" s="538" t="s">
        <v>1782</v>
      </c>
      <c r="CE9" s="538" t="s">
        <v>1784</v>
      </c>
      <c r="CF9" s="538" t="s">
        <v>1786</v>
      </c>
      <c r="CG9" s="539" t="s">
        <v>1788</v>
      </c>
      <c r="CH9" s="547" t="s">
        <v>1634</v>
      </c>
      <c r="CI9" s="537" t="s">
        <v>1649</v>
      </c>
      <c r="CJ9" s="539" t="s">
        <v>22</v>
      </c>
      <c r="CK9" s="537" t="s">
        <v>1614</v>
      </c>
      <c r="CL9" s="538" t="s">
        <v>1615</v>
      </c>
      <c r="CM9" s="538" t="s">
        <v>1616</v>
      </c>
      <c r="CN9" s="538" t="s">
        <v>1617</v>
      </c>
      <c r="CO9" s="538" t="s">
        <v>1618</v>
      </c>
      <c r="CP9" s="538" t="s">
        <v>1619</v>
      </c>
      <c r="CQ9" s="538" t="s">
        <v>1620</v>
      </c>
      <c r="CR9" s="538" t="s">
        <v>1621</v>
      </c>
      <c r="CS9" s="538" t="s">
        <v>1622</v>
      </c>
      <c r="CT9" s="538" t="s">
        <v>1623</v>
      </c>
      <c r="CU9" s="538" t="s">
        <v>1624</v>
      </c>
      <c r="CV9" s="538" t="s">
        <v>1625</v>
      </c>
      <c r="CW9" s="538" t="s">
        <v>1626</v>
      </c>
      <c r="CX9" s="538" t="s">
        <v>1627</v>
      </c>
      <c r="CY9" s="538" t="s">
        <v>1628</v>
      </c>
      <c r="CZ9" s="538" t="s">
        <v>1629</v>
      </c>
      <c r="DA9" s="538" t="s">
        <v>1630</v>
      </c>
      <c r="DB9" s="538" t="s">
        <v>1631</v>
      </c>
      <c r="DC9" s="538" t="s">
        <v>1632</v>
      </c>
      <c r="DD9" s="538" t="s">
        <v>1776</v>
      </c>
      <c r="DE9" s="538" t="s">
        <v>1778</v>
      </c>
      <c r="DF9" s="538" t="s">
        <v>1780</v>
      </c>
      <c r="DG9" s="538" t="s">
        <v>1782</v>
      </c>
      <c r="DH9" s="538" t="s">
        <v>1784</v>
      </c>
      <c r="DI9" s="538" t="s">
        <v>1786</v>
      </c>
      <c r="DJ9" s="539" t="s">
        <v>1788</v>
      </c>
      <c r="DK9" s="537" t="s">
        <v>1614</v>
      </c>
      <c r="DL9" s="538" t="s">
        <v>1615</v>
      </c>
      <c r="DM9" s="538" t="s">
        <v>1616</v>
      </c>
      <c r="DN9" s="538" t="s">
        <v>1617</v>
      </c>
      <c r="DO9" s="538" t="s">
        <v>1618</v>
      </c>
      <c r="DP9" s="538" t="s">
        <v>1619</v>
      </c>
      <c r="DQ9" s="538" t="s">
        <v>1620</v>
      </c>
      <c r="DR9" s="538" t="s">
        <v>1621</v>
      </c>
      <c r="DS9" s="538" t="s">
        <v>1622</v>
      </c>
      <c r="DT9" s="538" t="s">
        <v>1623</v>
      </c>
      <c r="DU9" s="538" t="s">
        <v>1624</v>
      </c>
      <c r="DV9" s="538" t="s">
        <v>1625</v>
      </c>
      <c r="DW9" s="538" t="s">
        <v>1626</v>
      </c>
      <c r="DX9" s="538" t="s">
        <v>1627</v>
      </c>
      <c r="DY9" s="538" t="s">
        <v>1628</v>
      </c>
      <c r="DZ9" s="538" t="s">
        <v>1629</v>
      </c>
      <c r="EA9" s="538" t="s">
        <v>1630</v>
      </c>
      <c r="EB9" s="538" t="s">
        <v>1631</v>
      </c>
      <c r="EC9" s="538" t="s">
        <v>1632</v>
      </c>
      <c r="ED9" s="538" t="s">
        <v>1776</v>
      </c>
      <c r="EE9" s="538" t="s">
        <v>1778</v>
      </c>
      <c r="EF9" s="538" t="s">
        <v>1780</v>
      </c>
      <c r="EG9" s="538" t="s">
        <v>1782</v>
      </c>
      <c r="EH9" s="538" t="s">
        <v>1784</v>
      </c>
      <c r="EI9" s="538" t="s">
        <v>1786</v>
      </c>
      <c r="EJ9" s="539" t="s">
        <v>1788</v>
      </c>
      <c r="EK9" s="547" t="s">
        <v>1639</v>
      </c>
      <c r="EL9" s="537" t="s">
        <v>1652</v>
      </c>
      <c r="EM9" s="539" t="s">
        <v>1764</v>
      </c>
      <c r="EN9" s="537" t="s">
        <v>1614</v>
      </c>
      <c r="EO9" s="538" t="s">
        <v>1615</v>
      </c>
      <c r="EP9" s="538" t="s">
        <v>1616</v>
      </c>
      <c r="EQ9" s="538" t="s">
        <v>1617</v>
      </c>
      <c r="ER9" s="538" t="s">
        <v>1618</v>
      </c>
      <c r="ES9" s="538" t="s">
        <v>1619</v>
      </c>
      <c r="ET9" s="538" t="s">
        <v>1620</v>
      </c>
      <c r="EU9" s="538" t="s">
        <v>1621</v>
      </c>
      <c r="EV9" s="538" t="s">
        <v>1622</v>
      </c>
      <c r="EW9" s="538" t="s">
        <v>1623</v>
      </c>
      <c r="EX9" s="538" t="s">
        <v>1624</v>
      </c>
      <c r="EY9" s="538" t="s">
        <v>1625</v>
      </c>
      <c r="EZ9" s="538" t="s">
        <v>1626</v>
      </c>
      <c r="FA9" s="538" t="s">
        <v>1627</v>
      </c>
      <c r="FB9" s="538" t="s">
        <v>1628</v>
      </c>
      <c r="FC9" s="538" t="s">
        <v>1629</v>
      </c>
      <c r="FD9" s="538" t="s">
        <v>1630</v>
      </c>
      <c r="FE9" s="538" t="s">
        <v>1631</v>
      </c>
      <c r="FF9" s="538" t="s">
        <v>1632</v>
      </c>
      <c r="FG9" s="538" t="s">
        <v>1776</v>
      </c>
      <c r="FH9" s="538" t="s">
        <v>1778</v>
      </c>
      <c r="FI9" s="538" t="s">
        <v>1780</v>
      </c>
      <c r="FJ9" s="538" t="s">
        <v>1782</v>
      </c>
      <c r="FK9" s="538" t="s">
        <v>1784</v>
      </c>
      <c r="FL9" s="538" t="s">
        <v>1786</v>
      </c>
      <c r="FM9" s="539" t="s">
        <v>1788</v>
      </c>
      <c r="FN9" s="575" t="s">
        <v>1655</v>
      </c>
      <c r="FO9" s="576" t="s">
        <v>22</v>
      </c>
      <c r="FS9" s="907" t="s">
        <v>2661</v>
      </c>
      <c r="FT9" s="908" t="s">
        <v>1614</v>
      </c>
      <c r="FU9" s="908" t="s">
        <v>1615</v>
      </c>
      <c r="FV9" s="908" t="s">
        <v>1616</v>
      </c>
      <c r="FW9" s="908" t="s">
        <v>1617</v>
      </c>
      <c r="FX9" s="908" t="s">
        <v>1618</v>
      </c>
      <c r="FY9" s="908" t="s">
        <v>1619</v>
      </c>
      <c r="FZ9" s="908" t="s">
        <v>1620</v>
      </c>
      <c r="GA9" s="908" t="s">
        <v>1621</v>
      </c>
      <c r="GB9" s="908" t="s">
        <v>1622</v>
      </c>
      <c r="GC9" s="908" t="s">
        <v>1623</v>
      </c>
      <c r="GD9" s="908" t="s">
        <v>1624</v>
      </c>
      <c r="GE9" s="908" t="s">
        <v>1625</v>
      </c>
      <c r="GF9" s="908" t="s">
        <v>1626</v>
      </c>
      <c r="GG9" s="908" t="s">
        <v>1627</v>
      </c>
      <c r="GH9" s="908" t="s">
        <v>1628</v>
      </c>
      <c r="GI9" s="908" t="s">
        <v>1629</v>
      </c>
      <c r="GJ9" s="908" t="s">
        <v>1630</v>
      </c>
      <c r="GK9" s="908" t="s">
        <v>1631</v>
      </c>
      <c r="GL9" s="908" t="s">
        <v>1632</v>
      </c>
      <c r="GM9" s="908" t="s">
        <v>1776</v>
      </c>
      <c r="GN9" s="908" t="s">
        <v>1778</v>
      </c>
      <c r="GO9" s="908" t="s">
        <v>1780</v>
      </c>
      <c r="GP9" s="908" t="s">
        <v>1782</v>
      </c>
      <c r="GQ9" s="908" t="s">
        <v>1784</v>
      </c>
      <c r="GR9" s="908" t="s">
        <v>1786</v>
      </c>
      <c r="GS9" s="909" t="s">
        <v>1788</v>
      </c>
      <c r="GT9" s="909" t="s">
        <v>2659</v>
      </c>
    </row>
    <row r="10" spans="1:202" ht="21" customHeight="1">
      <c r="A10" s="493"/>
      <c r="C10" s="1337"/>
      <c r="D10" s="305" t="s">
        <v>2</v>
      </c>
      <c r="E10" s="306" t="s">
        <v>2768</v>
      </c>
      <c r="F10" s="306" t="s">
        <v>2768</v>
      </c>
      <c r="G10" s="307" t="s">
        <v>2768</v>
      </c>
      <c r="H10" s="495" t="s">
        <v>1054</v>
      </c>
      <c r="I10" s="503">
        <v>20000</v>
      </c>
      <c r="J10" s="294">
        <f>IFERROR(IF(I10="","-",I10/I9),"-")</f>
        <v>1</v>
      </c>
      <c r="K10" s="1087">
        <f t="shared" ref="K10:K22" si="0">IF($H10="", "", IFERROR(INDEX($FT$40:$GS$55, MATCH($H10, $FS$40:$FS$55, 0), MATCH($U10, $FT$39:$GS$39, 0)), ""))</f>
        <v>6666.6666666666661</v>
      </c>
      <c r="L10" s="295">
        <f>IF(AND(ISNUMBER(K10), K10&gt;=0, ISNUMBER(I9), I9&gt;0),K10/I9, "-")</f>
        <v>0.33333333333333331</v>
      </c>
      <c r="M10" s="704">
        <f t="shared" ref="M10:M22" si="1">IF($H10="", "", IFERROR(INDEX($FT$10:$GS$25, MATCH($H10, $FS$10:$FS$25, 0), MATCH($U10, $FT$9:$GS$9, 0)), ""))</f>
        <v>20000</v>
      </c>
      <c r="N10" s="611">
        <v>3</v>
      </c>
      <c r="O10" s="296" t="str">
        <f>IF($N10="","",IFERROR(VLOOKUP($N10,'C3_2(公表)'!$C$4:$K$108,2,FALSE)&amp;"",""))</f>
        <v>QQQ風力発電所</v>
      </c>
      <c r="P10" s="296" t="str">
        <f>IF($N10="","",IFERROR(VLOOKUP($N10,'C3_2(公表)'!$C$4:$K$108,3,FALSE)&amp;"",""))</f>
        <v>○○県XXX市△-□</v>
      </c>
      <c r="Q10" s="738" t="str">
        <f>IF($N10="","",IFERROR(VLOOKUP($N10,'C3_2(公表)'!$C$4:$K$108,4,FALSE)&amp;"",""))</f>
        <v>〇ウインドパワー株式会社</v>
      </c>
      <c r="R10" s="925" t="str">
        <f>IFERROR(
  IF(COUNTIF($H10:$H10, $H10)&gt;1, 1,
    IF(COUNTIF($Z$10:$Z$30, $H10)=1,
      IF(INDEX($BF$10:$BF$34, MATCH($H10, $Z$10:$Z$30, 0))&lt;0, 2, ""),
      IF(COUNTIF($Z$32:$Z$34, $H10)=1,
        IF(INDEX($CI$32:$CI$34, MATCH($H10, $Z$32:$Z$34, 0))&lt;0, 3, ""),
        IF(INDEX($BF$40:$BF$64, MATCH($H10, $Z$40:$Z$64, 0))&lt;0, 4, "")
      )
    )
  ),"")</f>
        <v/>
      </c>
      <c r="S10" s="925" t="str">
        <f t="shared" ref="S10:S11" si="2">IFERROR(
  CHOOSE($R10,
   $H10&amp;"の電源種は同じメニュー内ですでに選択されております。同じ電源種の利用量は１行にまとめて入力してください。",
   $H10&amp;"のメニューでの利用量合計が、D2,D4シートで入力された全体の"&amp;$H10&amp;"の供給量を超過しています。H～I列の電源種・利用量またはD2,D4シートの供給量・転売量の入力を見直してください。",
   $H10&amp;"区分のメニューでの利用量合計が、D2,D4シートで入力された全体の"&amp;$H10&amp;"の供給量を超過しております。H～I列の電源種・利用量またはD2,D4シートの供給量・転売量の入力を見直してください。",
   $H10&amp;"の新設分利用量K列合計が、D2シートで新設電源として指定されている分の供給量の合計値を超過しております。"
 ), "")</f>
        <v/>
      </c>
      <c r="T10" s="587"/>
      <c r="U10" s="508" t="s">
        <v>1614</v>
      </c>
      <c r="V10" s="508" t="b">
        <f>V9</f>
        <v>1</v>
      </c>
      <c r="W10" s="508" t="b">
        <f>W9</f>
        <v>1</v>
      </c>
      <c r="X10" s="734" t="b">
        <f>IF(H9=$AB$376, FALSE,
 IF(H9=$AC$376, H9&lt;&gt;"",
 IF(H9=$AD$376, H9&lt;&gt;"",
 IF(H9=$AE$376, H9&lt;&gt;"",
 IF(H9=$AF$376, H9&lt;&gt;"", FALSE)))))</f>
        <v>1</v>
      </c>
      <c r="Y10" s="587"/>
      <c r="Z10" s="491" t="s">
        <v>572</v>
      </c>
      <c r="AA10" s="517" t="s">
        <v>1156</v>
      </c>
      <c r="AB10" s="548">
        <f>SUMIFS('D5'!$K$4:$K$31, 'D5'!$B$4:$B$31, $Z10)</f>
        <v>15000</v>
      </c>
      <c r="AC10" s="869"/>
      <c r="AD10" s="870"/>
      <c r="AE10" s="529">
        <f t="shared" ref="AE10:AN19" si="3">SUMIFS($I:$I, $H:$H, $Z10, $U:$U, AE$9)</f>
        <v>0</v>
      </c>
      <c r="AF10" s="517">
        <f t="shared" si="3"/>
        <v>0</v>
      </c>
      <c r="AG10" s="517">
        <f t="shared" si="3"/>
        <v>0</v>
      </c>
      <c r="AH10" s="517">
        <f t="shared" si="3"/>
        <v>0</v>
      </c>
      <c r="AI10" s="517">
        <f t="shared" si="3"/>
        <v>0</v>
      </c>
      <c r="AJ10" s="517">
        <f t="shared" si="3"/>
        <v>0</v>
      </c>
      <c r="AK10" s="517">
        <f t="shared" si="3"/>
        <v>0</v>
      </c>
      <c r="AL10" s="517">
        <f t="shared" si="3"/>
        <v>0</v>
      </c>
      <c r="AM10" s="517">
        <f t="shared" si="3"/>
        <v>0</v>
      </c>
      <c r="AN10" s="517">
        <f t="shared" si="3"/>
        <v>0</v>
      </c>
      <c r="AO10" s="517">
        <f t="shared" ref="AO10:AX19" si="4">SUMIFS($I:$I, $H:$H, $Z10, $U:$U, AO$9)</f>
        <v>0</v>
      </c>
      <c r="AP10" s="517">
        <f t="shared" si="4"/>
        <v>0</v>
      </c>
      <c r="AQ10" s="517">
        <f t="shared" si="4"/>
        <v>0</v>
      </c>
      <c r="AR10" s="517">
        <f t="shared" si="4"/>
        <v>0</v>
      </c>
      <c r="AS10" s="517">
        <f t="shared" si="4"/>
        <v>0</v>
      </c>
      <c r="AT10" s="517">
        <f t="shared" si="4"/>
        <v>0</v>
      </c>
      <c r="AU10" s="517">
        <f t="shared" si="4"/>
        <v>0</v>
      </c>
      <c r="AV10" s="517">
        <f t="shared" si="4"/>
        <v>0</v>
      </c>
      <c r="AW10" s="517">
        <f t="shared" si="4"/>
        <v>0</v>
      </c>
      <c r="AX10" s="517">
        <f t="shared" si="4"/>
        <v>0</v>
      </c>
      <c r="AY10" s="517">
        <f t="shared" ref="AY10:BD19" si="5">SUMIFS($I:$I, $H:$H, $Z10, $U:$U, AY$9)</f>
        <v>0</v>
      </c>
      <c r="AZ10" s="517">
        <f t="shared" si="5"/>
        <v>0</v>
      </c>
      <c r="BA10" s="517">
        <f t="shared" si="5"/>
        <v>0</v>
      </c>
      <c r="BB10" s="517">
        <f t="shared" si="5"/>
        <v>0</v>
      </c>
      <c r="BC10" s="517">
        <f t="shared" si="5"/>
        <v>0</v>
      </c>
      <c r="BD10" s="530">
        <f t="shared" si="5"/>
        <v>0</v>
      </c>
      <c r="BE10" s="551">
        <f>SUM(AE10:BD10)</f>
        <v>0</v>
      </c>
      <c r="BF10" s="541">
        <f t="shared" ref="BF10:BF30" si="6">AB10-BE10</f>
        <v>15000</v>
      </c>
      <c r="BG10" s="555">
        <f t="shared" ref="BG10:BG30" si="7">IFERROR(MAX($BF10,0)/SUMIFS($BF$32:$BF$34, $AA$32:$AA$34, $AA10),"-")</f>
        <v>0.5</v>
      </c>
      <c r="BH10" s="541">
        <f t="shared" ref="BH10:BQ19" si="8">IFERROR($BG10*SUMIFS(BH$32:BH$34, $AA$32:$AA$34, $AA10),"-")</f>
        <v>10000</v>
      </c>
      <c r="BI10" s="518">
        <f t="shared" si="8"/>
        <v>0</v>
      </c>
      <c r="BJ10" s="518">
        <f t="shared" si="8"/>
        <v>0</v>
      </c>
      <c r="BK10" s="518">
        <f t="shared" si="8"/>
        <v>0</v>
      </c>
      <c r="BL10" s="518">
        <f t="shared" si="8"/>
        <v>0</v>
      </c>
      <c r="BM10" s="518">
        <f t="shared" si="8"/>
        <v>0</v>
      </c>
      <c r="BN10" s="518">
        <f t="shared" si="8"/>
        <v>0</v>
      </c>
      <c r="BO10" s="518">
        <f t="shared" si="8"/>
        <v>0</v>
      </c>
      <c r="BP10" s="518">
        <f t="shared" si="8"/>
        <v>0</v>
      </c>
      <c r="BQ10" s="518">
        <f t="shared" si="8"/>
        <v>0</v>
      </c>
      <c r="BR10" s="518">
        <f t="shared" ref="BR10:CA19" si="9">IFERROR($BG10*SUMIFS(BR$32:BR$34, $AA$32:$AA$34, $AA10),"-")</f>
        <v>0</v>
      </c>
      <c r="BS10" s="518">
        <f t="shared" si="9"/>
        <v>0</v>
      </c>
      <c r="BT10" s="518">
        <f t="shared" si="9"/>
        <v>0</v>
      </c>
      <c r="BU10" s="518">
        <f t="shared" si="9"/>
        <v>0</v>
      </c>
      <c r="BV10" s="518">
        <f t="shared" si="9"/>
        <v>0</v>
      </c>
      <c r="BW10" s="518">
        <f t="shared" si="9"/>
        <v>0</v>
      </c>
      <c r="BX10" s="518">
        <f t="shared" si="9"/>
        <v>0</v>
      </c>
      <c r="BY10" s="518">
        <f t="shared" si="9"/>
        <v>0</v>
      </c>
      <c r="BZ10" s="518">
        <f t="shared" si="9"/>
        <v>0</v>
      </c>
      <c r="CA10" s="518">
        <f t="shared" si="9"/>
        <v>0</v>
      </c>
      <c r="CB10" s="518">
        <f t="shared" ref="CB10:CG19" si="10">IFERROR($BG10*SUMIFS(CB$32:CB$34, $AA$32:$AA$34, $AA10),"-")</f>
        <v>0</v>
      </c>
      <c r="CC10" s="518">
        <f t="shared" si="10"/>
        <v>0</v>
      </c>
      <c r="CD10" s="518">
        <f t="shared" si="10"/>
        <v>0</v>
      </c>
      <c r="CE10" s="518">
        <f t="shared" si="10"/>
        <v>0</v>
      </c>
      <c r="CF10" s="518">
        <f t="shared" si="10"/>
        <v>0</v>
      </c>
      <c r="CG10" s="542">
        <f t="shared" si="10"/>
        <v>0</v>
      </c>
      <c r="CH10" s="548">
        <f>SUM(BH10:CG10)</f>
        <v>10000</v>
      </c>
      <c r="CI10" s="541">
        <f>BF10-CH10</f>
        <v>5000</v>
      </c>
      <c r="CJ10" s="564">
        <f t="shared" ref="CJ10:CJ30" si="11">IFERROR(MAX(CI10,0)/CI$35,"-")</f>
        <v>5.5555555555555552E-2</v>
      </c>
      <c r="CK10" s="716"/>
      <c r="CL10" s="717"/>
      <c r="CM10" s="717"/>
      <c r="CN10" s="717"/>
      <c r="CO10" s="717"/>
      <c r="CP10" s="717"/>
      <c r="CQ10" s="717"/>
      <c r="CR10" s="717"/>
      <c r="CS10" s="717"/>
      <c r="CT10" s="717"/>
      <c r="CU10" s="717"/>
      <c r="CV10" s="717"/>
      <c r="CW10" s="717"/>
      <c r="CX10" s="717"/>
      <c r="CY10" s="717"/>
      <c r="CZ10" s="717"/>
      <c r="DA10" s="717"/>
      <c r="DB10" s="717"/>
      <c r="DC10" s="717"/>
      <c r="DD10" s="717"/>
      <c r="DE10" s="717"/>
      <c r="DF10" s="717"/>
      <c r="DG10" s="717"/>
      <c r="DH10" s="717"/>
      <c r="DI10" s="717"/>
      <c r="DJ10" s="718"/>
      <c r="DK10" s="541">
        <f t="shared" ref="DK10:DT19" si="12">IF(DK$8="電源構成を指定しない", IFERROR($CJ10*DK$35,"-"), 0)</f>
        <v>0</v>
      </c>
      <c r="DL10" s="518">
        <f t="shared" si="12"/>
        <v>0</v>
      </c>
      <c r="DM10" s="518">
        <f t="shared" si="12"/>
        <v>0</v>
      </c>
      <c r="DN10" s="518">
        <f t="shared" si="12"/>
        <v>0</v>
      </c>
      <c r="DO10" s="518">
        <f t="shared" si="12"/>
        <v>0</v>
      </c>
      <c r="DP10" s="518">
        <f t="shared" si="12"/>
        <v>0</v>
      </c>
      <c r="DQ10" s="518">
        <f t="shared" si="12"/>
        <v>0</v>
      </c>
      <c r="DR10" s="518">
        <f t="shared" si="12"/>
        <v>0</v>
      </c>
      <c r="DS10" s="518">
        <f t="shared" si="12"/>
        <v>0</v>
      </c>
      <c r="DT10" s="518">
        <f t="shared" si="12"/>
        <v>0</v>
      </c>
      <c r="DU10" s="518">
        <f t="shared" ref="DU10:ED19" si="13">IF(DU$8="電源構成を指定しない", IFERROR($CJ10*DU$35,"-"), 0)</f>
        <v>0</v>
      </c>
      <c r="DV10" s="518">
        <f t="shared" si="13"/>
        <v>0</v>
      </c>
      <c r="DW10" s="518">
        <f t="shared" si="13"/>
        <v>0</v>
      </c>
      <c r="DX10" s="518">
        <f t="shared" si="13"/>
        <v>0</v>
      </c>
      <c r="DY10" s="518">
        <f t="shared" si="13"/>
        <v>0</v>
      </c>
      <c r="DZ10" s="518">
        <f t="shared" si="13"/>
        <v>0</v>
      </c>
      <c r="EA10" s="518">
        <f t="shared" si="13"/>
        <v>0</v>
      </c>
      <c r="EB10" s="518">
        <f t="shared" si="13"/>
        <v>0</v>
      </c>
      <c r="EC10" s="518">
        <f t="shared" si="13"/>
        <v>0</v>
      </c>
      <c r="ED10" s="518">
        <f t="shared" si="13"/>
        <v>0</v>
      </c>
      <c r="EE10" s="518">
        <f t="shared" ref="EE10:EJ19" si="14">IF(EE$8="電源構成を指定しない", IFERROR($CJ10*EE$35,"-"), 0)</f>
        <v>4444.4444444444443</v>
      </c>
      <c r="EF10" s="518">
        <f t="shared" si="14"/>
        <v>0</v>
      </c>
      <c r="EG10" s="518">
        <f t="shared" si="14"/>
        <v>0</v>
      </c>
      <c r="EH10" s="518">
        <f t="shared" si="14"/>
        <v>0</v>
      </c>
      <c r="EI10" s="518">
        <f t="shared" si="14"/>
        <v>0</v>
      </c>
      <c r="EJ10" s="542">
        <f t="shared" si="14"/>
        <v>0</v>
      </c>
      <c r="EK10" s="548">
        <f>SUM(DK10:EJ10)</f>
        <v>4444.4444444444443</v>
      </c>
      <c r="EL10" s="541">
        <f>CI10-EK10</f>
        <v>555.55555555555566</v>
      </c>
      <c r="EM10" s="727">
        <f t="shared" ref="EM10:EM30" si="15">IFERROR(MAX(EL10,0)/SUM(EL$10:EL$30),"-")</f>
        <v>5.5555555555555552E-2</v>
      </c>
      <c r="EN10" s="571">
        <f>SUMIFS($AE10:$BD10, $AE$9:$BD$9, EN$9)
+SUMIFS($BH10:$CG10, $BH$9:$CG$9, EN$9)
+SUMIFS($DK10:$EJ10, $DK$9:$EJ$9, EN$9)</f>
        <v>10000</v>
      </c>
      <c r="EO10" s="519">
        <f t="shared" ref="EO10:FD25" si="16">SUMIFS($AE10:$BD10, $AE$9:$BD$9, EO$9)
+SUMIFS($BH10:$CG10, $BH$9:$CG$9, EO$9)
+SUMIFS($DK10:$EJ10, $DK$9:$EJ$9, EO$9)</f>
        <v>0</v>
      </c>
      <c r="EP10" s="519">
        <f t="shared" si="16"/>
        <v>0</v>
      </c>
      <c r="EQ10" s="519">
        <f t="shared" si="16"/>
        <v>0</v>
      </c>
      <c r="ER10" s="519">
        <f t="shared" si="16"/>
        <v>0</v>
      </c>
      <c r="ES10" s="519">
        <f t="shared" si="16"/>
        <v>0</v>
      </c>
      <c r="ET10" s="519">
        <f t="shared" si="16"/>
        <v>0</v>
      </c>
      <c r="EU10" s="519">
        <f t="shared" si="16"/>
        <v>0</v>
      </c>
      <c r="EV10" s="519">
        <f t="shared" si="16"/>
        <v>0</v>
      </c>
      <c r="EW10" s="519">
        <f t="shared" si="16"/>
        <v>0</v>
      </c>
      <c r="EX10" s="519">
        <f t="shared" si="16"/>
        <v>0</v>
      </c>
      <c r="EY10" s="519">
        <f t="shared" si="16"/>
        <v>0</v>
      </c>
      <c r="EZ10" s="519">
        <f t="shared" si="16"/>
        <v>0</v>
      </c>
      <c r="FA10" s="519">
        <f t="shared" si="16"/>
        <v>0</v>
      </c>
      <c r="FB10" s="519">
        <f t="shared" si="16"/>
        <v>0</v>
      </c>
      <c r="FC10" s="519">
        <f t="shared" si="16"/>
        <v>0</v>
      </c>
      <c r="FD10" s="519">
        <f t="shared" si="16"/>
        <v>0</v>
      </c>
      <c r="FE10" s="519">
        <f t="shared" ref="FE10:FM25" si="17">SUMIFS($AE10:$BD10, $AE$9:$BD$9, FE$9)
+SUMIFS($BH10:$CG10, $BH$9:$CG$9, FE$9)
+SUMIFS($DK10:$EJ10, $DK$9:$EJ$9, FE$9)</f>
        <v>0</v>
      </c>
      <c r="FF10" s="519">
        <f t="shared" si="17"/>
        <v>0</v>
      </c>
      <c r="FG10" s="519">
        <f t="shared" si="17"/>
        <v>0</v>
      </c>
      <c r="FH10" s="519">
        <f t="shared" si="17"/>
        <v>4444.4444444444443</v>
      </c>
      <c r="FI10" s="519">
        <f t="shared" si="17"/>
        <v>0</v>
      </c>
      <c r="FJ10" s="519">
        <f t="shared" si="17"/>
        <v>0</v>
      </c>
      <c r="FK10" s="519">
        <f t="shared" si="17"/>
        <v>0</v>
      </c>
      <c r="FL10" s="519">
        <f t="shared" si="17"/>
        <v>0</v>
      </c>
      <c r="FM10" s="520">
        <f t="shared" si="17"/>
        <v>0</v>
      </c>
      <c r="FN10" s="577">
        <f t="shared" ref="FN10:FN30" si="18">SUMPRODUCT($EN10:$FM10, $EN$32:$FM$32)</f>
        <v>1444.4444444444443</v>
      </c>
      <c r="FO10" s="578">
        <f t="shared" ref="FO10:FO30" si="19">IFERROR(FN10/SUM(FN$10:FN$30),"-")</f>
        <v>0.14444444444444443</v>
      </c>
      <c r="FP10" s="491" t="s">
        <v>572</v>
      </c>
      <c r="FS10" s="902" t="s">
        <v>572</v>
      </c>
      <c r="FT10" s="910">
        <f t="shared" ref="FT10:FT22" si="20">AE10</f>
        <v>0</v>
      </c>
      <c r="FU10" s="910">
        <f t="shared" ref="FU10:FU22" si="21">AF10</f>
        <v>0</v>
      </c>
      <c r="FV10" s="910">
        <f t="shared" ref="FV10:FV22" si="22">AG10</f>
        <v>0</v>
      </c>
      <c r="FW10" s="910">
        <f t="shared" ref="FW10:FW22" si="23">AH10</f>
        <v>0</v>
      </c>
      <c r="FX10" s="910">
        <f t="shared" ref="FX10:FX22" si="24">AI10</f>
        <v>0</v>
      </c>
      <c r="FY10" s="910">
        <f t="shared" ref="FY10:FY22" si="25">AJ10</f>
        <v>0</v>
      </c>
      <c r="FZ10" s="910">
        <f t="shared" ref="FZ10:FZ22" si="26">AK10</f>
        <v>0</v>
      </c>
      <c r="GA10" s="910">
        <f t="shared" ref="GA10:GA22" si="27">AL10</f>
        <v>0</v>
      </c>
      <c r="GB10" s="910">
        <f t="shared" ref="GB10:GB22" si="28">AM10</f>
        <v>0</v>
      </c>
      <c r="GC10" s="910">
        <f t="shared" ref="GC10:GC22" si="29">AN10</f>
        <v>0</v>
      </c>
      <c r="GD10" s="910">
        <f t="shared" ref="GD10:GD22" si="30">AO10</f>
        <v>0</v>
      </c>
      <c r="GE10" s="910">
        <f t="shared" ref="GE10:GE22" si="31">AP10</f>
        <v>0</v>
      </c>
      <c r="GF10" s="910">
        <f t="shared" ref="GF10:GF22" si="32">AQ10</f>
        <v>0</v>
      </c>
      <c r="GG10" s="910">
        <f t="shared" ref="GG10:GG22" si="33">AR10</f>
        <v>0</v>
      </c>
      <c r="GH10" s="910">
        <f t="shared" ref="GH10:GH22" si="34">AS10</f>
        <v>0</v>
      </c>
      <c r="GI10" s="910">
        <f t="shared" ref="GI10:GI22" si="35">AT10</f>
        <v>0</v>
      </c>
      <c r="GJ10" s="910">
        <f t="shared" ref="GJ10:GJ22" si="36">AU10</f>
        <v>0</v>
      </c>
      <c r="GK10" s="910">
        <f t="shared" ref="GK10:GK22" si="37">AV10</f>
        <v>0</v>
      </c>
      <c r="GL10" s="910">
        <f t="shared" ref="GL10:GL22" si="38">AW10</f>
        <v>0</v>
      </c>
      <c r="GM10" s="910">
        <f t="shared" ref="GM10:GM22" si="39">AX10</f>
        <v>0</v>
      </c>
      <c r="GN10" s="910">
        <f t="shared" ref="GN10:GN22" si="40">AY10</f>
        <v>0</v>
      </c>
      <c r="GO10" s="910">
        <f t="shared" ref="GO10:GO22" si="41">AZ10</f>
        <v>0</v>
      </c>
      <c r="GP10" s="910">
        <f t="shared" ref="GP10:GP22" si="42">BA10</f>
        <v>0</v>
      </c>
      <c r="GQ10" s="910">
        <f t="shared" ref="GQ10:GQ22" si="43">BB10</f>
        <v>0</v>
      </c>
      <c r="GR10" s="910">
        <f t="shared" ref="GR10:GR22" si="44">BC10</f>
        <v>0</v>
      </c>
      <c r="GS10" s="911">
        <f t="shared" ref="GS10:GS22" si="45">BD10</f>
        <v>0</v>
      </c>
      <c r="GT10" s="911">
        <f>SUM(FT10:GS10)</f>
        <v>0</v>
      </c>
    </row>
    <row r="11" spans="1:202" ht="21" customHeight="1">
      <c r="A11" s="493"/>
      <c r="C11" s="297" t="s">
        <v>1071</v>
      </c>
      <c r="D11" s="1339" t="s">
        <v>2770</v>
      </c>
      <c r="E11" s="1339"/>
      <c r="F11" s="1339"/>
      <c r="G11" s="1340"/>
      <c r="H11" s="48"/>
      <c r="I11" s="504"/>
      <c r="J11" s="294" t="str">
        <f>IFERROR(IF(I11="","-",I11/I9),"-")</f>
        <v>-</v>
      </c>
      <c r="K11" s="1088" t="str">
        <f t="shared" si="0"/>
        <v/>
      </c>
      <c r="L11" s="295" t="str">
        <f>IF(AND(ISNUMBER(K11), K11&gt;=0, ISNUMBER(I9), I9&gt;0),K11/I9, "-")</f>
        <v>-</v>
      </c>
      <c r="M11" s="704" t="str">
        <f t="shared" si="1"/>
        <v/>
      </c>
      <c r="N11" s="612">
        <v>5</v>
      </c>
      <c r="O11" s="296" t="str">
        <f>IF($N11="","",IFERROR(VLOOKUP($N11,'C3_2(公表)'!$C$4:$K$108,2,FALSE)&amp;"",""))</f>
        <v>ABCバイオマス発電所</v>
      </c>
      <c r="P11" s="296" t="str">
        <f>IF($N11="","",IFERROR(VLOOKUP($N11,'C3_2(公表)'!$C$4:$K$108,3,FALSE)&amp;"",""))</f>
        <v>○○県XXX市△-□</v>
      </c>
      <c r="Q11" s="738" t="str">
        <f>IF($N11="","",IFERROR(VLOOKUP($N11,'C3_2(公表)'!$C$4:$K$108,4,FALSE)&amp;"",""))</f>
        <v>ABCバイオ株式会社</v>
      </c>
      <c r="R11" s="925" t="str">
        <f>IFERROR(
  IF(COUNTIF($H10:$H11, $H11)&gt;1, 1,
    IF(COUNTIF($Z$10:$Z$30, $H11)=1,
      IF(INDEX($BF$10:$BF$34, MATCH($H11, $Z$10:$Z$30, 0))&lt;0, 2, ""),
      IF(COUNTIF($Z$32:$Z$34, $H11)=1,
        IF(INDEX($CI$32:$CI$34, MATCH($H11, $Z$32:$Z$34, 0))&lt;0, 3, ""),
        IF(INDEX($BF$40:$BF$64, MATCH($H11, $Z$40:$Z$64, 0))&lt;0, 4, "")
      )
    )
  ),"")</f>
        <v/>
      </c>
      <c r="S11" s="925" t="str">
        <f t="shared" si="2"/>
        <v/>
      </c>
      <c r="U11" s="508" t="s">
        <v>1614</v>
      </c>
      <c r="V11" s="508" t="b">
        <f t="shared" ref="V11:W22" si="46">V10</f>
        <v>1</v>
      </c>
      <c r="W11" s="508" t="b">
        <f t="shared" si="46"/>
        <v>1</v>
      </c>
      <c r="X11" s="734" t="b">
        <f>IF(H9=$AB$376, FALSE,
 IF(H9=$AC$376, H10&lt;&gt;"",
 IF(H9=$AD$376, H10&lt;&gt;"",
 IF(H9=$AE$376, H10&lt;&gt;"",
 IF(H9=$AF$376, H10&lt;&gt;"", FALSE)))))</f>
        <v>1</v>
      </c>
      <c r="Z11" s="490" t="s">
        <v>1589</v>
      </c>
      <c r="AA11" s="521" t="s">
        <v>2699</v>
      </c>
      <c r="AB11" s="549">
        <f>SUMIFS('D5'!$K$4:$K$31, 'D5'!$B$4:$B$31, $Z11)</f>
        <v>5000</v>
      </c>
      <c r="AC11" s="871"/>
      <c r="AD11" s="872"/>
      <c r="AE11" s="531">
        <f t="shared" si="3"/>
        <v>0</v>
      </c>
      <c r="AF11" s="521">
        <f t="shared" si="3"/>
        <v>0</v>
      </c>
      <c r="AG11" s="521">
        <f t="shared" si="3"/>
        <v>0</v>
      </c>
      <c r="AH11" s="521">
        <f t="shared" si="3"/>
        <v>0</v>
      </c>
      <c r="AI11" s="521">
        <f t="shared" si="3"/>
        <v>0</v>
      </c>
      <c r="AJ11" s="521">
        <f t="shared" si="3"/>
        <v>0</v>
      </c>
      <c r="AK11" s="521">
        <f t="shared" si="3"/>
        <v>0</v>
      </c>
      <c r="AL11" s="521">
        <f t="shared" si="3"/>
        <v>0</v>
      </c>
      <c r="AM11" s="521">
        <f t="shared" si="3"/>
        <v>0</v>
      </c>
      <c r="AN11" s="521">
        <f t="shared" si="3"/>
        <v>0</v>
      </c>
      <c r="AO11" s="521">
        <f t="shared" si="4"/>
        <v>0</v>
      </c>
      <c r="AP11" s="521">
        <f t="shared" si="4"/>
        <v>0</v>
      </c>
      <c r="AQ11" s="521">
        <f t="shared" si="4"/>
        <v>0</v>
      </c>
      <c r="AR11" s="521">
        <f t="shared" si="4"/>
        <v>0</v>
      </c>
      <c r="AS11" s="521">
        <f t="shared" si="4"/>
        <v>0</v>
      </c>
      <c r="AT11" s="521">
        <f t="shared" si="4"/>
        <v>0</v>
      </c>
      <c r="AU11" s="521">
        <f t="shared" si="4"/>
        <v>0</v>
      </c>
      <c r="AV11" s="521">
        <f t="shared" si="4"/>
        <v>0</v>
      </c>
      <c r="AW11" s="521">
        <f t="shared" si="4"/>
        <v>0</v>
      </c>
      <c r="AX11" s="521">
        <f t="shared" si="4"/>
        <v>0</v>
      </c>
      <c r="AY11" s="521">
        <f t="shared" si="5"/>
        <v>0</v>
      </c>
      <c r="AZ11" s="521">
        <f t="shared" si="5"/>
        <v>0</v>
      </c>
      <c r="BA11" s="521">
        <f t="shared" si="5"/>
        <v>0</v>
      </c>
      <c r="BB11" s="521">
        <f t="shared" si="5"/>
        <v>0</v>
      </c>
      <c r="BC11" s="521">
        <f t="shared" si="5"/>
        <v>0</v>
      </c>
      <c r="BD11" s="532">
        <f t="shared" si="5"/>
        <v>0</v>
      </c>
      <c r="BE11" s="552">
        <f t="shared" ref="BE11:BE30" si="47">SUM(AE11:BD11)</f>
        <v>0</v>
      </c>
      <c r="BF11" s="543">
        <f t="shared" si="6"/>
        <v>5000</v>
      </c>
      <c r="BG11" s="556">
        <f t="shared" si="7"/>
        <v>0.33333333333333331</v>
      </c>
      <c r="BH11" s="543">
        <f t="shared" si="8"/>
        <v>0</v>
      </c>
      <c r="BI11" s="522">
        <f t="shared" si="8"/>
        <v>0</v>
      </c>
      <c r="BJ11" s="522">
        <f t="shared" si="8"/>
        <v>0</v>
      </c>
      <c r="BK11" s="522">
        <f t="shared" si="8"/>
        <v>0</v>
      </c>
      <c r="BL11" s="522">
        <f t="shared" si="8"/>
        <v>0</v>
      </c>
      <c r="BM11" s="522">
        <f t="shared" si="8"/>
        <v>0</v>
      </c>
      <c r="BN11" s="522">
        <f t="shared" si="8"/>
        <v>0</v>
      </c>
      <c r="BO11" s="522">
        <f t="shared" si="8"/>
        <v>0</v>
      </c>
      <c r="BP11" s="522">
        <f t="shared" si="8"/>
        <v>0</v>
      </c>
      <c r="BQ11" s="522">
        <f t="shared" si="8"/>
        <v>0</v>
      </c>
      <c r="BR11" s="522">
        <f t="shared" si="9"/>
        <v>0</v>
      </c>
      <c r="BS11" s="522">
        <f t="shared" si="9"/>
        <v>0</v>
      </c>
      <c r="BT11" s="522">
        <f t="shared" si="9"/>
        <v>0</v>
      </c>
      <c r="BU11" s="522">
        <f t="shared" si="9"/>
        <v>0</v>
      </c>
      <c r="BV11" s="522">
        <f t="shared" si="9"/>
        <v>0</v>
      </c>
      <c r="BW11" s="522">
        <f t="shared" si="9"/>
        <v>0</v>
      </c>
      <c r="BX11" s="522">
        <f t="shared" si="9"/>
        <v>0</v>
      </c>
      <c r="BY11" s="522">
        <f t="shared" si="9"/>
        <v>0</v>
      </c>
      <c r="BZ11" s="522">
        <f t="shared" si="9"/>
        <v>0</v>
      </c>
      <c r="CA11" s="522">
        <f t="shared" si="9"/>
        <v>0</v>
      </c>
      <c r="CB11" s="522">
        <f t="shared" si="10"/>
        <v>0</v>
      </c>
      <c r="CC11" s="522">
        <f t="shared" si="10"/>
        <v>0</v>
      </c>
      <c r="CD11" s="522">
        <f t="shared" si="10"/>
        <v>0</v>
      </c>
      <c r="CE11" s="522">
        <f t="shared" si="10"/>
        <v>0</v>
      </c>
      <c r="CF11" s="522">
        <f t="shared" si="10"/>
        <v>0</v>
      </c>
      <c r="CG11" s="544">
        <f t="shared" si="10"/>
        <v>0</v>
      </c>
      <c r="CH11" s="549">
        <f t="shared" ref="CH11:CH30" si="48">SUM(BH11:CG11)</f>
        <v>0</v>
      </c>
      <c r="CI11" s="543">
        <f t="shared" ref="CI11:CI30" si="49">BF11-CH11</f>
        <v>5000</v>
      </c>
      <c r="CJ11" s="565">
        <f t="shared" si="11"/>
        <v>5.5555555555555552E-2</v>
      </c>
      <c r="CK11" s="719"/>
      <c r="CL11" s="720"/>
      <c r="CM11" s="720"/>
      <c r="CN11" s="720"/>
      <c r="CO11" s="720"/>
      <c r="CP11" s="720"/>
      <c r="CQ11" s="720"/>
      <c r="CR11" s="720"/>
      <c r="CS11" s="720"/>
      <c r="CT11" s="720"/>
      <c r="CU11" s="720"/>
      <c r="CV11" s="720"/>
      <c r="CW11" s="720"/>
      <c r="CX11" s="720"/>
      <c r="CY11" s="720"/>
      <c r="CZ11" s="720"/>
      <c r="DA11" s="720"/>
      <c r="DB11" s="720"/>
      <c r="DC11" s="720"/>
      <c r="DD11" s="720"/>
      <c r="DE11" s="720"/>
      <c r="DF11" s="720"/>
      <c r="DG11" s="720"/>
      <c r="DH11" s="720"/>
      <c r="DI11" s="720"/>
      <c r="DJ11" s="721"/>
      <c r="DK11" s="543">
        <f t="shared" si="12"/>
        <v>0</v>
      </c>
      <c r="DL11" s="522">
        <f t="shared" si="12"/>
        <v>0</v>
      </c>
      <c r="DM11" s="522">
        <f t="shared" si="12"/>
        <v>0</v>
      </c>
      <c r="DN11" s="522">
        <f t="shared" si="12"/>
        <v>0</v>
      </c>
      <c r="DO11" s="522">
        <f t="shared" si="12"/>
        <v>0</v>
      </c>
      <c r="DP11" s="522">
        <f t="shared" si="12"/>
        <v>0</v>
      </c>
      <c r="DQ11" s="522">
        <f t="shared" si="12"/>
        <v>0</v>
      </c>
      <c r="DR11" s="522">
        <f t="shared" si="12"/>
        <v>0</v>
      </c>
      <c r="DS11" s="522">
        <f t="shared" si="12"/>
        <v>0</v>
      </c>
      <c r="DT11" s="522">
        <f t="shared" si="12"/>
        <v>0</v>
      </c>
      <c r="DU11" s="522">
        <f t="shared" si="13"/>
        <v>0</v>
      </c>
      <c r="DV11" s="522">
        <f t="shared" si="13"/>
        <v>0</v>
      </c>
      <c r="DW11" s="522">
        <f t="shared" si="13"/>
        <v>0</v>
      </c>
      <c r="DX11" s="522">
        <f t="shared" si="13"/>
        <v>0</v>
      </c>
      <c r="DY11" s="522">
        <f t="shared" si="13"/>
        <v>0</v>
      </c>
      <c r="DZ11" s="522">
        <f t="shared" si="13"/>
        <v>0</v>
      </c>
      <c r="EA11" s="522">
        <f t="shared" si="13"/>
        <v>0</v>
      </c>
      <c r="EB11" s="522">
        <f t="shared" si="13"/>
        <v>0</v>
      </c>
      <c r="EC11" s="522">
        <f t="shared" si="13"/>
        <v>0</v>
      </c>
      <c r="ED11" s="522">
        <f t="shared" si="13"/>
        <v>0</v>
      </c>
      <c r="EE11" s="522">
        <f t="shared" si="14"/>
        <v>4444.4444444444443</v>
      </c>
      <c r="EF11" s="522">
        <f t="shared" si="14"/>
        <v>0</v>
      </c>
      <c r="EG11" s="522">
        <f t="shared" si="14"/>
        <v>0</v>
      </c>
      <c r="EH11" s="522">
        <f t="shared" si="14"/>
        <v>0</v>
      </c>
      <c r="EI11" s="522">
        <f t="shared" si="14"/>
        <v>0</v>
      </c>
      <c r="EJ11" s="544">
        <f t="shared" si="14"/>
        <v>0</v>
      </c>
      <c r="EK11" s="549">
        <f t="shared" ref="EK11:EK30" si="50">SUM(DK11:EJ11)</f>
        <v>4444.4444444444443</v>
      </c>
      <c r="EL11" s="543">
        <f t="shared" ref="EL11:EL30" si="51">CI11-EK11</f>
        <v>555.55555555555566</v>
      </c>
      <c r="EM11" s="728">
        <f t="shared" si="15"/>
        <v>5.5555555555555552E-2</v>
      </c>
      <c r="EN11" s="572">
        <f t="shared" ref="EN11:FC26" si="52">SUMIFS($AE11:$BD11, $AE$9:$BD$9, EN$9)
+SUMIFS($BH11:$CG11, $BH$9:$CG$9, EN$9)
+SUMIFS($DK11:$EJ11, $DK$9:$EJ$9, EN$9)</f>
        <v>0</v>
      </c>
      <c r="EO11" s="523">
        <f t="shared" si="16"/>
        <v>0</v>
      </c>
      <c r="EP11" s="523">
        <f t="shared" si="16"/>
        <v>0</v>
      </c>
      <c r="EQ11" s="523">
        <f t="shared" si="16"/>
        <v>0</v>
      </c>
      <c r="ER11" s="523">
        <f t="shared" si="16"/>
        <v>0</v>
      </c>
      <c r="ES11" s="523">
        <f t="shared" si="16"/>
        <v>0</v>
      </c>
      <c r="ET11" s="523">
        <f t="shared" si="16"/>
        <v>0</v>
      </c>
      <c r="EU11" s="523">
        <f t="shared" si="16"/>
        <v>0</v>
      </c>
      <c r="EV11" s="523">
        <f t="shared" si="16"/>
        <v>0</v>
      </c>
      <c r="EW11" s="523">
        <f t="shared" si="16"/>
        <v>0</v>
      </c>
      <c r="EX11" s="523">
        <f t="shared" si="16"/>
        <v>0</v>
      </c>
      <c r="EY11" s="523">
        <f t="shared" si="16"/>
        <v>0</v>
      </c>
      <c r="EZ11" s="523">
        <f t="shared" si="16"/>
        <v>0</v>
      </c>
      <c r="FA11" s="523">
        <f t="shared" si="16"/>
        <v>0</v>
      </c>
      <c r="FB11" s="523">
        <f t="shared" si="16"/>
        <v>0</v>
      </c>
      <c r="FC11" s="523">
        <f t="shared" si="16"/>
        <v>0</v>
      </c>
      <c r="FD11" s="523">
        <f t="shared" si="16"/>
        <v>0</v>
      </c>
      <c r="FE11" s="523">
        <f t="shared" si="17"/>
        <v>0</v>
      </c>
      <c r="FF11" s="523">
        <f t="shared" si="17"/>
        <v>0</v>
      </c>
      <c r="FG11" s="523">
        <f t="shared" si="17"/>
        <v>0</v>
      </c>
      <c r="FH11" s="523">
        <f t="shared" si="17"/>
        <v>4444.4444444444443</v>
      </c>
      <c r="FI11" s="523">
        <f t="shared" si="17"/>
        <v>0</v>
      </c>
      <c r="FJ11" s="523">
        <f t="shared" si="17"/>
        <v>0</v>
      </c>
      <c r="FK11" s="523">
        <f t="shared" si="17"/>
        <v>0</v>
      </c>
      <c r="FL11" s="523">
        <f t="shared" si="17"/>
        <v>0</v>
      </c>
      <c r="FM11" s="524">
        <f t="shared" si="17"/>
        <v>0</v>
      </c>
      <c r="FN11" s="572">
        <f t="shared" si="18"/>
        <v>444.44444444444446</v>
      </c>
      <c r="FO11" s="579">
        <f t="shared" si="19"/>
        <v>4.4444444444444446E-2</v>
      </c>
      <c r="FP11" s="490" t="s">
        <v>1589</v>
      </c>
      <c r="FS11" s="903" t="s">
        <v>1589</v>
      </c>
      <c r="FT11" s="912">
        <f t="shared" si="20"/>
        <v>0</v>
      </c>
      <c r="FU11" s="912">
        <f t="shared" si="21"/>
        <v>0</v>
      </c>
      <c r="FV11" s="912">
        <f t="shared" si="22"/>
        <v>0</v>
      </c>
      <c r="FW11" s="912">
        <f t="shared" si="23"/>
        <v>0</v>
      </c>
      <c r="FX11" s="912">
        <f t="shared" si="24"/>
        <v>0</v>
      </c>
      <c r="FY11" s="912">
        <f t="shared" si="25"/>
        <v>0</v>
      </c>
      <c r="FZ11" s="912">
        <f t="shared" si="26"/>
        <v>0</v>
      </c>
      <c r="GA11" s="912">
        <f t="shared" si="27"/>
        <v>0</v>
      </c>
      <c r="GB11" s="912">
        <f t="shared" si="28"/>
        <v>0</v>
      </c>
      <c r="GC11" s="912">
        <f t="shared" si="29"/>
        <v>0</v>
      </c>
      <c r="GD11" s="912">
        <f t="shared" si="30"/>
        <v>0</v>
      </c>
      <c r="GE11" s="912">
        <f t="shared" si="31"/>
        <v>0</v>
      </c>
      <c r="GF11" s="912">
        <f t="shared" si="32"/>
        <v>0</v>
      </c>
      <c r="GG11" s="912">
        <f t="shared" si="33"/>
        <v>0</v>
      </c>
      <c r="GH11" s="912">
        <f t="shared" si="34"/>
        <v>0</v>
      </c>
      <c r="GI11" s="912">
        <f t="shared" si="35"/>
        <v>0</v>
      </c>
      <c r="GJ11" s="912">
        <f t="shared" si="36"/>
        <v>0</v>
      </c>
      <c r="GK11" s="912">
        <f t="shared" si="37"/>
        <v>0</v>
      </c>
      <c r="GL11" s="912">
        <f t="shared" si="38"/>
        <v>0</v>
      </c>
      <c r="GM11" s="912">
        <f t="shared" si="39"/>
        <v>0</v>
      </c>
      <c r="GN11" s="912">
        <f t="shared" si="40"/>
        <v>0</v>
      </c>
      <c r="GO11" s="912">
        <f t="shared" si="41"/>
        <v>0</v>
      </c>
      <c r="GP11" s="912">
        <f t="shared" si="42"/>
        <v>0</v>
      </c>
      <c r="GQ11" s="912">
        <f t="shared" si="43"/>
        <v>0</v>
      </c>
      <c r="GR11" s="912">
        <f t="shared" si="44"/>
        <v>0</v>
      </c>
      <c r="GS11" s="913">
        <f t="shared" si="45"/>
        <v>0</v>
      </c>
      <c r="GT11" s="913">
        <f t="shared" ref="GT11:GT26" si="53">SUM(FT11:GS11)</f>
        <v>0</v>
      </c>
    </row>
    <row r="12" spans="1:202" ht="21" customHeight="1">
      <c r="A12" s="493"/>
      <c r="C12" s="1341"/>
      <c r="D12" s="1342"/>
      <c r="E12" s="1342"/>
      <c r="F12" s="1343"/>
      <c r="G12" s="298" t="s">
        <v>1072</v>
      </c>
      <c r="H12" s="48"/>
      <c r="I12" s="504"/>
      <c r="J12" s="294" t="str">
        <f>IFERROR(IF(I12="","-",I12/I9),"-")</f>
        <v>-</v>
      </c>
      <c r="K12" s="1088" t="str">
        <f t="shared" si="0"/>
        <v/>
      </c>
      <c r="L12" s="295" t="str">
        <f>IF(AND(ISNUMBER(K12), K12&gt;=0, ISNUMBER(I9), I9&gt;0),K12/I9, "-")</f>
        <v>-</v>
      </c>
      <c r="M12" s="704" t="str">
        <f t="shared" si="1"/>
        <v/>
      </c>
      <c r="N12" s="612"/>
      <c r="O12" s="296" t="str">
        <f>IF($N12="","",IFERROR(VLOOKUP($N12,'C3_2(公表)'!$C$4:$K$108,2,FALSE)&amp;"",""))</f>
        <v/>
      </c>
      <c r="P12" s="296" t="str">
        <f>IF($N12="","",IFERROR(VLOOKUP($N12,'C3_2(公表)'!$C$4:$K$108,3,FALSE)&amp;"",""))</f>
        <v/>
      </c>
      <c r="Q12" s="738" t="str">
        <f>IF($N12="","",IFERROR(VLOOKUP($N12,'C3_2(公表)'!$C$4:$K$108,4,FALSE)&amp;"",""))</f>
        <v/>
      </c>
      <c r="R12" s="925" t="str">
        <f>IFERROR(
  IF(COUNTIF($H10:$H12, $H12)&gt;1, 1,
    IF(COUNTIF($Z$10:$Z$30, $H12)=1,
      IF(INDEX($BF$10:$BF$34, MATCH($H12, $Z$10:$Z$30, 0))&lt;0, 2, ""),
      IF(COUNTIF($Z$32:$Z$34, $H12)=1,
        IF(INDEX($CI$32:$CI$34, MATCH($H12, $Z$32:$Z$34, 0))&lt;0, 3, ""),
        IF(INDEX($BF$40:$BF$64, MATCH($H12, $Z$40:$Z$64, 0))&lt;0, 4, "")
      )
    )
  ),"")</f>
        <v/>
      </c>
      <c r="S12" s="925" t="str">
        <f>IFERROR(
  CHOOSE($R12,
   $H12&amp;"の電源種は同じメニュー内ですでに選択されております。同じ電源種の利用量は１行にまとめて入力してください。",
   $H12&amp;"のメニューでの利用量合計が、D2,D4シートで入力された全体の"&amp;$H12&amp;"の供給量を超過しています。H～I列の電源種・利用量またはD2,D4シートの供給量・転売量の入力を見直してください。",
   $H12&amp;"区分のメニューでの利用量合計が、D2,D4シートで入力された全体の"&amp;$H12&amp;"の供給量を超過しております。H～I列の電源種・利用量またはD2,D4シートの供給量・転売量の入力を見直してください。",
   $H12&amp;"の新設分利用量K列合計が、D2シートで新設電源として指定されている分の供給量の合計値を超過しております。"
 ), "")</f>
        <v/>
      </c>
      <c r="U12" s="508" t="s">
        <v>1614</v>
      </c>
      <c r="V12" s="508" t="b">
        <f t="shared" si="46"/>
        <v>1</v>
      </c>
      <c r="W12" s="508" t="b">
        <f t="shared" si="46"/>
        <v>1</v>
      </c>
      <c r="X12" s="734" t="b">
        <f>IF(H9=$AB$376, FALSE,
 IF(H9=$AC$376, H11&lt;&gt;"",
 IF(H9=$AD$376, H11&lt;&gt;"",
 IF(H9=$AE$376, H11&lt;&gt;"",
 IF(H9=$AF$376, H11&lt;&gt;"", FALSE)))))</f>
        <v>0</v>
      </c>
      <c r="Z12" s="489" t="s">
        <v>573</v>
      </c>
      <c r="AA12" s="521" t="s">
        <v>1156</v>
      </c>
      <c r="AB12" s="549">
        <f>SUMIFS('D5'!$K$4:$K$31, 'D5'!$B$4:$B$31, $Z12)</f>
        <v>5000</v>
      </c>
      <c r="AC12" s="871"/>
      <c r="AD12" s="872"/>
      <c r="AE12" s="531">
        <f t="shared" si="3"/>
        <v>0</v>
      </c>
      <c r="AF12" s="521">
        <f t="shared" si="3"/>
        <v>0</v>
      </c>
      <c r="AG12" s="521">
        <f t="shared" si="3"/>
        <v>0</v>
      </c>
      <c r="AH12" s="521">
        <f t="shared" si="3"/>
        <v>0</v>
      </c>
      <c r="AI12" s="521">
        <f t="shared" si="3"/>
        <v>0</v>
      </c>
      <c r="AJ12" s="521">
        <f t="shared" si="3"/>
        <v>0</v>
      </c>
      <c r="AK12" s="521">
        <f t="shared" si="3"/>
        <v>0</v>
      </c>
      <c r="AL12" s="521">
        <f t="shared" si="3"/>
        <v>0</v>
      </c>
      <c r="AM12" s="521">
        <f t="shared" si="3"/>
        <v>0</v>
      </c>
      <c r="AN12" s="521">
        <f t="shared" si="3"/>
        <v>0</v>
      </c>
      <c r="AO12" s="521">
        <f t="shared" si="4"/>
        <v>0</v>
      </c>
      <c r="AP12" s="521">
        <f t="shared" si="4"/>
        <v>0</v>
      </c>
      <c r="AQ12" s="521">
        <f t="shared" si="4"/>
        <v>0</v>
      </c>
      <c r="AR12" s="521">
        <f t="shared" si="4"/>
        <v>0</v>
      </c>
      <c r="AS12" s="521">
        <f t="shared" si="4"/>
        <v>0</v>
      </c>
      <c r="AT12" s="521">
        <f t="shared" si="4"/>
        <v>0</v>
      </c>
      <c r="AU12" s="521">
        <f t="shared" si="4"/>
        <v>0</v>
      </c>
      <c r="AV12" s="521">
        <f t="shared" si="4"/>
        <v>0</v>
      </c>
      <c r="AW12" s="521">
        <f t="shared" si="4"/>
        <v>0</v>
      </c>
      <c r="AX12" s="521">
        <f t="shared" si="4"/>
        <v>0</v>
      </c>
      <c r="AY12" s="521">
        <f t="shared" si="5"/>
        <v>0</v>
      </c>
      <c r="AZ12" s="521">
        <f t="shared" si="5"/>
        <v>0</v>
      </c>
      <c r="BA12" s="521">
        <f t="shared" si="5"/>
        <v>0</v>
      </c>
      <c r="BB12" s="521">
        <f t="shared" si="5"/>
        <v>0</v>
      </c>
      <c r="BC12" s="521">
        <f t="shared" si="5"/>
        <v>0</v>
      </c>
      <c r="BD12" s="532">
        <f t="shared" si="5"/>
        <v>0</v>
      </c>
      <c r="BE12" s="552">
        <f t="shared" si="47"/>
        <v>0</v>
      </c>
      <c r="BF12" s="543">
        <f t="shared" si="6"/>
        <v>5000</v>
      </c>
      <c r="BG12" s="557">
        <f t="shared" si="7"/>
        <v>0.16666666666666666</v>
      </c>
      <c r="BH12" s="543">
        <f t="shared" si="8"/>
        <v>3333.333333333333</v>
      </c>
      <c r="BI12" s="522">
        <f t="shared" si="8"/>
        <v>0</v>
      </c>
      <c r="BJ12" s="522">
        <f t="shared" si="8"/>
        <v>0</v>
      </c>
      <c r="BK12" s="522">
        <f t="shared" si="8"/>
        <v>0</v>
      </c>
      <c r="BL12" s="522">
        <f t="shared" si="8"/>
        <v>0</v>
      </c>
      <c r="BM12" s="522">
        <f t="shared" si="8"/>
        <v>0</v>
      </c>
      <c r="BN12" s="522">
        <f t="shared" si="8"/>
        <v>0</v>
      </c>
      <c r="BO12" s="522">
        <f t="shared" si="8"/>
        <v>0</v>
      </c>
      <c r="BP12" s="522">
        <f t="shared" si="8"/>
        <v>0</v>
      </c>
      <c r="BQ12" s="522">
        <f t="shared" si="8"/>
        <v>0</v>
      </c>
      <c r="BR12" s="522">
        <f t="shared" si="9"/>
        <v>0</v>
      </c>
      <c r="BS12" s="522">
        <f t="shared" si="9"/>
        <v>0</v>
      </c>
      <c r="BT12" s="522">
        <f t="shared" si="9"/>
        <v>0</v>
      </c>
      <c r="BU12" s="522">
        <f t="shared" si="9"/>
        <v>0</v>
      </c>
      <c r="BV12" s="522">
        <f t="shared" si="9"/>
        <v>0</v>
      </c>
      <c r="BW12" s="522">
        <f t="shared" si="9"/>
        <v>0</v>
      </c>
      <c r="BX12" s="522">
        <f t="shared" si="9"/>
        <v>0</v>
      </c>
      <c r="BY12" s="522">
        <f t="shared" si="9"/>
        <v>0</v>
      </c>
      <c r="BZ12" s="522">
        <f t="shared" si="9"/>
        <v>0</v>
      </c>
      <c r="CA12" s="522">
        <f t="shared" si="9"/>
        <v>0</v>
      </c>
      <c r="CB12" s="522">
        <f t="shared" si="10"/>
        <v>0</v>
      </c>
      <c r="CC12" s="522">
        <f t="shared" si="10"/>
        <v>0</v>
      </c>
      <c r="CD12" s="522">
        <f t="shared" si="10"/>
        <v>0</v>
      </c>
      <c r="CE12" s="522">
        <f t="shared" si="10"/>
        <v>0</v>
      </c>
      <c r="CF12" s="522">
        <f t="shared" si="10"/>
        <v>0</v>
      </c>
      <c r="CG12" s="544">
        <f t="shared" si="10"/>
        <v>0</v>
      </c>
      <c r="CH12" s="549">
        <f t="shared" si="48"/>
        <v>3333.333333333333</v>
      </c>
      <c r="CI12" s="543">
        <f t="shared" si="49"/>
        <v>1666.666666666667</v>
      </c>
      <c r="CJ12" s="565">
        <f t="shared" si="11"/>
        <v>1.8518518518518521E-2</v>
      </c>
      <c r="CK12" s="719"/>
      <c r="CL12" s="720"/>
      <c r="CM12" s="720"/>
      <c r="CN12" s="720"/>
      <c r="CO12" s="720"/>
      <c r="CP12" s="720"/>
      <c r="CQ12" s="720"/>
      <c r="CR12" s="720"/>
      <c r="CS12" s="720"/>
      <c r="CT12" s="720"/>
      <c r="CU12" s="720"/>
      <c r="CV12" s="720"/>
      <c r="CW12" s="720"/>
      <c r="CX12" s="720"/>
      <c r="CY12" s="720"/>
      <c r="CZ12" s="720"/>
      <c r="DA12" s="720"/>
      <c r="DB12" s="720"/>
      <c r="DC12" s="720"/>
      <c r="DD12" s="720"/>
      <c r="DE12" s="720"/>
      <c r="DF12" s="720"/>
      <c r="DG12" s="720"/>
      <c r="DH12" s="720"/>
      <c r="DI12" s="720"/>
      <c r="DJ12" s="721"/>
      <c r="DK12" s="543">
        <f t="shared" si="12"/>
        <v>0</v>
      </c>
      <c r="DL12" s="522">
        <f t="shared" si="12"/>
        <v>0</v>
      </c>
      <c r="DM12" s="522">
        <f t="shared" si="12"/>
        <v>0</v>
      </c>
      <c r="DN12" s="522">
        <f t="shared" si="12"/>
        <v>0</v>
      </c>
      <c r="DO12" s="522">
        <f t="shared" si="12"/>
        <v>0</v>
      </c>
      <c r="DP12" s="522">
        <f t="shared" si="12"/>
        <v>0</v>
      </c>
      <c r="DQ12" s="522">
        <f t="shared" si="12"/>
        <v>0</v>
      </c>
      <c r="DR12" s="522">
        <f t="shared" si="12"/>
        <v>0</v>
      </c>
      <c r="DS12" s="522">
        <f t="shared" si="12"/>
        <v>0</v>
      </c>
      <c r="DT12" s="522">
        <f t="shared" si="12"/>
        <v>0</v>
      </c>
      <c r="DU12" s="522">
        <f t="shared" si="13"/>
        <v>0</v>
      </c>
      <c r="DV12" s="522">
        <f t="shared" si="13"/>
        <v>0</v>
      </c>
      <c r="DW12" s="522">
        <f t="shared" si="13"/>
        <v>0</v>
      </c>
      <c r="DX12" s="522">
        <f t="shared" si="13"/>
        <v>0</v>
      </c>
      <c r="DY12" s="522">
        <f t="shared" si="13"/>
        <v>0</v>
      </c>
      <c r="DZ12" s="522">
        <f t="shared" si="13"/>
        <v>0</v>
      </c>
      <c r="EA12" s="522">
        <f t="shared" si="13"/>
        <v>0</v>
      </c>
      <c r="EB12" s="522">
        <f t="shared" si="13"/>
        <v>0</v>
      </c>
      <c r="EC12" s="522">
        <f t="shared" si="13"/>
        <v>0</v>
      </c>
      <c r="ED12" s="522">
        <f t="shared" si="13"/>
        <v>0</v>
      </c>
      <c r="EE12" s="522">
        <f t="shared" si="14"/>
        <v>1481.4814814814818</v>
      </c>
      <c r="EF12" s="522">
        <f t="shared" si="14"/>
        <v>0</v>
      </c>
      <c r="EG12" s="522">
        <f t="shared" si="14"/>
        <v>0</v>
      </c>
      <c r="EH12" s="522">
        <f t="shared" si="14"/>
        <v>0</v>
      </c>
      <c r="EI12" s="522">
        <f t="shared" si="14"/>
        <v>0</v>
      </c>
      <c r="EJ12" s="544">
        <f t="shared" si="14"/>
        <v>0</v>
      </c>
      <c r="EK12" s="549">
        <f t="shared" si="50"/>
        <v>1481.4814814814818</v>
      </c>
      <c r="EL12" s="543">
        <f t="shared" si="51"/>
        <v>185.18518518518522</v>
      </c>
      <c r="EM12" s="728">
        <f t="shared" si="15"/>
        <v>1.8518518518518517E-2</v>
      </c>
      <c r="EN12" s="572">
        <f t="shared" si="52"/>
        <v>3333.333333333333</v>
      </c>
      <c r="EO12" s="523">
        <f t="shared" si="16"/>
        <v>0</v>
      </c>
      <c r="EP12" s="523">
        <f t="shared" si="16"/>
        <v>0</v>
      </c>
      <c r="EQ12" s="523">
        <f t="shared" si="16"/>
        <v>0</v>
      </c>
      <c r="ER12" s="523">
        <f t="shared" si="16"/>
        <v>0</v>
      </c>
      <c r="ES12" s="523">
        <f t="shared" si="16"/>
        <v>0</v>
      </c>
      <c r="ET12" s="523">
        <f t="shared" si="16"/>
        <v>0</v>
      </c>
      <c r="EU12" s="523">
        <f t="shared" si="16"/>
        <v>0</v>
      </c>
      <c r="EV12" s="523">
        <f t="shared" si="16"/>
        <v>0</v>
      </c>
      <c r="EW12" s="523">
        <f t="shared" si="16"/>
        <v>0</v>
      </c>
      <c r="EX12" s="523">
        <f t="shared" si="16"/>
        <v>0</v>
      </c>
      <c r="EY12" s="523">
        <f t="shared" si="16"/>
        <v>0</v>
      </c>
      <c r="EZ12" s="523">
        <f t="shared" si="16"/>
        <v>0</v>
      </c>
      <c r="FA12" s="523">
        <f t="shared" si="16"/>
        <v>0</v>
      </c>
      <c r="FB12" s="523">
        <f t="shared" si="16"/>
        <v>0</v>
      </c>
      <c r="FC12" s="523">
        <f t="shared" si="16"/>
        <v>0</v>
      </c>
      <c r="FD12" s="523">
        <f t="shared" si="16"/>
        <v>0</v>
      </c>
      <c r="FE12" s="523">
        <f t="shared" si="17"/>
        <v>0</v>
      </c>
      <c r="FF12" s="523">
        <f t="shared" si="17"/>
        <v>0</v>
      </c>
      <c r="FG12" s="523">
        <f t="shared" si="17"/>
        <v>0</v>
      </c>
      <c r="FH12" s="523">
        <f t="shared" si="17"/>
        <v>1481.4814814814818</v>
      </c>
      <c r="FI12" s="523">
        <f t="shared" si="17"/>
        <v>0</v>
      </c>
      <c r="FJ12" s="523">
        <f t="shared" si="17"/>
        <v>0</v>
      </c>
      <c r="FK12" s="523">
        <f t="shared" si="17"/>
        <v>0</v>
      </c>
      <c r="FL12" s="523">
        <f t="shared" si="17"/>
        <v>0</v>
      </c>
      <c r="FM12" s="524">
        <f t="shared" si="17"/>
        <v>0</v>
      </c>
      <c r="FN12" s="572">
        <f t="shared" si="18"/>
        <v>481.48148148148152</v>
      </c>
      <c r="FO12" s="579">
        <f t="shared" si="19"/>
        <v>4.8148148148148155E-2</v>
      </c>
      <c r="FP12" s="489" t="s">
        <v>573</v>
      </c>
      <c r="FS12" s="904" t="s">
        <v>573</v>
      </c>
      <c r="FT12" s="912">
        <f t="shared" si="20"/>
        <v>0</v>
      </c>
      <c r="FU12" s="912">
        <f t="shared" si="21"/>
        <v>0</v>
      </c>
      <c r="FV12" s="912">
        <f t="shared" si="22"/>
        <v>0</v>
      </c>
      <c r="FW12" s="912">
        <f t="shared" si="23"/>
        <v>0</v>
      </c>
      <c r="FX12" s="912">
        <f t="shared" si="24"/>
        <v>0</v>
      </c>
      <c r="FY12" s="912">
        <f t="shared" si="25"/>
        <v>0</v>
      </c>
      <c r="FZ12" s="912">
        <f t="shared" si="26"/>
        <v>0</v>
      </c>
      <c r="GA12" s="912">
        <f t="shared" si="27"/>
        <v>0</v>
      </c>
      <c r="GB12" s="912">
        <f t="shared" si="28"/>
        <v>0</v>
      </c>
      <c r="GC12" s="912">
        <f t="shared" si="29"/>
        <v>0</v>
      </c>
      <c r="GD12" s="912">
        <f t="shared" si="30"/>
        <v>0</v>
      </c>
      <c r="GE12" s="912">
        <f t="shared" si="31"/>
        <v>0</v>
      </c>
      <c r="GF12" s="912">
        <f t="shared" si="32"/>
        <v>0</v>
      </c>
      <c r="GG12" s="912">
        <f t="shared" si="33"/>
        <v>0</v>
      </c>
      <c r="GH12" s="912">
        <f t="shared" si="34"/>
        <v>0</v>
      </c>
      <c r="GI12" s="912">
        <f t="shared" si="35"/>
        <v>0</v>
      </c>
      <c r="GJ12" s="912">
        <f t="shared" si="36"/>
        <v>0</v>
      </c>
      <c r="GK12" s="912">
        <f t="shared" si="37"/>
        <v>0</v>
      </c>
      <c r="GL12" s="912">
        <f t="shared" si="38"/>
        <v>0</v>
      </c>
      <c r="GM12" s="912">
        <f t="shared" si="39"/>
        <v>0</v>
      </c>
      <c r="GN12" s="912">
        <f t="shared" si="40"/>
        <v>0</v>
      </c>
      <c r="GO12" s="912">
        <f t="shared" si="41"/>
        <v>0</v>
      </c>
      <c r="GP12" s="912">
        <f t="shared" si="42"/>
        <v>0</v>
      </c>
      <c r="GQ12" s="912">
        <f t="shared" si="43"/>
        <v>0</v>
      </c>
      <c r="GR12" s="912">
        <f t="shared" si="44"/>
        <v>0</v>
      </c>
      <c r="GS12" s="913">
        <f t="shared" si="45"/>
        <v>0</v>
      </c>
      <c r="GT12" s="913">
        <f t="shared" si="53"/>
        <v>0</v>
      </c>
    </row>
    <row r="13" spans="1:202" ht="21" customHeight="1">
      <c r="A13" s="493"/>
      <c r="C13" s="1344" t="s">
        <v>1148</v>
      </c>
      <c r="D13" s="1345"/>
      <c r="E13" s="1345"/>
      <c r="F13" s="1345"/>
      <c r="G13" s="1324" t="s">
        <v>1073</v>
      </c>
      <c r="H13" s="48"/>
      <c r="I13" s="504"/>
      <c r="J13" s="294" t="str">
        <f>IFERROR(IF(I13="","-",I13/I9),"-")</f>
        <v>-</v>
      </c>
      <c r="K13" s="1088" t="str">
        <f t="shared" si="0"/>
        <v/>
      </c>
      <c r="L13" s="295" t="str">
        <f>IF(AND(ISNUMBER(K13), K13&gt;=0, ISNUMBER(I9), I9&gt;0),K13/I9, "-")</f>
        <v>-</v>
      </c>
      <c r="M13" s="704" t="str">
        <f t="shared" si="1"/>
        <v/>
      </c>
      <c r="N13" s="612"/>
      <c r="O13" s="296" t="str">
        <f>IF($N13="","",IFERROR(VLOOKUP($N13,'C3_2(公表)'!$C$4:$K$108,2,FALSE)&amp;"",""))</f>
        <v/>
      </c>
      <c r="P13" s="296" t="str">
        <f>IF($N13="","",IFERROR(VLOOKUP($N13,'C3_2(公表)'!$C$4:$K$108,3,FALSE)&amp;"",""))</f>
        <v/>
      </c>
      <c r="Q13" s="738" t="str">
        <f>IF($N13="","",IFERROR(VLOOKUP($N13,'C3_2(公表)'!$C$4:$K$108,4,FALSE)&amp;"",""))</f>
        <v/>
      </c>
      <c r="R13" s="925" t="str">
        <f>IFERROR(
  IF(COUNTIF($H10:$H13, $H13)&gt;1, 1,
    IF(COUNTIF($Z$10:$Z$30, $H13)=1,
      IF(INDEX($BF$10:$BF$34, MATCH($H13, $Z$10:$Z$30, 0))&lt;0, 2, ""),
      IF(COUNTIF($Z$32:$Z$34, $H13)=1,
        IF(INDEX($CI$32:$CI$34, MATCH($H13, $Z$32:$Z$34, 0))&lt;0, 3, ""),
        IF(INDEX($BF$40:$BF$64, MATCH($H13, $Z$40:$Z$64, 0))&lt;0, 4, "")
      )
    )
  ),"")</f>
        <v/>
      </c>
      <c r="S13" s="925" t="str">
        <f t="shared" ref="S13:S21" si="54">IFERROR(
  CHOOSE($R13,
   $H13&amp;"の電源種は同じメニュー内ですでに選択されております。同じ電源種の利用量は１行にまとめて入力してください。",
   $H13&amp;"のメニューでの利用量合計が、D2,D4シートで入力された全体の"&amp;$H13&amp;"の供給量を超過しています。H～I列の電源種・利用量またはD2,D4シートの供給量・転売量の入力を見直してください。",
   $H13&amp;"区分のメニューでの利用量合計が、D2,D4シートで入力された全体の"&amp;$H13&amp;"の供給量を超過しております。H～I列の電源種・利用量またはD2,D4シートの供給量・転売量の入力を見直してください。",
   $H13&amp;"の新設分利用量K列合計が、D2シートで新設電源として指定されている分の供給量の合計値を超過しております。"
 ), "")</f>
        <v/>
      </c>
      <c r="U13" s="508" t="s">
        <v>1614</v>
      </c>
      <c r="V13" s="508" t="b">
        <f t="shared" si="46"/>
        <v>1</v>
      </c>
      <c r="W13" s="508" t="b">
        <f t="shared" si="46"/>
        <v>1</v>
      </c>
      <c r="X13" s="735" t="b">
        <f>IF(H9=$AB$376, FALSE,
 IF(H9=$AC$376, FALSE,
 IF(H9=$AD$376, H12&lt;&gt;"",
 IF(H9=$AE$376, H12&lt;&gt;"",
 IF(H9=$AF$376, H12&lt;&gt;"", FALSE)))))</f>
        <v>0</v>
      </c>
      <c r="Z13" s="489" t="s">
        <v>1590</v>
      </c>
      <c r="AA13" s="521" t="s">
        <v>2699</v>
      </c>
      <c r="AB13" s="549">
        <f>SUMIFS('D5'!$K$4:$K$31, 'D5'!$B$4:$B$31, $Z13)</f>
        <v>0</v>
      </c>
      <c r="AC13" s="871"/>
      <c r="AD13" s="872"/>
      <c r="AE13" s="531">
        <f t="shared" si="3"/>
        <v>0</v>
      </c>
      <c r="AF13" s="521">
        <f t="shared" si="3"/>
        <v>0</v>
      </c>
      <c r="AG13" s="521">
        <f t="shared" si="3"/>
        <v>0</v>
      </c>
      <c r="AH13" s="521">
        <f t="shared" si="3"/>
        <v>0</v>
      </c>
      <c r="AI13" s="521">
        <f t="shared" si="3"/>
        <v>0</v>
      </c>
      <c r="AJ13" s="521">
        <f t="shared" si="3"/>
        <v>0</v>
      </c>
      <c r="AK13" s="521">
        <f t="shared" si="3"/>
        <v>0</v>
      </c>
      <c r="AL13" s="521">
        <f t="shared" si="3"/>
        <v>0</v>
      </c>
      <c r="AM13" s="521">
        <f t="shared" si="3"/>
        <v>0</v>
      </c>
      <c r="AN13" s="521">
        <f t="shared" si="3"/>
        <v>0</v>
      </c>
      <c r="AO13" s="521">
        <f t="shared" si="4"/>
        <v>0</v>
      </c>
      <c r="AP13" s="521">
        <f t="shared" si="4"/>
        <v>0</v>
      </c>
      <c r="AQ13" s="521">
        <f t="shared" si="4"/>
        <v>0</v>
      </c>
      <c r="AR13" s="521">
        <f t="shared" si="4"/>
        <v>0</v>
      </c>
      <c r="AS13" s="521">
        <f t="shared" si="4"/>
        <v>0</v>
      </c>
      <c r="AT13" s="521">
        <f t="shared" si="4"/>
        <v>0</v>
      </c>
      <c r="AU13" s="521">
        <f t="shared" si="4"/>
        <v>0</v>
      </c>
      <c r="AV13" s="521">
        <f t="shared" si="4"/>
        <v>0</v>
      </c>
      <c r="AW13" s="521">
        <f t="shared" si="4"/>
        <v>0</v>
      </c>
      <c r="AX13" s="521">
        <f t="shared" si="4"/>
        <v>0</v>
      </c>
      <c r="AY13" s="521">
        <f t="shared" si="5"/>
        <v>0</v>
      </c>
      <c r="AZ13" s="521">
        <f t="shared" si="5"/>
        <v>0</v>
      </c>
      <c r="BA13" s="521">
        <f t="shared" si="5"/>
        <v>0</v>
      </c>
      <c r="BB13" s="521">
        <f t="shared" si="5"/>
        <v>0</v>
      </c>
      <c r="BC13" s="521">
        <f t="shared" si="5"/>
        <v>0</v>
      </c>
      <c r="BD13" s="532">
        <f t="shared" si="5"/>
        <v>0</v>
      </c>
      <c r="BE13" s="552">
        <f t="shared" si="47"/>
        <v>0</v>
      </c>
      <c r="BF13" s="543">
        <f t="shared" si="6"/>
        <v>0</v>
      </c>
      <c r="BG13" s="556">
        <f t="shared" si="7"/>
        <v>0</v>
      </c>
      <c r="BH13" s="543">
        <f t="shared" si="8"/>
        <v>0</v>
      </c>
      <c r="BI13" s="522">
        <f t="shared" si="8"/>
        <v>0</v>
      </c>
      <c r="BJ13" s="522">
        <f t="shared" si="8"/>
        <v>0</v>
      </c>
      <c r="BK13" s="522">
        <f t="shared" si="8"/>
        <v>0</v>
      </c>
      <c r="BL13" s="522">
        <f t="shared" si="8"/>
        <v>0</v>
      </c>
      <c r="BM13" s="522">
        <f t="shared" si="8"/>
        <v>0</v>
      </c>
      <c r="BN13" s="522">
        <f t="shared" si="8"/>
        <v>0</v>
      </c>
      <c r="BO13" s="522">
        <f t="shared" si="8"/>
        <v>0</v>
      </c>
      <c r="BP13" s="522">
        <f t="shared" si="8"/>
        <v>0</v>
      </c>
      <c r="BQ13" s="522">
        <f t="shared" si="8"/>
        <v>0</v>
      </c>
      <c r="BR13" s="522">
        <f t="shared" si="9"/>
        <v>0</v>
      </c>
      <c r="BS13" s="522">
        <f t="shared" si="9"/>
        <v>0</v>
      </c>
      <c r="BT13" s="522">
        <f t="shared" si="9"/>
        <v>0</v>
      </c>
      <c r="BU13" s="522">
        <f t="shared" si="9"/>
        <v>0</v>
      </c>
      <c r="BV13" s="522">
        <f t="shared" si="9"/>
        <v>0</v>
      </c>
      <c r="BW13" s="522">
        <f t="shared" si="9"/>
        <v>0</v>
      </c>
      <c r="BX13" s="522">
        <f t="shared" si="9"/>
        <v>0</v>
      </c>
      <c r="BY13" s="522">
        <f t="shared" si="9"/>
        <v>0</v>
      </c>
      <c r="BZ13" s="522">
        <f t="shared" si="9"/>
        <v>0</v>
      </c>
      <c r="CA13" s="522">
        <f t="shared" si="9"/>
        <v>0</v>
      </c>
      <c r="CB13" s="522">
        <f t="shared" si="10"/>
        <v>0</v>
      </c>
      <c r="CC13" s="522">
        <f t="shared" si="10"/>
        <v>0</v>
      </c>
      <c r="CD13" s="522">
        <f t="shared" si="10"/>
        <v>0</v>
      </c>
      <c r="CE13" s="522">
        <f t="shared" si="10"/>
        <v>0</v>
      </c>
      <c r="CF13" s="522">
        <f t="shared" si="10"/>
        <v>0</v>
      </c>
      <c r="CG13" s="544">
        <f t="shared" si="10"/>
        <v>0</v>
      </c>
      <c r="CH13" s="549">
        <f t="shared" si="48"/>
        <v>0</v>
      </c>
      <c r="CI13" s="543">
        <f t="shared" si="49"/>
        <v>0</v>
      </c>
      <c r="CJ13" s="565">
        <f t="shared" si="11"/>
        <v>0</v>
      </c>
      <c r="CK13" s="719"/>
      <c r="CL13" s="720"/>
      <c r="CM13" s="720"/>
      <c r="CN13" s="720"/>
      <c r="CO13" s="720"/>
      <c r="CP13" s="720"/>
      <c r="CQ13" s="720"/>
      <c r="CR13" s="720"/>
      <c r="CS13" s="720"/>
      <c r="CT13" s="720"/>
      <c r="CU13" s="720"/>
      <c r="CV13" s="720"/>
      <c r="CW13" s="720"/>
      <c r="CX13" s="720"/>
      <c r="CY13" s="720"/>
      <c r="CZ13" s="720"/>
      <c r="DA13" s="720"/>
      <c r="DB13" s="720"/>
      <c r="DC13" s="720"/>
      <c r="DD13" s="720"/>
      <c r="DE13" s="720"/>
      <c r="DF13" s="720"/>
      <c r="DG13" s="720"/>
      <c r="DH13" s="720"/>
      <c r="DI13" s="720"/>
      <c r="DJ13" s="721"/>
      <c r="DK13" s="543">
        <f t="shared" si="12"/>
        <v>0</v>
      </c>
      <c r="DL13" s="522">
        <f t="shared" si="12"/>
        <v>0</v>
      </c>
      <c r="DM13" s="522">
        <f t="shared" si="12"/>
        <v>0</v>
      </c>
      <c r="DN13" s="522">
        <f t="shared" si="12"/>
        <v>0</v>
      </c>
      <c r="DO13" s="522">
        <f t="shared" si="12"/>
        <v>0</v>
      </c>
      <c r="DP13" s="522">
        <f t="shared" si="12"/>
        <v>0</v>
      </c>
      <c r="DQ13" s="522">
        <f t="shared" si="12"/>
        <v>0</v>
      </c>
      <c r="DR13" s="522">
        <f t="shared" si="12"/>
        <v>0</v>
      </c>
      <c r="DS13" s="522">
        <f t="shared" si="12"/>
        <v>0</v>
      </c>
      <c r="DT13" s="522">
        <f t="shared" si="12"/>
        <v>0</v>
      </c>
      <c r="DU13" s="522">
        <f t="shared" si="13"/>
        <v>0</v>
      </c>
      <c r="DV13" s="522">
        <f t="shared" si="13"/>
        <v>0</v>
      </c>
      <c r="DW13" s="522">
        <f t="shared" si="13"/>
        <v>0</v>
      </c>
      <c r="DX13" s="522">
        <f t="shared" si="13"/>
        <v>0</v>
      </c>
      <c r="DY13" s="522">
        <f t="shared" si="13"/>
        <v>0</v>
      </c>
      <c r="DZ13" s="522">
        <f t="shared" si="13"/>
        <v>0</v>
      </c>
      <c r="EA13" s="522">
        <f t="shared" si="13"/>
        <v>0</v>
      </c>
      <c r="EB13" s="522">
        <f t="shared" si="13"/>
        <v>0</v>
      </c>
      <c r="EC13" s="522">
        <f t="shared" si="13"/>
        <v>0</v>
      </c>
      <c r="ED13" s="522">
        <f t="shared" si="13"/>
        <v>0</v>
      </c>
      <c r="EE13" s="522">
        <f t="shared" si="14"/>
        <v>0</v>
      </c>
      <c r="EF13" s="522">
        <f t="shared" si="14"/>
        <v>0</v>
      </c>
      <c r="EG13" s="522">
        <f t="shared" si="14"/>
        <v>0</v>
      </c>
      <c r="EH13" s="522">
        <f t="shared" si="14"/>
        <v>0</v>
      </c>
      <c r="EI13" s="522">
        <f t="shared" si="14"/>
        <v>0</v>
      </c>
      <c r="EJ13" s="544">
        <f t="shared" si="14"/>
        <v>0</v>
      </c>
      <c r="EK13" s="549">
        <f t="shared" si="50"/>
        <v>0</v>
      </c>
      <c r="EL13" s="543">
        <f t="shared" si="51"/>
        <v>0</v>
      </c>
      <c r="EM13" s="728">
        <f t="shared" si="15"/>
        <v>0</v>
      </c>
      <c r="EN13" s="572">
        <f t="shared" si="52"/>
        <v>0</v>
      </c>
      <c r="EO13" s="523">
        <f t="shared" si="16"/>
        <v>0</v>
      </c>
      <c r="EP13" s="523">
        <f t="shared" si="16"/>
        <v>0</v>
      </c>
      <c r="EQ13" s="523">
        <f t="shared" si="16"/>
        <v>0</v>
      </c>
      <c r="ER13" s="523">
        <f t="shared" si="16"/>
        <v>0</v>
      </c>
      <c r="ES13" s="523">
        <f t="shared" si="16"/>
        <v>0</v>
      </c>
      <c r="ET13" s="523">
        <f t="shared" si="16"/>
        <v>0</v>
      </c>
      <c r="EU13" s="523">
        <f t="shared" si="16"/>
        <v>0</v>
      </c>
      <c r="EV13" s="523">
        <f t="shared" si="16"/>
        <v>0</v>
      </c>
      <c r="EW13" s="523">
        <f t="shared" si="16"/>
        <v>0</v>
      </c>
      <c r="EX13" s="523">
        <f t="shared" si="16"/>
        <v>0</v>
      </c>
      <c r="EY13" s="523">
        <f t="shared" si="16"/>
        <v>0</v>
      </c>
      <c r="EZ13" s="523">
        <f t="shared" si="16"/>
        <v>0</v>
      </c>
      <c r="FA13" s="523">
        <f t="shared" si="16"/>
        <v>0</v>
      </c>
      <c r="FB13" s="523">
        <f t="shared" si="16"/>
        <v>0</v>
      </c>
      <c r="FC13" s="523">
        <f t="shared" si="16"/>
        <v>0</v>
      </c>
      <c r="FD13" s="523">
        <f t="shared" si="16"/>
        <v>0</v>
      </c>
      <c r="FE13" s="523">
        <f t="shared" si="17"/>
        <v>0</v>
      </c>
      <c r="FF13" s="523">
        <f t="shared" si="17"/>
        <v>0</v>
      </c>
      <c r="FG13" s="523">
        <f t="shared" si="17"/>
        <v>0</v>
      </c>
      <c r="FH13" s="523">
        <f t="shared" si="17"/>
        <v>0</v>
      </c>
      <c r="FI13" s="523">
        <f t="shared" si="17"/>
        <v>0</v>
      </c>
      <c r="FJ13" s="523">
        <f t="shared" si="17"/>
        <v>0</v>
      </c>
      <c r="FK13" s="523">
        <f t="shared" si="17"/>
        <v>0</v>
      </c>
      <c r="FL13" s="523">
        <f t="shared" si="17"/>
        <v>0</v>
      </c>
      <c r="FM13" s="524">
        <f t="shared" si="17"/>
        <v>0</v>
      </c>
      <c r="FN13" s="572">
        <f t="shared" si="18"/>
        <v>0</v>
      </c>
      <c r="FO13" s="579">
        <f t="shared" si="19"/>
        <v>0</v>
      </c>
      <c r="FP13" s="489" t="s">
        <v>1590</v>
      </c>
      <c r="FS13" s="904" t="s">
        <v>1590</v>
      </c>
      <c r="FT13" s="912">
        <f t="shared" si="20"/>
        <v>0</v>
      </c>
      <c r="FU13" s="912">
        <f t="shared" si="21"/>
        <v>0</v>
      </c>
      <c r="FV13" s="912">
        <f t="shared" si="22"/>
        <v>0</v>
      </c>
      <c r="FW13" s="912">
        <f t="shared" si="23"/>
        <v>0</v>
      </c>
      <c r="FX13" s="912">
        <f t="shared" si="24"/>
        <v>0</v>
      </c>
      <c r="FY13" s="912">
        <f t="shared" si="25"/>
        <v>0</v>
      </c>
      <c r="FZ13" s="912">
        <f t="shared" si="26"/>
        <v>0</v>
      </c>
      <c r="GA13" s="912">
        <f t="shared" si="27"/>
        <v>0</v>
      </c>
      <c r="GB13" s="912">
        <f t="shared" si="28"/>
        <v>0</v>
      </c>
      <c r="GC13" s="912">
        <f t="shared" si="29"/>
        <v>0</v>
      </c>
      <c r="GD13" s="912">
        <f t="shared" si="30"/>
        <v>0</v>
      </c>
      <c r="GE13" s="912">
        <f t="shared" si="31"/>
        <v>0</v>
      </c>
      <c r="GF13" s="912">
        <f t="shared" si="32"/>
        <v>0</v>
      </c>
      <c r="GG13" s="912">
        <f t="shared" si="33"/>
        <v>0</v>
      </c>
      <c r="GH13" s="912">
        <f t="shared" si="34"/>
        <v>0</v>
      </c>
      <c r="GI13" s="912">
        <f t="shared" si="35"/>
        <v>0</v>
      </c>
      <c r="GJ13" s="912">
        <f t="shared" si="36"/>
        <v>0</v>
      </c>
      <c r="GK13" s="912">
        <f t="shared" si="37"/>
        <v>0</v>
      </c>
      <c r="GL13" s="912">
        <f t="shared" si="38"/>
        <v>0</v>
      </c>
      <c r="GM13" s="912">
        <f t="shared" si="39"/>
        <v>0</v>
      </c>
      <c r="GN13" s="912">
        <f t="shared" si="40"/>
        <v>0</v>
      </c>
      <c r="GO13" s="912">
        <f t="shared" si="41"/>
        <v>0</v>
      </c>
      <c r="GP13" s="912">
        <f t="shared" si="42"/>
        <v>0</v>
      </c>
      <c r="GQ13" s="912">
        <f t="shared" si="43"/>
        <v>0</v>
      </c>
      <c r="GR13" s="912">
        <f t="shared" si="44"/>
        <v>0</v>
      </c>
      <c r="GS13" s="913">
        <f t="shared" si="45"/>
        <v>0</v>
      </c>
      <c r="GT13" s="913">
        <f t="shared" si="53"/>
        <v>0</v>
      </c>
    </row>
    <row r="14" spans="1:202" ht="21" customHeight="1">
      <c r="A14" s="493"/>
      <c r="C14" s="1346">
        <v>0</v>
      </c>
      <c r="D14" s="1347"/>
      <c r="E14" s="1347"/>
      <c r="F14" s="1347"/>
      <c r="G14" s="1325"/>
      <c r="H14" s="48"/>
      <c r="I14" s="504"/>
      <c r="J14" s="294" t="str">
        <f>IFERROR(IF(I14="","-",I14/I9),"-")</f>
        <v>-</v>
      </c>
      <c r="K14" s="1088" t="str">
        <f t="shared" si="0"/>
        <v/>
      </c>
      <c r="L14" s="295" t="str">
        <f>IF(AND(ISNUMBER(K14), K14&gt;=0, ISNUMBER(I9), I9&gt;0),K14/I9, "-")</f>
        <v>-</v>
      </c>
      <c r="M14" s="704" t="str">
        <f t="shared" si="1"/>
        <v/>
      </c>
      <c r="N14" s="612"/>
      <c r="O14" s="296" t="str">
        <f>IF($N14="","",IFERROR(VLOOKUP($N14,'C3_2(公表)'!$C$4:$K$108,2,FALSE)&amp;"",""))</f>
        <v/>
      </c>
      <c r="P14" s="296" t="str">
        <f>IF($N14="","",IFERROR(VLOOKUP($N14,'C3_2(公表)'!$C$4:$K$108,3,FALSE)&amp;"",""))</f>
        <v/>
      </c>
      <c r="Q14" s="738" t="str">
        <f>IF($N14="","",IFERROR(VLOOKUP($N14,'C3_2(公表)'!$C$4:$K$108,4,FALSE)&amp;"",""))</f>
        <v/>
      </c>
      <c r="R14" s="925" t="str">
        <f>IFERROR(
  IF(COUNTIF($H10:$H14, $H14)&gt;1, 1,
    IF(COUNTIF($Z$10:$Z$30, $H14)=1,
      IF(INDEX($BF$10:$BF$34, MATCH($H14, $Z$10:$Z$30, 0))&lt;0, 2, ""),
      IF(COUNTIF($Z$32:$Z$34, $H14)=1,
        IF(INDEX($CI$32:$CI$34, MATCH($H14, $Z$32:$Z$34, 0))&lt;0, 3, ""),
        IF(INDEX($BF$40:$BF$64, MATCH($H14, $Z$40:$Z$64, 0))&lt;0, 4, "")
      )
    )
  ),"")</f>
        <v/>
      </c>
      <c r="S14" s="925" t="str">
        <f t="shared" si="54"/>
        <v/>
      </c>
      <c r="U14" s="508" t="s">
        <v>1614</v>
      </c>
      <c r="V14" s="508" t="b">
        <f t="shared" si="46"/>
        <v>1</v>
      </c>
      <c r="W14" s="508" t="b">
        <f t="shared" si="46"/>
        <v>1</v>
      </c>
      <c r="X14" s="735" t="b">
        <f>IF(H9=$AB$376, FALSE,
 IF(H9=$AC$376, FALSE,
 IF(H9=$AD$376, H13&lt;&gt;"",
 IF(H9=$AE$376, H13&lt;&gt;"",
 IF(H9=$AF$376, H13&lt;&gt;"", FALSE)))))</f>
        <v>0</v>
      </c>
      <c r="Z14" s="489" t="s">
        <v>1583</v>
      </c>
      <c r="AA14" s="521" t="s">
        <v>1156</v>
      </c>
      <c r="AB14" s="549">
        <f>SUMIFS('D5'!$K$4:$K$31, 'D5'!$B$4:$B$31, $Z14)</f>
        <v>0</v>
      </c>
      <c r="AC14" s="871"/>
      <c r="AD14" s="872"/>
      <c r="AE14" s="531">
        <f t="shared" si="3"/>
        <v>0</v>
      </c>
      <c r="AF14" s="521">
        <f t="shared" si="3"/>
        <v>0</v>
      </c>
      <c r="AG14" s="521">
        <f t="shared" si="3"/>
        <v>0</v>
      </c>
      <c r="AH14" s="521">
        <f t="shared" si="3"/>
        <v>0</v>
      </c>
      <c r="AI14" s="521">
        <f t="shared" si="3"/>
        <v>0</v>
      </c>
      <c r="AJ14" s="521">
        <f t="shared" si="3"/>
        <v>0</v>
      </c>
      <c r="AK14" s="521">
        <f t="shared" si="3"/>
        <v>0</v>
      </c>
      <c r="AL14" s="521">
        <f t="shared" si="3"/>
        <v>0</v>
      </c>
      <c r="AM14" s="521">
        <f t="shared" si="3"/>
        <v>0</v>
      </c>
      <c r="AN14" s="521">
        <f t="shared" si="3"/>
        <v>0</v>
      </c>
      <c r="AO14" s="521">
        <f t="shared" si="4"/>
        <v>0</v>
      </c>
      <c r="AP14" s="521">
        <f t="shared" si="4"/>
        <v>0</v>
      </c>
      <c r="AQ14" s="521">
        <f t="shared" si="4"/>
        <v>0</v>
      </c>
      <c r="AR14" s="521">
        <f t="shared" si="4"/>
        <v>0</v>
      </c>
      <c r="AS14" s="521">
        <f t="shared" si="4"/>
        <v>0</v>
      </c>
      <c r="AT14" s="521">
        <f t="shared" si="4"/>
        <v>0</v>
      </c>
      <c r="AU14" s="521">
        <f t="shared" si="4"/>
        <v>0</v>
      </c>
      <c r="AV14" s="521">
        <f t="shared" si="4"/>
        <v>0</v>
      </c>
      <c r="AW14" s="521">
        <f t="shared" si="4"/>
        <v>0</v>
      </c>
      <c r="AX14" s="521">
        <f t="shared" si="4"/>
        <v>0</v>
      </c>
      <c r="AY14" s="521">
        <f t="shared" si="5"/>
        <v>0</v>
      </c>
      <c r="AZ14" s="521">
        <f t="shared" si="5"/>
        <v>0</v>
      </c>
      <c r="BA14" s="521">
        <f t="shared" si="5"/>
        <v>0</v>
      </c>
      <c r="BB14" s="521">
        <f t="shared" si="5"/>
        <v>0</v>
      </c>
      <c r="BC14" s="521">
        <f t="shared" si="5"/>
        <v>0</v>
      </c>
      <c r="BD14" s="532">
        <f t="shared" si="5"/>
        <v>0</v>
      </c>
      <c r="BE14" s="552">
        <f t="shared" si="47"/>
        <v>0</v>
      </c>
      <c r="BF14" s="543">
        <f t="shared" si="6"/>
        <v>0</v>
      </c>
      <c r="BG14" s="557">
        <f t="shared" si="7"/>
        <v>0</v>
      </c>
      <c r="BH14" s="543">
        <f t="shared" si="8"/>
        <v>0</v>
      </c>
      <c r="BI14" s="522">
        <f t="shared" si="8"/>
        <v>0</v>
      </c>
      <c r="BJ14" s="522">
        <f t="shared" si="8"/>
        <v>0</v>
      </c>
      <c r="BK14" s="522">
        <f t="shared" si="8"/>
        <v>0</v>
      </c>
      <c r="BL14" s="522">
        <f t="shared" si="8"/>
        <v>0</v>
      </c>
      <c r="BM14" s="522">
        <f t="shared" si="8"/>
        <v>0</v>
      </c>
      <c r="BN14" s="522">
        <f t="shared" si="8"/>
        <v>0</v>
      </c>
      <c r="BO14" s="522">
        <f t="shared" si="8"/>
        <v>0</v>
      </c>
      <c r="BP14" s="522">
        <f t="shared" si="8"/>
        <v>0</v>
      </c>
      <c r="BQ14" s="522">
        <f t="shared" si="8"/>
        <v>0</v>
      </c>
      <c r="BR14" s="522">
        <f t="shared" si="9"/>
        <v>0</v>
      </c>
      <c r="BS14" s="522">
        <f t="shared" si="9"/>
        <v>0</v>
      </c>
      <c r="BT14" s="522">
        <f t="shared" si="9"/>
        <v>0</v>
      </c>
      <c r="BU14" s="522">
        <f t="shared" si="9"/>
        <v>0</v>
      </c>
      <c r="BV14" s="522">
        <f t="shared" si="9"/>
        <v>0</v>
      </c>
      <c r="BW14" s="522">
        <f t="shared" si="9"/>
        <v>0</v>
      </c>
      <c r="BX14" s="522">
        <f t="shared" si="9"/>
        <v>0</v>
      </c>
      <c r="BY14" s="522">
        <f t="shared" si="9"/>
        <v>0</v>
      </c>
      <c r="BZ14" s="522">
        <f t="shared" si="9"/>
        <v>0</v>
      </c>
      <c r="CA14" s="522">
        <f t="shared" si="9"/>
        <v>0</v>
      </c>
      <c r="CB14" s="522">
        <f t="shared" si="10"/>
        <v>0</v>
      </c>
      <c r="CC14" s="522">
        <f t="shared" si="10"/>
        <v>0</v>
      </c>
      <c r="CD14" s="522">
        <f t="shared" si="10"/>
        <v>0</v>
      </c>
      <c r="CE14" s="522">
        <f t="shared" si="10"/>
        <v>0</v>
      </c>
      <c r="CF14" s="522">
        <f t="shared" si="10"/>
        <v>0</v>
      </c>
      <c r="CG14" s="544">
        <f t="shared" si="10"/>
        <v>0</v>
      </c>
      <c r="CH14" s="549">
        <f t="shared" si="48"/>
        <v>0</v>
      </c>
      <c r="CI14" s="543">
        <f t="shared" si="49"/>
        <v>0</v>
      </c>
      <c r="CJ14" s="565">
        <f t="shared" si="11"/>
        <v>0</v>
      </c>
      <c r="CK14" s="719"/>
      <c r="CL14" s="720"/>
      <c r="CM14" s="720"/>
      <c r="CN14" s="720"/>
      <c r="CO14" s="720"/>
      <c r="CP14" s="720"/>
      <c r="CQ14" s="720"/>
      <c r="CR14" s="720"/>
      <c r="CS14" s="720"/>
      <c r="CT14" s="720"/>
      <c r="CU14" s="720"/>
      <c r="CV14" s="720"/>
      <c r="CW14" s="720"/>
      <c r="CX14" s="720"/>
      <c r="CY14" s="720"/>
      <c r="CZ14" s="720"/>
      <c r="DA14" s="720"/>
      <c r="DB14" s="720"/>
      <c r="DC14" s="720"/>
      <c r="DD14" s="720"/>
      <c r="DE14" s="720"/>
      <c r="DF14" s="720"/>
      <c r="DG14" s="720"/>
      <c r="DH14" s="720"/>
      <c r="DI14" s="720"/>
      <c r="DJ14" s="721"/>
      <c r="DK14" s="543">
        <f t="shared" si="12"/>
        <v>0</v>
      </c>
      <c r="DL14" s="522">
        <f t="shared" si="12"/>
        <v>0</v>
      </c>
      <c r="DM14" s="522">
        <f t="shared" si="12"/>
        <v>0</v>
      </c>
      <c r="DN14" s="522">
        <f t="shared" si="12"/>
        <v>0</v>
      </c>
      <c r="DO14" s="522">
        <f t="shared" si="12"/>
        <v>0</v>
      </c>
      <c r="DP14" s="522">
        <f t="shared" si="12"/>
        <v>0</v>
      </c>
      <c r="DQ14" s="522">
        <f t="shared" si="12"/>
        <v>0</v>
      </c>
      <c r="DR14" s="522">
        <f t="shared" si="12"/>
        <v>0</v>
      </c>
      <c r="DS14" s="522">
        <f t="shared" si="12"/>
        <v>0</v>
      </c>
      <c r="DT14" s="522">
        <f t="shared" si="12"/>
        <v>0</v>
      </c>
      <c r="DU14" s="522">
        <f t="shared" si="13"/>
        <v>0</v>
      </c>
      <c r="DV14" s="522">
        <f t="shared" si="13"/>
        <v>0</v>
      </c>
      <c r="DW14" s="522">
        <f t="shared" si="13"/>
        <v>0</v>
      </c>
      <c r="DX14" s="522">
        <f t="shared" si="13"/>
        <v>0</v>
      </c>
      <c r="DY14" s="522">
        <f t="shared" si="13"/>
        <v>0</v>
      </c>
      <c r="DZ14" s="522">
        <f t="shared" si="13"/>
        <v>0</v>
      </c>
      <c r="EA14" s="522">
        <f t="shared" si="13"/>
        <v>0</v>
      </c>
      <c r="EB14" s="522">
        <f t="shared" si="13"/>
        <v>0</v>
      </c>
      <c r="EC14" s="522">
        <f t="shared" si="13"/>
        <v>0</v>
      </c>
      <c r="ED14" s="522">
        <f t="shared" si="13"/>
        <v>0</v>
      </c>
      <c r="EE14" s="522">
        <f t="shared" si="14"/>
        <v>0</v>
      </c>
      <c r="EF14" s="522">
        <f t="shared" si="14"/>
        <v>0</v>
      </c>
      <c r="EG14" s="522">
        <f t="shared" si="14"/>
        <v>0</v>
      </c>
      <c r="EH14" s="522">
        <f t="shared" si="14"/>
        <v>0</v>
      </c>
      <c r="EI14" s="522">
        <f t="shared" si="14"/>
        <v>0</v>
      </c>
      <c r="EJ14" s="544">
        <f t="shared" si="14"/>
        <v>0</v>
      </c>
      <c r="EK14" s="549">
        <f t="shared" si="50"/>
        <v>0</v>
      </c>
      <c r="EL14" s="543">
        <f t="shared" si="51"/>
        <v>0</v>
      </c>
      <c r="EM14" s="728">
        <f t="shared" si="15"/>
        <v>0</v>
      </c>
      <c r="EN14" s="572">
        <f t="shared" si="52"/>
        <v>0</v>
      </c>
      <c r="EO14" s="523">
        <f t="shared" si="16"/>
        <v>0</v>
      </c>
      <c r="EP14" s="523">
        <f t="shared" si="16"/>
        <v>0</v>
      </c>
      <c r="EQ14" s="523">
        <f t="shared" si="16"/>
        <v>0</v>
      </c>
      <c r="ER14" s="523">
        <f t="shared" si="16"/>
        <v>0</v>
      </c>
      <c r="ES14" s="523">
        <f t="shared" si="16"/>
        <v>0</v>
      </c>
      <c r="ET14" s="523">
        <f t="shared" si="16"/>
        <v>0</v>
      </c>
      <c r="EU14" s="523">
        <f t="shared" si="16"/>
        <v>0</v>
      </c>
      <c r="EV14" s="523">
        <f t="shared" si="16"/>
        <v>0</v>
      </c>
      <c r="EW14" s="523">
        <f t="shared" si="16"/>
        <v>0</v>
      </c>
      <c r="EX14" s="523">
        <f t="shared" si="16"/>
        <v>0</v>
      </c>
      <c r="EY14" s="523">
        <f t="shared" si="16"/>
        <v>0</v>
      </c>
      <c r="EZ14" s="523">
        <f t="shared" si="16"/>
        <v>0</v>
      </c>
      <c r="FA14" s="523">
        <f t="shared" si="16"/>
        <v>0</v>
      </c>
      <c r="FB14" s="523">
        <f t="shared" si="16"/>
        <v>0</v>
      </c>
      <c r="FC14" s="523">
        <f t="shared" si="16"/>
        <v>0</v>
      </c>
      <c r="FD14" s="523">
        <f t="shared" si="16"/>
        <v>0</v>
      </c>
      <c r="FE14" s="523">
        <f t="shared" si="17"/>
        <v>0</v>
      </c>
      <c r="FF14" s="523">
        <f t="shared" si="17"/>
        <v>0</v>
      </c>
      <c r="FG14" s="523">
        <f t="shared" si="17"/>
        <v>0</v>
      </c>
      <c r="FH14" s="523">
        <f t="shared" si="17"/>
        <v>0</v>
      </c>
      <c r="FI14" s="523">
        <f t="shared" si="17"/>
        <v>0</v>
      </c>
      <c r="FJ14" s="523">
        <f t="shared" si="17"/>
        <v>0</v>
      </c>
      <c r="FK14" s="523">
        <f t="shared" si="17"/>
        <v>0</v>
      </c>
      <c r="FL14" s="523">
        <f t="shared" si="17"/>
        <v>0</v>
      </c>
      <c r="FM14" s="524">
        <f t="shared" si="17"/>
        <v>0</v>
      </c>
      <c r="FN14" s="572">
        <f t="shared" si="18"/>
        <v>0</v>
      </c>
      <c r="FO14" s="579">
        <f t="shared" si="19"/>
        <v>0</v>
      </c>
      <c r="FP14" s="489" t="s">
        <v>1583</v>
      </c>
      <c r="FS14" s="904" t="s">
        <v>1583</v>
      </c>
      <c r="FT14" s="912">
        <f t="shared" si="20"/>
        <v>0</v>
      </c>
      <c r="FU14" s="912">
        <f t="shared" si="21"/>
        <v>0</v>
      </c>
      <c r="FV14" s="912">
        <f t="shared" si="22"/>
        <v>0</v>
      </c>
      <c r="FW14" s="912">
        <f t="shared" si="23"/>
        <v>0</v>
      </c>
      <c r="FX14" s="912">
        <f t="shared" si="24"/>
        <v>0</v>
      </c>
      <c r="FY14" s="912">
        <f t="shared" si="25"/>
        <v>0</v>
      </c>
      <c r="FZ14" s="912">
        <f t="shared" si="26"/>
        <v>0</v>
      </c>
      <c r="GA14" s="912">
        <f t="shared" si="27"/>
        <v>0</v>
      </c>
      <c r="GB14" s="912">
        <f t="shared" si="28"/>
        <v>0</v>
      </c>
      <c r="GC14" s="912">
        <f t="shared" si="29"/>
        <v>0</v>
      </c>
      <c r="GD14" s="912">
        <f t="shared" si="30"/>
        <v>0</v>
      </c>
      <c r="GE14" s="912">
        <f t="shared" si="31"/>
        <v>0</v>
      </c>
      <c r="GF14" s="912">
        <f t="shared" si="32"/>
        <v>0</v>
      </c>
      <c r="GG14" s="912">
        <f t="shared" si="33"/>
        <v>0</v>
      </c>
      <c r="GH14" s="912">
        <f t="shared" si="34"/>
        <v>0</v>
      </c>
      <c r="GI14" s="912">
        <f t="shared" si="35"/>
        <v>0</v>
      </c>
      <c r="GJ14" s="912">
        <f t="shared" si="36"/>
        <v>0</v>
      </c>
      <c r="GK14" s="912">
        <f t="shared" si="37"/>
        <v>0</v>
      </c>
      <c r="GL14" s="912">
        <f t="shared" si="38"/>
        <v>0</v>
      </c>
      <c r="GM14" s="912">
        <f t="shared" si="39"/>
        <v>0</v>
      </c>
      <c r="GN14" s="912">
        <f t="shared" si="40"/>
        <v>0</v>
      </c>
      <c r="GO14" s="912">
        <f t="shared" si="41"/>
        <v>0</v>
      </c>
      <c r="GP14" s="912">
        <f t="shared" si="42"/>
        <v>0</v>
      </c>
      <c r="GQ14" s="912">
        <f t="shared" si="43"/>
        <v>0</v>
      </c>
      <c r="GR14" s="912">
        <f t="shared" si="44"/>
        <v>0</v>
      </c>
      <c r="GS14" s="913">
        <f t="shared" si="45"/>
        <v>0</v>
      </c>
      <c r="GT14" s="913">
        <f t="shared" si="53"/>
        <v>0</v>
      </c>
    </row>
    <row r="15" spans="1:202" ht="21" customHeight="1">
      <c r="A15" s="493"/>
      <c r="C15" s="1344" t="s">
        <v>1149</v>
      </c>
      <c r="D15" s="1345"/>
      <c r="E15" s="1345"/>
      <c r="F15" s="1345"/>
      <c r="G15" s="1324" t="s">
        <v>1073</v>
      </c>
      <c r="H15" s="48"/>
      <c r="I15" s="504"/>
      <c r="J15" s="294" t="str">
        <f>IFERROR(IF(I15="","-",I15/I9),"-")</f>
        <v>-</v>
      </c>
      <c r="K15" s="1088" t="str">
        <f t="shared" si="0"/>
        <v/>
      </c>
      <c r="L15" s="295" t="str">
        <f>IF(AND(ISNUMBER(K15), K15&gt;=0, ISNUMBER(I9), I9&gt;0),K15/I9, "-")</f>
        <v>-</v>
      </c>
      <c r="M15" s="704" t="str">
        <f t="shared" si="1"/>
        <v/>
      </c>
      <c r="N15" s="612"/>
      <c r="O15" s="296" t="str">
        <f>IF($N15="","",IFERROR(VLOOKUP($N15,'C3_2(公表)'!$C$4:$K$108,2,FALSE)&amp;"",""))</f>
        <v/>
      </c>
      <c r="P15" s="296" t="str">
        <f>IF($N15="","",IFERROR(VLOOKUP($N15,'C3_2(公表)'!$C$4:$K$108,3,FALSE)&amp;"",""))</f>
        <v/>
      </c>
      <c r="Q15" s="738" t="str">
        <f>IF($N15="","",IFERROR(VLOOKUP($N15,'C3_2(公表)'!$C$4:$K$108,4,FALSE)&amp;"",""))</f>
        <v/>
      </c>
      <c r="R15" s="925" t="str">
        <f>IFERROR(
  IF(COUNTIF($H10:$H15, $H15)&gt;1, 1,
    IF(COUNTIF($Z$10:$Z$30, $H15)=1,
      IF(INDEX($BF$10:$BF$34, MATCH($H15, $Z$10:$Z$30, 0))&lt;0, 2, ""),
      IF(COUNTIF($Z$32:$Z$34, $H15)=1,
        IF(INDEX($CI$32:$CI$34, MATCH($H15, $Z$32:$Z$34, 0))&lt;0, 3, ""),
        IF(INDEX($BF$40:$BF$64, MATCH($H15, $Z$40:$Z$64, 0))&lt;0, 4, "")
      )
    )
  ),"")</f>
        <v/>
      </c>
      <c r="S15" s="925" t="str">
        <f t="shared" si="54"/>
        <v/>
      </c>
      <c r="U15" s="508" t="s">
        <v>1614</v>
      </c>
      <c r="V15" s="508" t="b">
        <f t="shared" si="46"/>
        <v>1</v>
      </c>
      <c r="W15" s="508" t="b">
        <f t="shared" si="46"/>
        <v>1</v>
      </c>
      <c r="X15" s="735" t="b">
        <f>IF(H9=$AB$376, FALSE,
 IF(H9=$AC$376, FALSE,
 IF(H9=$AD$376, H14&lt;&gt;"",
 IF(H9=$AE$376, H14&lt;&gt;"",
 IF(H9=$AF$376, H14&lt;&gt;"", FALSE)))))</f>
        <v>0</v>
      </c>
      <c r="Z15" s="489" t="s">
        <v>1591</v>
      </c>
      <c r="AA15" s="521" t="s">
        <v>2699</v>
      </c>
      <c r="AB15" s="549">
        <f>SUMIFS('D5'!$K$4:$K$31, 'D5'!$B$4:$B$31, $Z15)</f>
        <v>10000</v>
      </c>
      <c r="AC15" s="871"/>
      <c r="AD15" s="872"/>
      <c r="AE15" s="531">
        <f t="shared" si="3"/>
        <v>0</v>
      </c>
      <c r="AF15" s="521">
        <f t="shared" si="3"/>
        <v>0</v>
      </c>
      <c r="AG15" s="521">
        <f t="shared" si="3"/>
        <v>0</v>
      </c>
      <c r="AH15" s="521">
        <f t="shared" si="3"/>
        <v>0</v>
      </c>
      <c r="AI15" s="521">
        <f t="shared" si="3"/>
        <v>0</v>
      </c>
      <c r="AJ15" s="521">
        <f t="shared" si="3"/>
        <v>0</v>
      </c>
      <c r="AK15" s="521">
        <f t="shared" si="3"/>
        <v>0</v>
      </c>
      <c r="AL15" s="521">
        <f t="shared" si="3"/>
        <v>0</v>
      </c>
      <c r="AM15" s="521">
        <f t="shared" si="3"/>
        <v>0</v>
      </c>
      <c r="AN15" s="521">
        <f t="shared" si="3"/>
        <v>0</v>
      </c>
      <c r="AO15" s="521">
        <f t="shared" si="4"/>
        <v>0</v>
      </c>
      <c r="AP15" s="521">
        <f t="shared" si="4"/>
        <v>0</v>
      </c>
      <c r="AQ15" s="521">
        <f t="shared" si="4"/>
        <v>0</v>
      </c>
      <c r="AR15" s="521">
        <f t="shared" si="4"/>
        <v>0</v>
      </c>
      <c r="AS15" s="521">
        <f t="shared" si="4"/>
        <v>0</v>
      </c>
      <c r="AT15" s="521">
        <f t="shared" si="4"/>
        <v>0</v>
      </c>
      <c r="AU15" s="521">
        <f t="shared" si="4"/>
        <v>0</v>
      </c>
      <c r="AV15" s="521">
        <f t="shared" si="4"/>
        <v>0</v>
      </c>
      <c r="AW15" s="521">
        <f t="shared" si="4"/>
        <v>0</v>
      </c>
      <c r="AX15" s="521">
        <f t="shared" si="4"/>
        <v>0</v>
      </c>
      <c r="AY15" s="521">
        <f t="shared" si="5"/>
        <v>0</v>
      </c>
      <c r="AZ15" s="521">
        <f t="shared" si="5"/>
        <v>0</v>
      </c>
      <c r="BA15" s="521">
        <f t="shared" si="5"/>
        <v>0</v>
      </c>
      <c r="BB15" s="521">
        <f t="shared" si="5"/>
        <v>0</v>
      </c>
      <c r="BC15" s="521">
        <f t="shared" si="5"/>
        <v>0</v>
      </c>
      <c r="BD15" s="532">
        <f t="shared" si="5"/>
        <v>0</v>
      </c>
      <c r="BE15" s="552">
        <f t="shared" si="47"/>
        <v>0</v>
      </c>
      <c r="BF15" s="543">
        <f t="shared" si="6"/>
        <v>10000</v>
      </c>
      <c r="BG15" s="556">
        <f t="shared" si="7"/>
        <v>0.66666666666666663</v>
      </c>
      <c r="BH15" s="543">
        <f t="shared" si="8"/>
        <v>0</v>
      </c>
      <c r="BI15" s="522">
        <f t="shared" si="8"/>
        <v>0</v>
      </c>
      <c r="BJ15" s="522">
        <f t="shared" si="8"/>
        <v>0</v>
      </c>
      <c r="BK15" s="522">
        <f t="shared" si="8"/>
        <v>0</v>
      </c>
      <c r="BL15" s="522">
        <f t="shared" si="8"/>
        <v>0</v>
      </c>
      <c r="BM15" s="522">
        <f t="shared" si="8"/>
        <v>0</v>
      </c>
      <c r="BN15" s="522">
        <f t="shared" si="8"/>
        <v>0</v>
      </c>
      <c r="BO15" s="522">
        <f t="shared" si="8"/>
        <v>0</v>
      </c>
      <c r="BP15" s="522">
        <f t="shared" si="8"/>
        <v>0</v>
      </c>
      <c r="BQ15" s="522">
        <f t="shared" si="8"/>
        <v>0</v>
      </c>
      <c r="BR15" s="522">
        <f t="shared" si="9"/>
        <v>0</v>
      </c>
      <c r="BS15" s="522">
        <f t="shared" si="9"/>
        <v>0</v>
      </c>
      <c r="BT15" s="522">
        <f t="shared" si="9"/>
        <v>0</v>
      </c>
      <c r="BU15" s="522">
        <f t="shared" si="9"/>
        <v>0</v>
      </c>
      <c r="BV15" s="522">
        <f t="shared" si="9"/>
        <v>0</v>
      </c>
      <c r="BW15" s="522">
        <f t="shared" si="9"/>
        <v>0</v>
      </c>
      <c r="BX15" s="522">
        <f t="shared" si="9"/>
        <v>0</v>
      </c>
      <c r="BY15" s="522">
        <f t="shared" si="9"/>
        <v>0</v>
      </c>
      <c r="BZ15" s="522">
        <f t="shared" si="9"/>
        <v>0</v>
      </c>
      <c r="CA15" s="522">
        <f t="shared" si="9"/>
        <v>0</v>
      </c>
      <c r="CB15" s="522">
        <f t="shared" si="10"/>
        <v>0</v>
      </c>
      <c r="CC15" s="522">
        <f t="shared" si="10"/>
        <v>0</v>
      </c>
      <c r="CD15" s="522">
        <f t="shared" si="10"/>
        <v>0</v>
      </c>
      <c r="CE15" s="522">
        <f t="shared" si="10"/>
        <v>0</v>
      </c>
      <c r="CF15" s="522">
        <f t="shared" si="10"/>
        <v>0</v>
      </c>
      <c r="CG15" s="544">
        <f t="shared" si="10"/>
        <v>0</v>
      </c>
      <c r="CH15" s="549">
        <f t="shared" si="48"/>
        <v>0</v>
      </c>
      <c r="CI15" s="543">
        <f t="shared" si="49"/>
        <v>10000</v>
      </c>
      <c r="CJ15" s="565">
        <f t="shared" si="11"/>
        <v>0.1111111111111111</v>
      </c>
      <c r="CK15" s="719"/>
      <c r="CL15" s="720"/>
      <c r="CM15" s="720"/>
      <c r="CN15" s="720"/>
      <c r="CO15" s="720"/>
      <c r="CP15" s="720"/>
      <c r="CQ15" s="720"/>
      <c r="CR15" s="720"/>
      <c r="CS15" s="720"/>
      <c r="CT15" s="720"/>
      <c r="CU15" s="720"/>
      <c r="CV15" s="720"/>
      <c r="CW15" s="720"/>
      <c r="CX15" s="720"/>
      <c r="CY15" s="720"/>
      <c r="CZ15" s="720"/>
      <c r="DA15" s="720"/>
      <c r="DB15" s="720"/>
      <c r="DC15" s="720"/>
      <c r="DD15" s="720"/>
      <c r="DE15" s="720"/>
      <c r="DF15" s="720"/>
      <c r="DG15" s="720"/>
      <c r="DH15" s="720"/>
      <c r="DI15" s="720"/>
      <c r="DJ15" s="721"/>
      <c r="DK15" s="543">
        <f t="shared" si="12"/>
        <v>0</v>
      </c>
      <c r="DL15" s="522">
        <f t="shared" si="12"/>
        <v>0</v>
      </c>
      <c r="DM15" s="522">
        <f t="shared" si="12"/>
        <v>0</v>
      </c>
      <c r="DN15" s="522">
        <f t="shared" si="12"/>
        <v>0</v>
      </c>
      <c r="DO15" s="522">
        <f t="shared" si="12"/>
        <v>0</v>
      </c>
      <c r="DP15" s="522">
        <f t="shared" si="12"/>
        <v>0</v>
      </c>
      <c r="DQ15" s="522">
        <f t="shared" si="12"/>
        <v>0</v>
      </c>
      <c r="DR15" s="522">
        <f t="shared" si="12"/>
        <v>0</v>
      </c>
      <c r="DS15" s="522">
        <f t="shared" si="12"/>
        <v>0</v>
      </c>
      <c r="DT15" s="522">
        <f t="shared" si="12"/>
        <v>0</v>
      </c>
      <c r="DU15" s="522">
        <f t="shared" si="13"/>
        <v>0</v>
      </c>
      <c r="DV15" s="522">
        <f t="shared" si="13"/>
        <v>0</v>
      </c>
      <c r="DW15" s="522">
        <f t="shared" si="13"/>
        <v>0</v>
      </c>
      <c r="DX15" s="522">
        <f t="shared" si="13"/>
        <v>0</v>
      </c>
      <c r="DY15" s="522">
        <f t="shared" si="13"/>
        <v>0</v>
      </c>
      <c r="DZ15" s="522">
        <f t="shared" si="13"/>
        <v>0</v>
      </c>
      <c r="EA15" s="522">
        <f t="shared" si="13"/>
        <v>0</v>
      </c>
      <c r="EB15" s="522">
        <f t="shared" si="13"/>
        <v>0</v>
      </c>
      <c r="EC15" s="522">
        <f t="shared" si="13"/>
        <v>0</v>
      </c>
      <c r="ED15" s="522">
        <f t="shared" si="13"/>
        <v>0</v>
      </c>
      <c r="EE15" s="522">
        <f t="shared" si="14"/>
        <v>8888.8888888888887</v>
      </c>
      <c r="EF15" s="522">
        <f t="shared" si="14"/>
        <v>0</v>
      </c>
      <c r="EG15" s="522">
        <f t="shared" si="14"/>
        <v>0</v>
      </c>
      <c r="EH15" s="522">
        <f t="shared" si="14"/>
        <v>0</v>
      </c>
      <c r="EI15" s="522">
        <f t="shared" si="14"/>
        <v>0</v>
      </c>
      <c r="EJ15" s="544">
        <f t="shared" si="14"/>
        <v>0</v>
      </c>
      <c r="EK15" s="549">
        <f t="shared" si="50"/>
        <v>8888.8888888888887</v>
      </c>
      <c r="EL15" s="543">
        <f t="shared" si="51"/>
        <v>1111.1111111111113</v>
      </c>
      <c r="EM15" s="728">
        <f t="shared" si="15"/>
        <v>0.1111111111111111</v>
      </c>
      <c r="EN15" s="572">
        <f t="shared" si="52"/>
        <v>0</v>
      </c>
      <c r="EO15" s="523">
        <f t="shared" si="16"/>
        <v>0</v>
      </c>
      <c r="EP15" s="523">
        <f t="shared" si="16"/>
        <v>0</v>
      </c>
      <c r="EQ15" s="523">
        <f t="shared" si="16"/>
        <v>0</v>
      </c>
      <c r="ER15" s="523">
        <f t="shared" si="16"/>
        <v>0</v>
      </c>
      <c r="ES15" s="523">
        <f t="shared" si="16"/>
        <v>0</v>
      </c>
      <c r="ET15" s="523">
        <f t="shared" si="16"/>
        <v>0</v>
      </c>
      <c r="EU15" s="523">
        <f t="shared" si="16"/>
        <v>0</v>
      </c>
      <c r="EV15" s="523">
        <f t="shared" si="16"/>
        <v>0</v>
      </c>
      <c r="EW15" s="523">
        <f t="shared" si="16"/>
        <v>0</v>
      </c>
      <c r="EX15" s="523">
        <f t="shared" si="16"/>
        <v>0</v>
      </c>
      <c r="EY15" s="523">
        <f t="shared" si="16"/>
        <v>0</v>
      </c>
      <c r="EZ15" s="523">
        <f t="shared" si="16"/>
        <v>0</v>
      </c>
      <c r="FA15" s="523">
        <f t="shared" si="16"/>
        <v>0</v>
      </c>
      <c r="FB15" s="523">
        <f t="shared" si="16"/>
        <v>0</v>
      </c>
      <c r="FC15" s="523">
        <f t="shared" si="16"/>
        <v>0</v>
      </c>
      <c r="FD15" s="523">
        <f t="shared" si="16"/>
        <v>0</v>
      </c>
      <c r="FE15" s="523">
        <f t="shared" si="17"/>
        <v>0</v>
      </c>
      <c r="FF15" s="523">
        <f t="shared" si="17"/>
        <v>0</v>
      </c>
      <c r="FG15" s="523">
        <f t="shared" si="17"/>
        <v>0</v>
      </c>
      <c r="FH15" s="523">
        <f t="shared" si="17"/>
        <v>8888.8888888888887</v>
      </c>
      <c r="FI15" s="523">
        <f t="shared" si="17"/>
        <v>0</v>
      </c>
      <c r="FJ15" s="523">
        <f t="shared" si="17"/>
        <v>0</v>
      </c>
      <c r="FK15" s="523">
        <f t="shared" si="17"/>
        <v>0</v>
      </c>
      <c r="FL15" s="523">
        <f t="shared" si="17"/>
        <v>0</v>
      </c>
      <c r="FM15" s="524">
        <f t="shared" si="17"/>
        <v>0</v>
      </c>
      <c r="FN15" s="572">
        <f t="shared" si="18"/>
        <v>888.88888888888891</v>
      </c>
      <c r="FO15" s="579">
        <f t="shared" si="19"/>
        <v>8.8888888888888892E-2</v>
      </c>
      <c r="FP15" s="489" t="s">
        <v>1591</v>
      </c>
      <c r="FS15" s="904" t="s">
        <v>1591</v>
      </c>
      <c r="FT15" s="912">
        <f t="shared" si="20"/>
        <v>0</v>
      </c>
      <c r="FU15" s="912">
        <f t="shared" si="21"/>
        <v>0</v>
      </c>
      <c r="FV15" s="912">
        <f t="shared" si="22"/>
        <v>0</v>
      </c>
      <c r="FW15" s="912">
        <f t="shared" si="23"/>
        <v>0</v>
      </c>
      <c r="FX15" s="912">
        <f t="shared" si="24"/>
        <v>0</v>
      </c>
      <c r="FY15" s="912">
        <f t="shared" si="25"/>
        <v>0</v>
      </c>
      <c r="FZ15" s="912">
        <f t="shared" si="26"/>
        <v>0</v>
      </c>
      <c r="GA15" s="912">
        <f t="shared" si="27"/>
        <v>0</v>
      </c>
      <c r="GB15" s="912">
        <f t="shared" si="28"/>
        <v>0</v>
      </c>
      <c r="GC15" s="912">
        <f t="shared" si="29"/>
        <v>0</v>
      </c>
      <c r="GD15" s="912">
        <f t="shared" si="30"/>
        <v>0</v>
      </c>
      <c r="GE15" s="912">
        <f t="shared" si="31"/>
        <v>0</v>
      </c>
      <c r="GF15" s="912">
        <f t="shared" si="32"/>
        <v>0</v>
      </c>
      <c r="GG15" s="912">
        <f t="shared" si="33"/>
        <v>0</v>
      </c>
      <c r="GH15" s="912">
        <f t="shared" si="34"/>
        <v>0</v>
      </c>
      <c r="GI15" s="912">
        <f t="shared" si="35"/>
        <v>0</v>
      </c>
      <c r="GJ15" s="912">
        <f t="shared" si="36"/>
        <v>0</v>
      </c>
      <c r="GK15" s="912">
        <f t="shared" si="37"/>
        <v>0</v>
      </c>
      <c r="GL15" s="912">
        <f t="shared" si="38"/>
        <v>0</v>
      </c>
      <c r="GM15" s="912">
        <f t="shared" si="39"/>
        <v>0</v>
      </c>
      <c r="GN15" s="912">
        <f t="shared" si="40"/>
        <v>0</v>
      </c>
      <c r="GO15" s="912">
        <f t="shared" si="41"/>
        <v>0</v>
      </c>
      <c r="GP15" s="912">
        <f t="shared" si="42"/>
        <v>0</v>
      </c>
      <c r="GQ15" s="912">
        <f t="shared" si="43"/>
        <v>0</v>
      </c>
      <c r="GR15" s="912">
        <f t="shared" si="44"/>
        <v>0</v>
      </c>
      <c r="GS15" s="913">
        <f t="shared" si="45"/>
        <v>0</v>
      </c>
      <c r="GT15" s="913">
        <f t="shared" si="53"/>
        <v>0</v>
      </c>
    </row>
    <row r="16" spans="1:202" ht="21" customHeight="1">
      <c r="A16" s="493"/>
      <c r="C16" s="1346">
        <v>0</v>
      </c>
      <c r="D16" s="1347"/>
      <c r="E16" s="1347"/>
      <c r="F16" s="1347"/>
      <c r="G16" s="1325"/>
      <c r="H16" s="48"/>
      <c r="I16" s="504"/>
      <c r="J16" s="294" t="str">
        <f>IFERROR(IF(I16="","-",I16/I9),"-")</f>
        <v>-</v>
      </c>
      <c r="K16" s="1088" t="str">
        <f t="shared" si="0"/>
        <v/>
      </c>
      <c r="L16" s="295" t="str">
        <f>IF(AND(ISNUMBER(K16), K16&gt;=0, ISNUMBER(I9), I9&gt;0),K16/I9, "-")</f>
        <v>-</v>
      </c>
      <c r="M16" s="704" t="str">
        <f t="shared" si="1"/>
        <v/>
      </c>
      <c r="N16" s="612"/>
      <c r="O16" s="296" t="str">
        <f>IF($N16="","",IFERROR(VLOOKUP($N16,'C3_2(公表)'!$C$4:$K$108,2,FALSE)&amp;"",""))</f>
        <v/>
      </c>
      <c r="P16" s="296" t="str">
        <f>IF($N16="","",IFERROR(VLOOKUP($N16,'C3_2(公表)'!$C$4:$K$108,3,FALSE)&amp;"",""))</f>
        <v/>
      </c>
      <c r="Q16" s="738" t="str">
        <f>IF($N16="","",IFERROR(VLOOKUP($N16,'C3_2(公表)'!$C$4:$K$108,4,FALSE)&amp;"",""))</f>
        <v/>
      </c>
      <c r="R16" s="925" t="str">
        <f>IFERROR(
  IF(COUNTIF($H10:$H16, $H16)&gt;1, 1,
    IF(COUNTIF($Z$10:$Z$30, $H16)=1,
      IF(INDEX($BF$10:$BF$34, MATCH($H16, $Z$10:$Z$30, 0))&lt;0, 2, ""),
      IF(COUNTIF($Z$32:$Z$34, $H16)=1,
        IF(INDEX($CI$32:$CI$34, MATCH($H16, $Z$32:$Z$34, 0))&lt;0, 3, ""),
        IF(INDEX($BF$40:$BF$64, MATCH($H16, $Z$40:$Z$64, 0))&lt;0, 4, "")
      )
    )
  ),"")</f>
        <v/>
      </c>
      <c r="S16" s="925" t="str">
        <f t="shared" si="54"/>
        <v/>
      </c>
      <c r="U16" s="508" t="s">
        <v>1614</v>
      </c>
      <c r="V16" s="508" t="b">
        <f t="shared" si="46"/>
        <v>1</v>
      </c>
      <c r="W16" s="508" t="b">
        <f t="shared" si="46"/>
        <v>1</v>
      </c>
      <c r="X16" s="735" t="b">
        <f>IF(H9=$AB$376, FALSE,
 IF(H9=$AC$376, FALSE,
 IF(H9=$AD$376, H15&lt;&gt;"",
 IF(H9=$AE$376, H15&lt;&gt;"",
 IF(H9=$AF$376, H15&lt;&gt;"", FALSE)))))</f>
        <v>0</v>
      </c>
      <c r="Z16" s="489" t="s">
        <v>1669</v>
      </c>
      <c r="AA16" s="521" t="s">
        <v>2699</v>
      </c>
      <c r="AB16" s="549">
        <f>SUMIFS('D5'!$K$4:$K$31, 'D5'!$B$4:$B$31, $Z16)</f>
        <v>0</v>
      </c>
      <c r="AC16" s="871"/>
      <c r="AD16" s="872"/>
      <c r="AE16" s="531">
        <f t="shared" si="3"/>
        <v>0</v>
      </c>
      <c r="AF16" s="521">
        <f t="shared" si="3"/>
        <v>0</v>
      </c>
      <c r="AG16" s="521">
        <f t="shared" si="3"/>
        <v>0</v>
      </c>
      <c r="AH16" s="521">
        <f t="shared" si="3"/>
        <v>0</v>
      </c>
      <c r="AI16" s="521">
        <f t="shared" si="3"/>
        <v>0</v>
      </c>
      <c r="AJ16" s="521">
        <f t="shared" si="3"/>
        <v>0</v>
      </c>
      <c r="AK16" s="521">
        <f t="shared" si="3"/>
        <v>0</v>
      </c>
      <c r="AL16" s="521">
        <f t="shared" si="3"/>
        <v>0</v>
      </c>
      <c r="AM16" s="521">
        <f t="shared" si="3"/>
        <v>0</v>
      </c>
      <c r="AN16" s="521">
        <f t="shared" si="3"/>
        <v>0</v>
      </c>
      <c r="AO16" s="521">
        <f t="shared" si="4"/>
        <v>0</v>
      </c>
      <c r="AP16" s="521">
        <f t="shared" si="4"/>
        <v>0</v>
      </c>
      <c r="AQ16" s="521">
        <f t="shared" si="4"/>
        <v>0</v>
      </c>
      <c r="AR16" s="521">
        <f t="shared" si="4"/>
        <v>0</v>
      </c>
      <c r="AS16" s="521">
        <f t="shared" si="4"/>
        <v>0</v>
      </c>
      <c r="AT16" s="521">
        <f t="shared" si="4"/>
        <v>0</v>
      </c>
      <c r="AU16" s="521">
        <f t="shared" si="4"/>
        <v>0</v>
      </c>
      <c r="AV16" s="521">
        <f t="shared" si="4"/>
        <v>0</v>
      </c>
      <c r="AW16" s="521">
        <f t="shared" si="4"/>
        <v>0</v>
      </c>
      <c r="AX16" s="521">
        <f t="shared" si="4"/>
        <v>0</v>
      </c>
      <c r="AY16" s="521">
        <f t="shared" si="5"/>
        <v>0</v>
      </c>
      <c r="AZ16" s="521">
        <f t="shared" si="5"/>
        <v>0</v>
      </c>
      <c r="BA16" s="521">
        <f t="shared" si="5"/>
        <v>0</v>
      </c>
      <c r="BB16" s="521">
        <f t="shared" si="5"/>
        <v>0</v>
      </c>
      <c r="BC16" s="521">
        <f t="shared" si="5"/>
        <v>0</v>
      </c>
      <c r="BD16" s="532">
        <f t="shared" si="5"/>
        <v>0</v>
      </c>
      <c r="BE16" s="552">
        <f t="shared" si="47"/>
        <v>0</v>
      </c>
      <c r="BF16" s="543">
        <f t="shared" si="6"/>
        <v>0</v>
      </c>
      <c r="BG16" s="556">
        <f t="shared" si="7"/>
        <v>0</v>
      </c>
      <c r="BH16" s="543">
        <f t="shared" si="8"/>
        <v>0</v>
      </c>
      <c r="BI16" s="522">
        <f t="shared" si="8"/>
        <v>0</v>
      </c>
      <c r="BJ16" s="522">
        <f t="shared" si="8"/>
        <v>0</v>
      </c>
      <c r="BK16" s="522">
        <f t="shared" si="8"/>
        <v>0</v>
      </c>
      <c r="BL16" s="522">
        <f t="shared" si="8"/>
        <v>0</v>
      </c>
      <c r="BM16" s="522">
        <f t="shared" si="8"/>
        <v>0</v>
      </c>
      <c r="BN16" s="522">
        <f t="shared" si="8"/>
        <v>0</v>
      </c>
      <c r="BO16" s="522">
        <f t="shared" si="8"/>
        <v>0</v>
      </c>
      <c r="BP16" s="522">
        <f t="shared" si="8"/>
        <v>0</v>
      </c>
      <c r="BQ16" s="522">
        <f t="shared" si="8"/>
        <v>0</v>
      </c>
      <c r="BR16" s="522">
        <f t="shared" si="9"/>
        <v>0</v>
      </c>
      <c r="BS16" s="522">
        <f t="shared" si="9"/>
        <v>0</v>
      </c>
      <c r="BT16" s="522">
        <f t="shared" si="9"/>
        <v>0</v>
      </c>
      <c r="BU16" s="522">
        <f t="shared" si="9"/>
        <v>0</v>
      </c>
      <c r="BV16" s="522">
        <f t="shared" si="9"/>
        <v>0</v>
      </c>
      <c r="BW16" s="522">
        <f t="shared" si="9"/>
        <v>0</v>
      </c>
      <c r="BX16" s="522">
        <f t="shared" si="9"/>
        <v>0</v>
      </c>
      <c r="BY16" s="522">
        <f t="shared" si="9"/>
        <v>0</v>
      </c>
      <c r="BZ16" s="522">
        <f t="shared" si="9"/>
        <v>0</v>
      </c>
      <c r="CA16" s="522">
        <f t="shared" si="9"/>
        <v>0</v>
      </c>
      <c r="CB16" s="522">
        <f t="shared" si="10"/>
        <v>0</v>
      </c>
      <c r="CC16" s="522">
        <f t="shared" si="10"/>
        <v>0</v>
      </c>
      <c r="CD16" s="522">
        <f t="shared" si="10"/>
        <v>0</v>
      </c>
      <c r="CE16" s="522">
        <f t="shared" si="10"/>
        <v>0</v>
      </c>
      <c r="CF16" s="522">
        <f t="shared" si="10"/>
        <v>0</v>
      </c>
      <c r="CG16" s="544">
        <f t="shared" si="10"/>
        <v>0</v>
      </c>
      <c r="CH16" s="549">
        <f t="shared" si="48"/>
        <v>0</v>
      </c>
      <c r="CI16" s="543">
        <f t="shared" si="49"/>
        <v>0</v>
      </c>
      <c r="CJ16" s="565">
        <f t="shared" si="11"/>
        <v>0</v>
      </c>
      <c r="CK16" s="719"/>
      <c r="CL16" s="720"/>
      <c r="CM16" s="720"/>
      <c r="CN16" s="720"/>
      <c r="CO16" s="720"/>
      <c r="CP16" s="720"/>
      <c r="CQ16" s="720"/>
      <c r="CR16" s="720"/>
      <c r="CS16" s="720"/>
      <c r="CT16" s="720"/>
      <c r="CU16" s="720"/>
      <c r="CV16" s="720"/>
      <c r="CW16" s="720"/>
      <c r="CX16" s="720"/>
      <c r="CY16" s="720"/>
      <c r="CZ16" s="720"/>
      <c r="DA16" s="720"/>
      <c r="DB16" s="720"/>
      <c r="DC16" s="720"/>
      <c r="DD16" s="720"/>
      <c r="DE16" s="720"/>
      <c r="DF16" s="720"/>
      <c r="DG16" s="720"/>
      <c r="DH16" s="720"/>
      <c r="DI16" s="720"/>
      <c r="DJ16" s="721"/>
      <c r="DK16" s="543">
        <f t="shared" si="12"/>
        <v>0</v>
      </c>
      <c r="DL16" s="522">
        <f t="shared" si="12"/>
        <v>0</v>
      </c>
      <c r="DM16" s="522">
        <f t="shared" si="12"/>
        <v>0</v>
      </c>
      <c r="DN16" s="522">
        <f t="shared" si="12"/>
        <v>0</v>
      </c>
      <c r="DO16" s="522">
        <f t="shared" si="12"/>
        <v>0</v>
      </c>
      <c r="DP16" s="522">
        <f t="shared" si="12"/>
        <v>0</v>
      </c>
      <c r="DQ16" s="522">
        <f t="shared" si="12"/>
        <v>0</v>
      </c>
      <c r="DR16" s="522">
        <f t="shared" si="12"/>
        <v>0</v>
      </c>
      <c r="DS16" s="522">
        <f t="shared" si="12"/>
        <v>0</v>
      </c>
      <c r="DT16" s="522">
        <f t="shared" si="12"/>
        <v>0</v>
      </c>
      <c r="DU16" s="522">
        <f t="shared" si="13"/>
        <v>0</v>
      </c>
      <c r="DV16" s="522">
        <f t="shared" si="13"/>
        <v>0</v>
      </c>
      <c r="DW16" s="522">
        <f t="shared" si="13"/>
        <v>0</v>
      </c>
      <c r="DX16" s="522">
        <f t="shared" si="13"/>
        <v>0</v>
      </c>
      <c r="DY16" s="522">
        <f t="shared" si="13"/>
        <v>0</v>
      </c>
      <c r="DZ16" s="522">
        <f t="shared" si="13"/>
        <v>0</v>
      </c>
      <c r="EA16" s="522">
        <f t="shared" si="13"/>
        <v>0</v>
      </c>
      <c r="EB16" s="522">
        <f t="shared" si="13"/>
        <v>0</v>
      </c>
      <c r="EC16" s="522">
        <f t="shared" si="13"/>
        <v>0</v>
      </c>
      <c r="ED16" s="522">
        <f t="shared" si="13"/>
        <v>0</v>
      </c>
      <c r="EE16" s="522">
        <f t="shared" si="14"/>
        <v>0</v>
      </c>
      <c r="EF16" s="522">
        <f t="shared" si="14"/>
        <v>0</v>
      </c>
      <c r="EG16" s="522">
        <f t="shared" si="14"/>
        <v>0</v>
      </c>
      <c r="EH16" s="522">
        <f t="shared" si="14"/>
        <v>0</v>
      </c>
      <c r="EI16" s="522">
        <f t="shared" si="14"/>
        <v>0</v>
      </c>
      <c r="EJ16" s="544">
        <f t="shared" si="14"/>
        <v>0</v>
      </c>
      <c r="EK16" s="549">
        <f t="shared" si="50"/>
        <v>0</v>
      </c>
      <c r="EL16" s="543">
        <f t="shared" si="51"/>
        <v>0</v>
      </c>
      <c r="EM16" s="728">
        <f t="shared" si="15"/>
        <v>0</v>
      </c>
      <c r="EN16" s="572">
        <f t="shared" si="52"/>
        <v>0</v>
      </c>
      <c r="EO16" s="523">
        <f t="shared" si="16"/>
        <v>0</v>
      </c>
      <c r="EP16" s="523">
        <f t="shared" si="16"/>
        <v>0</v>
      </c>
      <c r="EQ16" s="523">
        <f t="shared" si="16"/>
        <v>0</v>
      </c>
      <c r="ER16" s="523">
        <f t="shared" si="16"/>
        <v>0</v>
      </c>
      <c r="ES16" s="523">
        <f t="shared" si="16"/>
        <v>0</v>
      </c>
      <c r="ET16" s="523">
        <f t="shared" si="16"/>
        <v>0</v>
      </c>
      <c r="EU16" s="523">
        <f t="shared" si="16"/>
        <v>0</v>
      </c>
      <c r="EV16" s="523">
        <f t="shared" si="16"/>
        <v>0</v>
      </c>
      <c r="EW16" s="523">
        <f t="shared" si="16"/>
        <v>0</v>
      </c>
      <c r="EX16" s="523">
        <f t="shared" si="16"/>
        <v>0</v>
      </c>
      <c r="EY16" s="523">
        <f t="shared" si="16"/>
        <v>0</v>
      </c>
      <c r="EZ16" s="523">
        <f t="shared" si="16"/>
        <v>0</v>
      </c>
      <c r="FA16" s="523">
        <f t="shared" si="16"/>
        <v>0</v>
      </c>
      <c r="FB16" s="523">
        <f t="shared" si="16"/>
        <v>0</v>
      </c>
      <c r="FC16" s="523">
        <f t="shared" si="16"/>
        <v>0</v>
      </c>
      <c r="FD16" s="523">
        <f t="shared" si="16"/>
        <v>0</v>
      </c>
      <c r="FE16" s="523">
        <f t="shared" si="17"/>
        <v>0</v>
      </c>
      <c r="FF16" s="523">
        <f t="shared" si="17"/>
        <v>0</v>
      </c>
      <c r="FG16" s="523">
        <f t="shared" si="17"/>
        <v>0</v>
      </c>
      <c r="FH16" s="523">
        <f t="shared" si="17"/>
        <v>0</v>
      </c>
      <c r="FI16" s="523">
        <f t="shared" si="17"/>
        <v>0</v>
      </c>
      <c r="FJ16" s="523">
        <f t="shared" si="17"/>
        <v>0</v>
      </c>
      <c r="FK16" s="523">
        <f t="shared" si="17"/>
        <v>0</v>
      </c>
      <c r="FL16" s="523">
        <f t="shared" si="17"/>
        <v>0</v>
      </c>
      <c r="FM16" s="524">
        <f t="shared" si="17"/>
        <v>0</v>
      </c>
      <c r="FN16" s="572">
        <f t="shared" si="18"/>
        <v>0</v>
      </c>
      <c r="FO16" s="579">
        <f t="shared" si="19"/>
        <v>0</v>
      </c>
      <c r="FP16" s="489" t="s">
        <v>1669</v>
      </c>
      <c r="FS16" s="904" t="s">
        <v>1669</v>
      </c>
      <c r="FT16" s="912">
        <f t="shared" si="20"/>
        <v>0</v>
      </c>
      <c r="FU16" s="912">
        <f t="shared" si="21"/>
        <v>0</v>
      </c>
      <c r="FV16" s="912">
        <f t="shared" si="22"/>
        <v>0</v>
      </c>
      <c r="FW16" s="912">
        <f t="shared" si="23"/>
        <v>0</v>
      </c>
      <c r="FX16" s="912">
        <f t="shared" si="24"/>
        <v>0</v>
      </c>
      <c r="FY16" s="912">
        <f t="shared" si="25"/>
        <v>0</v>
      </c>
      <c r="FZ16" s="912">
        <f t="shared" si="26"/>
        <v>0</v>
      </c>
      <c r="GA16" s="912">
        <f t="shared" si="27"/>
        <v>0</v>
      </c>
      <c r="GB16" s="912">
        <f t="shared" si="28"/>
        <v>0</v>
      </c>
      <c r="GC16" s="912">
        <f t="shared" si="29"/>
        <v>0</v>
      </c>
      <c r="GD16" s="912">
        <f t="shared" si="30"/>
        <v>0</v>
      </c>
      <c r="GE16" s="912">
        <f t="shared" si="31"/>
        <v>0</v>
      </c>
      <c r="GF16" s="912">
        <f t="shared" si="32"/>
        <v>0</v>
      </c>
      <c r="GG16" s="912">
        <f t="shared" si="33"/>
        <v>0</v>
      </c>
      <c r="GH16" s="912">
        <f t="shared" si="34"/>
        <v>0</v>
      </c>
      <c r="GI16" s="912">
        <f t="shared" si="35"/>
        <v>0</v>
      </c>
      <c r="GJ16" s="912">
        <f t="shared" si="36"/>
        <v>0</v>
      </c>
      <c r="GK16" s="912">
        <f t="shared" si="37"/>
        <v>0</v>
      </c>
      <c r="GL16" s="912">
        <f t="shared" si="38"/>
        <v>0</v>
      </c>
      <c r="GM16" s="912">
        <f t="shared" si="39"/>
        <v>0</v>
      </c>
      <c r="GN16" s="912">
        <f t="shared" si="40"/>
        <v>0</v>
      </c>
      <c r="GO16" s="912">
        <f t="shared" si="41"/>
        <v>0</v>
      </c>
      <c r="GP16" s="912">
        <f t="shared" si="42"/>
        <v>0</v>
      </c>
      <c r="GQ16" s="912">
        <f t="shared" si="43"/>
        <v>0</v>
      </c>
      <c r="GR16" s="912">
        <f t="shared" si="44"/>
        <v>0</v>
      </c>
      <c r="GS16" s="913">
        <f t="shared" si="45"/>
        <v>0</v>
      </c>
      <c r="GT16" s="913">
        <f t="shared" si="53"/>
        <v>0</v>
      </c>
    </row>
    <row r="17" spans="1:202" ht="21" customHeight="1">
      <c r="A17" s="493"/>
      <c r="C17" s="1321" t="s">
        <v>1075</v>
      </c>
      <c r="D17" s="1322"/>
      <c r="E17" s="1323"/>
      <c r="F17" s="1323"/>
      <c r="G17" s="1324" t="s">
        <v>1073</v>
      </c>
      <c r="H17" s="48"/>
      <c r="I17" s="504"/>
      <c r="J17" s="294" t="str">
        <f>IFERROR(IF(I17="","-",I17/I9),"-")</f>
        <v>-</v>
      </c>
      <c r="K17" s="1088" t="str">
        <f t="shared" si="0"/>
        <v/>
      </c>
      <c r="L17" s="295" t="str">
        <f>IF(AND(ISNUMBER(K17), K17&gt;=0, ISNUMBER(I9), I9&gt;0),K17/I9, "-")</f>
        <v>-</v>
      </c>
      <c r="M17" s="704" t="str">
        <f t="shared" si="1"/>
        <v/>
      </c>
      <c r="N17" s="612"/>
      <c r="O17" s="296" t="str">
        <f>IF($N17="","",IFERROR(VLOOKUP($N17,'C3_2(公表)'!$C$4:$K$108,2,FALSE)&amp;"",""))</f>
        <v/>
      </c>
      <c r="P17" s="296" t="str">
        <f>IF($N17="","",IFERROR(VLOOKUP($N17,'C3_2(公表)'!$C$4:$K$108,3,FALSE)&amp;"",""))</f>
        <v/>
      </c>
      <c r="Q17" s="738" t="str">
        <f>IF($N17="","",IFERROR(VLOOKUP($N17,'C3_2(公表)'!$C$4:$K$108,4,FALSE)&amp;"",""))</f>
        <v/>
      </c>
      <c r="R17" s="925" t="str">
        <f>IFERROR(
  IF(COUNTIF($H10:$H17, $H17)&gt;1, 1,
    IF(COUNTIF($Z$10:$Z$30, $H17)=1,
      IF(INDEX($BF$10:$BF$34, MATCH($H17, $Z$10:$Z$30, 0))&lt;0, 2, ""),
      IF(COUNTIF($Z$32:$Z$34, $H17)=1,
        IF(INDEX($CI$32:$CI$34, MATCH($H17, $Z$32:$Z$34, 0))&lt;0, 3, ""),
        IF(INDEX($BF$40:$BF$64, MATCH($H17, $Z$40:$Z$64, 0))&lt;0, 4, "")
      )
    )
  ),"")</f>
        <v/>
      </c>
      <c r="S17" s="925" t="str">
        <f t="shared" si="54"/>
        <v/>
      </c>
      <c r="U17" s="508" t="s">
        <v>1614</v>
      </c>
      <c r="V17" s="508" t="b">
        <f t="shared" si="46"/>
        <v>1</v>
      </c>
      <c r="W17" s="508" t="b">
        <f t="shared" si="46"/>
        <v>1</v>
      </c>
      <c r="X17" s="735" t="b">
        <f>IF(H9=$AB$376, FALSE,
 IF(H9=$AC$376, FALSE,
 IF(H9=$AD$376, H16&lt;&gt;"",
 IF(H9=$AE$376, H16&lt;&gt;"",
 IF(H9=$AF$376, H16&lt;&gt;"", FALSE)))))</f>
        <v>0</v>
      </c>
      <c r="Z17" s="489" t="s">
        <v>1584</v>
      </c>
      <c r="AA17" s="521" t="s">
        <v>1156</v>
      </c>
      <c r="AB17" s="549">
        <f>SUMIFS('D5'!$K$4:$K$31, 'D5'!$B$4:$B$31, $Z17)</f>
        <v>0</v>
      </c>
      <c r="AC17" s="871"/>
      <c r="AD17" s="872"/>
      <c r="AE17" s="531">
        <f t="shared" si="3"/>
        <v>0</v>
      </c>
      <c r="AF17" s="521">
        <f t="shared" si="3"/>
        <v>0</v>
      </c>
      <c r="AG17" s="521">
        <f t="shared" si="3"/>
        <v>0</v>
      </c>
      <c r="AH17" s="521">
        <f t="shared" si="3"/>
        <v>0</v>
      </c>
      <c r="AI17" s="521">
        <f t="shared" si="3"/>
        <v>0</v>
      </c>
      <c r="AJ17" s="521">
        <f t="shared" si="3"/>
        <v>0</v>
      </c>
      <c r="AK17" s="521">
        <f t="shared" si="3"/>
        <v>0</v>
      </c>
      <c r="AL17" s="521">
        <f t="shared" si="3"/>
        <v>0</v>
      </c>
      <c r="AM17" s="521">
        <f t="shared" si="3"/>
        <v>0</v>
      </c>
      <c r="AN17" s="521">
        <f t="shared" si="3"/>
        <v>0</v>
      </c>
      <c r="AO17" s="521">
        <f t="shared" si="4"/>
        <v>0</v>
      </c>
      <c r="AP17" s="521">
        <f t="shared" si="4"/>
        <v>0</v>
      </c>
      <c r="AQ17" s="521">
        <f t="shared" si="4"/>
        <v>0</v>
      </c>
      <c r="AR17" s="521">
        <f t="shared" si="4"/>
        <v>0</v>
      </c>
      <c r="AS17" s="521">
        <f t="shared" si="4"/>
        <v>0</v>
      </c>
      <c r="AT17" s="521">
        <f t="shared" si="4"/>
        <v>0</v>
      </c>
      <c r="AU17" s="521">
        <f t="shared" si="4"/>
        <v>0</v>
      </c>
      <c r="AV17" s="521">
        <f t="shared" si="4"/>
        <v>0</v>
      </c>
      <c r="AW17" s="521">
        <f t="shared" si="4"/>
        <v>0</v>
      </c>
      <c r="AX17" s="521">
        <f t="shared" si="4"/>
        <v>0</v>
      </c>
      <c r="AY17" s="521">
        <f t="shared" si="5"/>
        <v>0</v>
      </c>
      <c r="AZ17" s="521">
        <f t="shared" si="5"/>
        <v>0</v>
      </c>
      <c r="BA17" s="521">
        <f t="shared" si="5"/>
        <v>0</v>
      </c>
      <c r="BB17" s="521">
        <f t="shared" si="5"/>
        <v>0</v>
      </c>
      <c r="BC17" s="521">
        <f t="shared" si="5"/>
        <v>0</v>
      </c>
      <c r="BD17" s="532">
        <f t="shared" si="5"/>
        <v>0</v>
      </c>
      <c r="BE17" s="552">
        <f t="shared" si="47"/>
        <v>0</v>
      </c>
      <c r="BF17" s="543">
        <f t="shared" si="6"/>
        <v>0</v>
      </c>
      <c r="BG17" s="557">
        <f t="shared" si="7"/>
        <v>0</v>
      </c>
      <c r="BH17" s="543">
        <f t="shared" si="8"/>
        <v>0</v>
      </c>
      <c r="BI17" s="522">
        <f t="shared" si="8"/>
        <v>0</v>
      </c>
      <c r="BJ17" s="522">
        <f t="shared" si="8"/>
        <v>0</v>
      </c>
      <c r="BK17" s="522">
        <f t="shared" si="8"/>
        <v>0</v>
      </c>
      <c r="BL17" s="522">
        <f t="shared" si="8"/>
        <v>0</v>
      </c>
      <c r="BM17" s="522">
        <f t="shared" si="8"/>
        <v>0</v>
      </c>
      <c r="BN17" s="522">
        <f t="shared" si="8"/>
        <v>0</v>
      </c>
      <c r="BO17" s="522">
        <f t="shared" si="8"/>
        <v>0</v>
      </c>
      <c r="BP17" s="522">
        <f t="shared" si="8"/>
        <v>0</v>
      </c>
      <c r="BQ17" s="522">
        <f t="shared" si="8"/>
        <v>0</v>
      </c>
      <c r="BR17" s="522">
        <f t="shared" si="9"/>
        <v>0</v>
      </c>
      <c r="BS17" s="522">
        <f t="shared" si="9"/>
        <v>0</v>
      </c>
      <c r="BT17" s="522">
        <f t="shared" si="9"/>
        <v>0</v>
      </c>
      <c r="BU17" s="522">
        <f t="shared" si="9"/>
        <v>0</v>
      </c>
      <c r="BV17" s="522">
        <f t="shared" si="9"/>
        <v>0</v>
      </c>
      <c r="BW17" s="522">
        <f t="shared" si="9"/>
        <v>0</v>
      </c>
      <c r="BX17" s="522">
        <f t="shared" si="9"/>
        <v>0</v>
      </c>
      <c r="BY17" s="522">
        <f t="shared" si="9"/>
        <v>0</v>
      </c>
      <c r="BZ17" s="522">
        <f t="shared" si="9"/>
        <v>0</v>
      </c>
      <c r="CA17" s="522">
        <f t="shared" si="9"/>
        <v>0</v>
      </c>
      <c r="CB17" s="522">
        <f t="shared" si="10"/>
        <v>0</v>
      </c>
      <c r="CC17" s="522">
        <f t="shared" si="10"/>
        <v>0</v>
      </c>
      <c r="CD17" s="522">
        <f t="shared" si="10"/>
        <v>0</v>
      </c>
      <c r="CE17" s="522">
        <f t="shared" si="10"/>
        <v>0</v>
      </c>
      <c r="CF17" s="522">
        <f t="shared" si="10"/>
        <v>0</v>
      </c>
      <c r="CG17" s="544">
        <f t="shared" si="10"/>
        <v>0</v>
      </c>
      <c r="CH17" s="549">
        <f t="shared" si="48"/>
        <v>0</v>
      </c>
      <c r="CI17" s="543">
        <f t="shared" si="49"/>
        <v>0</v>
      </c>
      <c r="CJ17" s="565">
        <f t="shared" si="11"/>
        <v>0</v>
      </c>
      <c r="CK17" s="719"/>
      <c r="CL17" s="720"/>
      <c r="CM17" s="720"/>
      <c r="CN17" s="720"/>
      <c r="CO17" s="720"/>
      <c r="CP17" s="720"/>
      <c r="CQ17" s="720"/>
      <c r="CR17" s="720"/>
      <c r="CS17" s="720"/>
      <c r="CT17" s="720"/>
      <c r="CU17" s="720"/>
      <c r="CV17" s="720"/>
      <c r="CW17" s="720"/>
      <c r="CX17" s="720"/>
      <c r="CY17" s="720"/>
      <c r="CZ17" s="720"/>
      <c r="DA17" s="720"/>
      <c r="DB17" s="720"/>
      <c r="DC17" s="720"/>
      <c r="DD17" s="720"/>
      <c r="DE17" s="720"/>
      <c r="DF17" s="720"/>
      <c r="DG17" s="720"/>
      <c r="DH17" s="720"/>
      <c r="DI17" s="720"/>
      <c r="DJ17" s="721"/>
      <c r="DK17" s="543">
        <f t="shared" si="12"/>
        <v>0</v>
      </c>
      <c r="DL17" s="522">
        <f t="shared" si="12"/>
        <v>0</v>
      </c>
      <c r="DM17" s="522">
        <f t="shared" si="12"/>
        <v>0</v>
      </c>
      <c r="DN17" s="522">
        <f t="shared" si="12"/>
        <v>0</v>
      </c>
      <c r="DO17" s="522">
        <f t="shared" si="12"/>
        <v>0</v>
      </c>
      <c r="DP17" s="522">
        <f t="shared" si="12"/>
        <v>0</v>
      </c>
      <c r="DQ17" s="522">
        <f t="shared" si="12"/>
        <v>0</v>
      </c>
      <c r="DR17" s="522">
        <f t="shared" si="12"/>
        <v>0</v>
      </c>
      <c r="DS17" s="522">
        <f t="shared" si="12"/>
        <v>0</v>
      </c>
      <c r="DT17" s="522">
        <f t="shared" si="12"/>
        <v>0</v>
      </c>
      <c r="DU17" s="522">
        <f t="shared" si="13"/>
        <v>0</v>
      </c>
      <c r="DV17" s="522">
        <f t="shared" si="13"/>
        <v>0</v>
      </c>
      <c r="DW17" s="522">
        <f t="shared" si="13"/>
        <v>0</v>
      </c>
      <c r="DX17" s="522">
        <f t="shared" si="13"/>
        <v>0</v>
      </c>
      <c r="DY17" s="522">
        <f t="shared" si="13"/>
        <v>0</v>
      </c>
      <c r="DZ17" s="522">
        <f t="shared" si="13"/>
        <v>0</v>
      </c>
      <c r="EA17" s="522">
        <f t="shared" si="13"/>
        <v>0</v>
      </c>
      <c r="EB17" s="522">
        <f t="shared" si="13"/>
        <v>0</v>
      </c>
      <c r="EC17" s="522">
        <f t="shared" si="13"/>
        <v>0</v>
      </c>
      <c r="ED17" s="522">
        <f t="shared" si="13"/>
        <v>0</v>
      </c>
      <c r="EE17" s="522">
        <f t="shared" si="14"/>
        <v>0</v>
      </c>
      <c r="EF17" s="522">
        <f t="shared" si="14"/>
        <v>0</v>
      </c>
      <c r="EG17" s="522">
        <f t="shared" si="14"/>
        <v>0</v>
      </c>
      <c r="EH17" s="522">
        <f t="shared" si="14"/>
        <v>0</v>
      </c>
      <c r="EI17" s="522">
        <f t="shared" si="14"/>
        <v>0</v>
      </c>
      <c r="EJ17" s="544">
        <f t="shared" si="14"/>
        <v>0</v>
      </c>
      <c r="EK17" s="549">
        <f t="shared" si="50"/>
        <v>0</v>
      </c>
      <c r="EL17" s="543">
        <f t="shared" si="51"/>
        <v>0</v>
      </c>
      <c r="EM17" s="728">
        <f t="shared" si="15"/>
        <v>0</v>
      </c>
      <c r="EN17" s="572">
        <f t="shared" si="52"/>
        <v>0</v>
      </c>
      <c r="EO17" s="523">
        <f t="shared" si="16"/>
        <v>0</v>
      </c>
      <c r="EP17" s="523">
        <f t="shared" si="16"/>
        <v>0</v>
      </c>
      <c r="EQ17" s="523">
        <f t="shared" si="16"/>
        <v>0</v>
      </c>
      <c r="ER17" s="523">
        <f t="shared" si="16"/>
        <v>0</v>
      </c>
      <c r="ES17" s="523">
        <f t="shared" si="16"/>
        <v>0</v>
      </c>
      <c r="ET17" s="523">
        <f t="shared" si="16"/>
        <v>0</v>
      </c>
      <c r="EU17" s="523">
        <f t="shared" si="16"/>
        <v>0</v>
      </c>
      <c r="EV17" s="523">
        <f t="shared" si="16"/>
        <v>0</v>
      </c>
      <c r="EW17" s="523">
        <f t="shared" si="16"/>
        <v>0</v>
      </c>
      <c r="EX17" s="523">
        <f t="shared" si="16"/>
        <v>0</v>
      </c>
      <c r="EY17" s="523">
        <f t="shared" si="16"/>
        <v>0</v>
      </c>
      <c r="EZ17" s="523">
        <f t="shared" si="16"/>
        <v>0</v>
      </c>
      <c r="FA17" s="523">
        <f t="shared" si="16"/>
        <v>0</v>
      </c>
      <c r="FB17" s="523">
        <f t="shared" si="16"/>
        <v>0</v>
      </c>
      <c r="FC17" s="523">
        <f t="shared" si="16"/>
        <v>0</v>
      </c>
      <c r="FD17" s="523">
        <f t="shared" si="16"/>
        <v>0</v>
      </c>
      <c r="FE17" s="523">
        <f t="shared" si="17"/>
        <v>0</v>
      </c>
      <c r="FF17" s="523">
        <f t="shared" si="17"/>
        <v>0</v>
      </c>
      <c r="FG17" s="523">
        <f t="shared" si="17"/>
        <v>0</v>
      </c>
      <c r="FH17" s="523">
        <f t="shared" si="17"/>
        <v>0</v>
      </c>
      <c r="FI17" s="523">
        <f t="shared" si="17"/>
        <v>0</v>
      </c>
      <c r="FJ17" s="523">
        <f t="shared" si="17"/>
        <v>0</v>
      </c>
      <c r="FK17" s="523">
        <f t="shared" si="17"/>
        <v>0</v>
      </c>
      <c r="FL17" s="523">
        <f t="shared" si="17"/>
        <v>0</v>
      </c>
      <c r="FM17" s="524">
        <f t="shared" si="17"/>
        <v>0</v>
      </c>
      <c r="FN17" s="572">
        <f t="shared" si="18"/>
        <v>0</v>
      </c>
      <c r="FO17" s="579">
        <f t="shared" si="19"/>
        <v>0</v>
      </c>
      <c r="FP17" s="489" t="s">
        <v>1584</v>
      </c>
      <c r="FS17" s="904" t="s">
        <v>1584</v>
      </c>
      <c r="FT17" s="912">
        <f t="shared" si="20"/>
        <v>0</v>
      </c>
      <c r="FU17" s="912">
        <f t="shared" si="21"/>
        <v>0</v>
      </c>
      <c r="FV17" s="912">
        <f t="shared" si="22"/>
        <v>0</v>
      </c>
      <c r="FW17" s="912">
        <f t="shared" si="23"/>
        <v>0</v>
      </c>
      <c r="FX17" s="912">
        <f t="shared" si="24"/>
        <v>0</v>
      </c>
      <c r="FY17" s="912">
        <f t="shared" si="25"/>
        <v>0</v>
      </c>
      <c r="FZ17" s="912">
        <f t="shared" si="26"/>
        <v>0</v>
      </c>
      <c r="GA17" s="912">
        <f t="shared" si="27"/>
        <v>0</v>
      </c>
      <c r="GB17" s="912">
        <f t="shared" si="28"/>
        <v>0</v>
      </c>
      <c r="GC17" s="912">
        <f t="shared" si="29"/>
        <v>0</v>
      </c>
      <c r="GD17" s="912">
        <f t="shared" si="30"/>
        <v>0</v>
      </c>
      <c r="GE17" s="912">
        <f t="shared" si="31"/>
        <v>0</v>
      </c>
      <c r="GF17" s="912">
        <f t="shared" si="32"/>
        <v>0</v>
      </c>
      <c r="GG17" s="912">
        <f t="shared" si="33"/>
        <v>0</v>
      </c>
      <c r="GH17" s="912">
        <f t="shared" si="34"/>
        <v>0</v>
      </c>
      <c r="GI17" s="912">
        <f t="shared" si="35"/>
        <v>0</v>
      </c>
      <c r="GJ17" s="912">
        <f t="shared" si="36"/>
        <v>0</v>
      </c>
      <c r="GK17" s="912">
        <f t="shared" si="37"/>
        <v>0</v>
      </c>
      <c r="GL17" s="912">
        <f t="shared" si="38"/>
        <v>0</v>
      </c>
      <c r="GM17" s="912">
        <f t="shared" si="39"/>
        <v>0</v>
      </c>
      <c r="GN17" s="912">
        <f t="shared" si="40"/>
        <v>0</v>
      </c>
      <c r="GO17" s="912">
        <f t="shared" si="41"/>
        <v>0</v>
      </c>
      <c r="GP17" s="912">
        <f t="shared" si="42"/>
        <v>0</v>
      </c>
      <c r="GQ17" s="912">
        <f t="shared" si="43"/>
        <v>0</v>
      </c>
      <c r="GR17" s="912">
        <f t="shared" si="44"/>
        <v>0</v>
      </c>
      <c r="GS17" s="913">
        <f t="shared" si="45"/>
        <v>0</v>
      </c>
      <c r="GT17" s="913">
        <f t="shared" si="53"/>
        <v>0</v>
      </c>
    </row>
    <row r="18" spans="1:202" ht="21" customHeight="1">
      <c r="A18" s="493"/>
      <c r="C18" s="1326">
        <f>'D6'!$E$51</f>
        <v>1</v>
      </c>
      <c r="D18" s="1327"/>
      <c r="E18" s="1328"/>
      <c r="F18" s="1328"/>
      <c r="G18" s="1325"/>
      <c r="H18" s="48"/>
      <c r="I18" s="504"/>
      <c r="J18" s="294" t="str">
        <f>IFERROR(IF(I18="","-",I18/I9),"-")</f>
        <v>-</v>
      </c>
      <c r="K18" s="1089" t="str">
        <f t="shared" si="0"/>
        <v/>
      </c>
      <c r="L18" s="295" t="str">
        <f>IF(AND(ISNUMBER(K18), K18&gt;=0, ISNUMBER(I9), I9&gt;0),K18/I9, "-")</f>
        <v>-</v>
      </c>
      <c r="M18" s="704" t="str">
        <f t="shared" si="1"/>
        <v/>
      </c>
      <c r="N18" s="611"/>
      <c r="O18" s="296" t="str">
        <f>IF($N18="","",IFERROR(VLOOKUP($N18,'C3_2(公表)'!$C$4:$K$108,2,FALSE)&amp;"",""))</f>
        <v/>
      </c>
      <c r="P18" s="296" t="str">
        <f>IF($N18="","",IFERROR(VLOOKUP($N18,'C3_2(公表)'!$C$4:$K$108,3,FALSE)&amp;"",""))</f>
        <v/>
      </c>
      <c r="Q18" s="738" t="str">
        <f>IF($N18="","",IFERROR(VLOOKUP($N18,'C3_2(公表)'!$C$4:$K$108,4,FALSE)&amp;"",""))</f>
        <v/>
      </c>
      <c r="R18" s="925" t="str">
        <f>IFERROR(
  IF(COUNTIF($H10:$H18, $H18)&gt;1, 1,
    IF(COUNTIF($Z$10:$Z$30, $H18)=1,
      IF(INDEX($BF$10:$BF$34, MATCH($H18, $Z$10:$Z$30, 0))&lt;0, 2, ""),
      IF(COUNTIF($Z$32:$Z$34, $H18)=1,
        IF(INDEX($CI$32:$CI$34, MATCH($H18, $Z$32:$Z$34, 0))&lt;0, 3, ""),
        IF(INDEX($BF$40:$BF$64, MATCH($H18, $Z$40:$Z$64, 0))&lt;0, 4, "")
      )
    )
  ),"")</f>
        <v/>
      </c>
      <c r="S18" s="925" t="str">
        <f t="shared" si="54"/>
        <v/>
      </c>
      <c r="U18" s="508" t="s">
        <v>1614</v>
      </c>
      <c r="V18" s="508" t="b">
        <f t="shared" si="46"/>
        <v>1</v>
      </c>
      <c r="W18" s="508" t="b">
        <f t="shared" si="46"/>
        <v>1</v>
      </c>
      <c r="X18" s="735" t="b">
        <f>IF(H9=$AB$376, FALSE,
 IF(H9=$AC$376, FALSE,
 IF(H9=$AD$376, H17&lt;&gt;"",
 IF(H9=$AE$376, H17&lt;&gt;"",
 IF(H9=$AF$376, H17&lt;&gt;"", FALSE)))))</f>
        <v>0</v>
      </c>
      <c r="Z18" s="489" t="s">
        <v>1592</v>
      </c>
      <c r="AA18" s="521" t="s">
        <v>2699</v>
      </c>
      <c r="AB18" s="549">
        <f>SUMIFS('D5'!$K$4:$K$31, 'D5'!$B$4:$B$31, $Z18)</f>
        <v>0</v>
      </c>
      <c r="AC18" s="871"/>
      <c r="AD18" s="872"/>
      <c r="AE18" s="531">
        <f t="shared" si="3"/>
        <v>0</v>
      </c>
      <c r="AF18" s="521">
        <f t="shared" si="3"/>
        <v>0</v>
      </c>
      <c r="AG18" s="521">
        <f t="shared" si="3"/>
        <v>0</v>
      </c>
      <c r="AH18" s="521">
        <f t="shared" si="3"/>
        <v>0</v>
      </c>
      <c r="AI18" s="521">
        <f t="shared" si="3"/>
        <v>0</v>
      </c>
      <c r="AJ18" s="521">
        <f t="shared" si="3"/>
        <v>0</v>
      </c>
      <c r="AK18" s="521">
        <f t="shared" si="3"/>
        <v>0</v>
      </c>
      <c r="AL18" s="521">
        <f t="shared" si="3"/>
        <v>0</v>
      </c>
      <c r="AM18" s="521">
        <f t="shared" si="3"/>
        <v>0</v>
      </c>
      <c r="AN18" s="521">
        <f t="shared" si="3"/>
        <v>0</v>
      </c>
      <c r="AO18" s="521">
        <f t="shared" si="4"/>
        <v>0</v>
      </c>
      <c r="AP18" s="521">
        <f t="shared" si="4"/>
        <v>0</v>
      </c>
      <c r="AQ18" s="521">
        <f t="shared" si="4"/>
        <v>0</v>
      </c>
      <c r="AR18" s="521">
        <f t="shared" si="4"/>
        <v>0</v>
      </c>
      <c r="AS18" s="521">
        <f t="shared" si="4"/>
        <v>0</v>
      </c>
      <c r="AT18" s="521">
        <f t="shared" si="4"/>
        <v>0</v>
      </c>
      <c r="AU18" s="521">
        <f t="shared" si="4"/>
        <v>0</v>
      </c>
      <c r="AV18" s="521">
        <f t="shared" si="4"/>
        <v>0</v>
      </c>
      <c r="AW18" s="521">
        <f t="shared" si="4"/>
        <v>0</v>
      </c>
      <c r="AX18" s="521">
        <f t="shared" si="4"/>
        <v>0</v>
      </c>
      <c r="AY18" s="521">
        <f t="shared" si="5"/>
        <v>0</v>
      </c>
      <c r="AZ18" s="521">
        <f t="shared" si="5"/>
        <v>0</v>
      </c>
      <c r="BA18" s="521">
        <f t="shared" si="5"/>
        <v>0</v>
      </c>
      <c r="BB18" s="521">
        <f t="shared" si="5"/>
        <v>0</v>
      </c>
      <c r="BC18" s="521">
        <f t="shared" si="5"/>
        <v>0</v>
      </c>
      <c r="BD18" s="532">
        <f t="shared" si="5"/>
        <v>0</v>
      </c>
      <c r="BE18" s="552">
        <f t="shared" si="47"/>
        <v>0</v>
      </c>
      <c r="BF18" s="543">
        <f t="shared" si="6"/>
        <v>0</v>
      </c>
      <c r="BG18" s="556">
        <f t="shared" si="7"/>
        <v>0</v>
      </c>
      <c r="BH18" s="543">
        <f t="shared" si="8"/>
        <v>0</v>
      </c>
      <c r="BI18" s="522">
        <f t="shared" si="8"/>
        <v>0</v>
      </c>
      <c r="BJ18" s="522">
        <f t="shared" si="8"/>
        <v>0</v>
      </c>
      <c r="BK18" s="522">
        <f t="shared" si="8"/>
        <v>0</v>
      </c>
      <c r="BL18" s="522">
        <f t="shared" si="8"/>
        <v>0</v>
      </c>
      <c r="BM18" s="522">
        <f t="shared" si="8"/>
        <v>0</v>
      </c>
      <c r="BN18" s="522">
        <f t="shared" si="8"/>
        <v>0</v>
      </c>
      <c r="BO18" s="522">
        <f t="shared" si="8"/>
        <v>0</v>
      </c>
      <c r="BP18" s="522">
        <f t="shared" si="8"/>
        <v>0</v>
      </c>
      <c r="BQ18" s="522">
        <f t="shared" si="8"/>
        <v>0</v>
      </c>
      <c r="BR18" s="522">
        <f t="shared" si="9"/>
        <v>0</v>
      </c>
      <c r="BS18" s="522">
        <f t="shared" si="9"/>
        <v>0</v>
      </c>
      <c r="BT18" s="522">
        <f t="shared" si="9"/>
        <v>0</v>
      </c>
      <c r="BU18" s="522">
        <f t="shared" si="9"/>
        <v>0</v>
      </c>
      <c r="BV18" s="522">
        <f t="shared" si="9"/>
        <v>0</v>
      </c>
      <c r="BW18" s="522">
        <f t="shared" si="9"/>
        <v>0</v>
      </c>
      <c r="BX18" s="522">
        <f t="shared" si="9"/>
        <v>0</v>
      </c>
      <c r="BY18" s="522">
        <f t="shared" si="9"/>
        <v>0</v>
      </c>
      <c r="BZ18" s="522">
        <f t="shared" si="9"/>
        <v>0</v>
      </c>
      <c r="CA18" s="522">
        <f t="shared" si="9"/>
        <v>0</v>
      </c>
      <c r="CB18" s="522">
        <f t="shared" si="10"/>
        <v>0</v>
      </c>
      <c r="CC18" s="522">
        <f t="shared" si="10"/>
        <v>0</v>
      </c>
      <c r="CD18" s="522">
        <f t="shared" si="10"/>
        <v>0</v>
      </c>
      <c r="CE18" s="522">
        <f t="shared" si="10"/>
        <v>0</v>
      </c>
      <c r="CF18" s="522">
        <f t="shared" si="10"/>
        <v>0</v>
      </c>
      <c r="CG18" s="544">
        <f t="shared" si="10"/>
        <v>0</v>
      </c>
      <c r="CH18" s="549">
        <f t="shared" si="48"/>
        <v>0</v>
      </c>
      <c r="CI18" s="543">
        <f t="shared" si="49"/>
        <v>0</v>
      </c>
      <c r="CJ18" s="565">
        <f t="shared" si="11"/>
        <v>0</v>
      </c>
      <c r="CK18" s="719"/>
      <c r="CL18" s="720"/>
      <c r="CM18" s="720"/>
      <c r="CN18" s="720"/>
      <c r="CO18" s="720"/>
      <c r="CP18" s="720"/>
      <c r="CQ18" s="720"/>
      <c r="CR18" s="720"/>
      <c r="CS18" s="720"/>
      <c r="CT18" s="720"/>
      <c r="CU18" s="720"/>
      <c r="CV18" s="720"/>
      <c r="CW18" s="720"/>
      <c r="CX18" s="720"/>
      <c r="CY18" s="720"/>
      <c r="CZ18" s="720"/>
      <c r="DA18" s="720"/>
      <c r="DB18" s="720"/>
      <c r="DC18" s="720"/>
      <c r="DD18" s="720"/>
      <c r="DE18" s="720"/>
      <c r="DF18" s="720"/>
      <c r="DG18" s="720"/>
      <c r="DH18" s="720"/>
      <c r="DI18" s="720"/>
      <c r="DJ18" s="721"/>
      <c r="DK18" s="543">
        <f t="shared" si="12"/>
        <v>0</v>
      </c>
      <c r="DL18" s="522">
        <f t="shared" si="12"/>
        <v>0</v>
      </c>
      <c r="DM18" s="522">
        <f t="shared" si="12"/>
        <v>0</v>
      </c>
      <c r="DN18" s="522">
        <f t="shared" si="12"/>
        <v>0</v>
      </c>
      <c r="DO18" s="522">
        <f t="shared" si="12"/>
        <v>0</v>
      </c>
      <c r="DP18" s="522">
        <f t="shared" si="12"/>
        <v>0</v>
      </c>
      <c r="DQ18" s="522">
        <f t="shared" si="12"/>
        <v>0</v>
      </c>
      <c r="DR18" s="522">
        <f t="shared" si="12"/>
        <v>0</v>
      </c>
      <c r="DS18" s="522">
        <f t="shared" si="12"/>
        <v>0</v>
      </c>
      <c r="DT18" s="522">
        <f t="shared" si="12"/>
        <v>0</v>
      </c>
      <c r="DU18" s="522">
        <f t="shared" si="13"/>
        <v>0</v>
      </c>
      <c r="DV18" s="522">
        <f t="shared" si="13"/>
        <v>0</v>
      </c>
      <c r="DW18" s="522">
        <f t="shared" si="13"/>
        <v>0</v>
      </c>
      <c r="DX18" s="522">
        <f t="shared" si="13"/>
        <v>0</v>
      </c>
      <c r="DY18" s="522">
        <f t="shared" si="13"/>
        <v>0</v>
      </c>
      <c r="DZ18" s="522">
        <f t="shared" si="13"/>
        <v>0</v>
      </c>
      <c r="EA18" s="522">
        <f t="shared" si="13"/>
        <v>0</v>
      </c>
      <c r="EB18" s="522">
        <f t="shared" si="13"/>
        <v>0</v>
      </c>
      <c r="EC18" s="522">
        <f t="shared" si="13"/>
        <v>0</v>
      </c>
      <c r="ED18" s="522">
        <f t="shared" si="13"/>
        <v>0</v>
      </c>
      <c r="EE18" s="522">
        <f t="shared" si="14"/>
        <v>0</v>
      </c>
      <c r="EF18" s="522">
        <f t="shared" si="14"/>
        <v>0</v>
      </c>
      <c r="EG18" s="522">
        <f t="shared" si="14"/>
        <v>0</v>
      </c>
      <c r="EH18" s="522">
        <f t="shared" si="14"/>
        <v>0</v>
      </c>
      <c r="EI18" s="522">
        <f t="shared" si="14"/>
        <v>0</v>
      </c>
      <c r="EJ18" s="544">
        <f t="shared" si="14"/>
        <v>0</v>
      </c>
      <c r="EK18" s="549">
        <f t="shared" si="50"/>
        <v>0</v>
      </c>
      <c r="EL18" s="543">
        <f t="shared" si="51"/>
        <v>0</v>
      </c>
      <c r="EM18" s="728">
        <f t="shared" si="15"/>
        <v>0</v>
      </c>
      <c r="EN18" s="572">
        <f t="shared" si="52"/>
        <v>0</v>
      </c>
      <c r="EO18" s="523">
        <f t="shared" si="16"/>
        <v>0</v>
      </c>
      <c r="EP18" s="523">
        <f t="shared" si="16"/>
        <v>0</v>
      </c>
      <c r="EQ18" s="523">
        <f t="shared" si="16"/>
        <v>0</v>
      </c>
      <c r="ER18" s="523">
        <f t="shared" si="16"/>
        <v>0</v>
      </c>
      <c r="ES18" s="523">
        <f t="shared" si="16"/>
        <v>0</v>
      </c>
      <c r="ET18" s="523">
        <f t="shared" si="16"/>
        <v>0</v>
      </c>
      <c r="EU18" s="523">
        <f t="shared" si="16"/>
        <v>0</v>
      </c>
      <c r="EV18" s="523">
        <f t="shared" si="16"/>
        <v>0</v>
      </c>
      <c r="EW18" s="523">
        <f t="shared" si="16"/>
        <v>0</v>
      </c>
      <c r="EX18" s="523">
        <f t="shared" si="16"/>
        <v>0</v>
      </c>
      <c r="EY18" s="523">
        <f t="shared" si="16"/>
        <v>0</v>
      </c>
      <c r="EZ18" s="523">
        <f t="shared" si="16"/>
        <v>0</v>
      </c>
      <c r="FA18" s="523">
        <f t="shared" si="16"/>
        <v>0</v>
      </c>
      <c r="FB18" s="523">
        <f t="shared" si="16"/>
        <v>0</v>
      </c>
      <c r="FC18" s="523">
        <f t="shared" si="16"/>
        <v>0</v>
      </c>
      <c r="FD18" s="523">
        <f t="shared" si="16"/>
        <v>0</v>
      </c>
      <c r="FE18" s="523">
        <f t="shared" si="17"/>
        <v>0</v>
      </c>
      <c r="FF18" s="523">
        <f t="shared" si="17"/>
        <v>0</v>
      </c>
      <c r="FG18" s="523">
        <f t="shared" si="17"/>
        <v>0</v>
      </c>
      <c r="FH18" s="523">
        <f t="shared" si="17"/>
        <v>0</v>
      </c>
      <c r="FI18" s="523">
        <f t="shared" si="17"/>
        <v>0</v>
      </c>
      <c r="FJ18" s="523">
        <f t="shared" si="17"/>
        <v>0</v>
      </c>
      <c r="FK18" s="523">
        <f t="shared" si="17"/>
        <v>0</v>
      </c>
      <c r="FL18" s="523">
        <f t="shared" si="17"/>
        <v>0</v>
      </c>
      <c r="FM18" s="524">
        <f t="shared" si="17"/>
        <v>0</v>
      </c>
      <c r="FN18" s="572">
        <f t="shared" si="18"/>
        <v>0</v>
      </c>
      <c r="FO18" s="579">
        <f t="shared" si="19"/>
        <v>0</v>
      </c>
      <c r="FP18" s="489" t="s">
        <v>1592</v>
      </c>
      <c r="FS18" s="904" t="s">
        <v>1592</v>
      </c>
      <c r="FT18" s="912">
        <f t="shared" si="20"/>
        <v>0</v>
      </c>
      <c r="FU18" s="912">
        <f t="shared" si="21"/>
        <v>0</v>
      </c>
      <c r="FV18" s="912">
        <f t="shared" si="22"/>
        <v>0</v>
      </c>
      <c r="FW18" s="912">
        <f t="shared" si="23"/>
        <v>0</v>
      </c>
      <c r="FX18" s="912">
        <f t="shared" si="24"/>
        <v>0</v>
      </c>
      <c r="FY18" s="912">
        <f t="shared" si="25"/>
        <v>0</v>
      </c>
      <c r="FZ18" s="912">
        <f t="shared" si="26"/>
        <v>0</v>
      </c>
      <c r="GA18" s="912">
        <f t="shared" si="27"/>
        <v>0</v>
      </c>
      <c r="GB18" s="912">
        <f t="shared" si="28"/>
        <v>0</v>
      </c>
      <c r="GC18" s="912">
        <f t="shared" si="29"/>
        <v>0</v>
      </c>
      <c r="GD18" s="912">
        <f t="shared" si="30"/>
        <v>0</v>
      </c>
      <c r="GE18" s="912">
        <f t="shared" si="31"/>
        <v>0</v>
      </c>
      <c r="GF18" s="912">
        <f t="shared" si="32"/>
        <v>0</v>
      </c>
      <c r="GG18" s="912">
        <f t="shared" si="33"/>
        <v>0</v>
      </c>
      <c r="GH18" s="912">
        <f t="shared" si="34"/>
        <v>0</v>
      </c>
      <c r="GI18" s="912">
        <f t="shared" si="35"/>
        <v>0</v>
      </c>
      <c r="GJ18" s="912">
        <f t="shared" si="36"/>
        <v>0</v>
      </c>
      <c r="GK18" s="912">
        <f t="shared" si="37"/>
        <v>0</v>
      </c>
      <c r="GL18" s="912">
        <f t="shared" si="38"/>
        <v>0</v>
      </c>
      <c r="GM18" s="912">
        <f t="shared" si="39"/>
        <v>0</v>
      </c>
      <c r="GN18" s="912">
        <f t="shared" si="40"/>
        <v>0</v>
      </c>
      <c r="GO18" s="912">
        <f t="shared" si="41"/>
        <v>0</v>
      </c>
      <c r="GP18" s="912">
        <f t="shared" si="42"/>
        <v>0</v>
      </c>
      <c r="GQ18" s="912">
        <f t="shared" si="43"/>
        <v>0</v>
      </c>
      <c r="GR18" s="912">
        <f t="shared" si="44"/>
        <v>0</v>
      </c>
      <c r="GS18" s="913">
        <f t="shared" si="45"/>
        <v>0</v>
      </c>
      <c r="GT18" s="913">
        <f t="shared" si="53"/>
        <v>0</v>
      </c>
    </row>
    <row r="19" spans="1:202" ht="21" customHeight="1">
      <c r="A19" s="493"/>
      <c r="C19" s="1329" t="s">
        <v>1043</v>
      </c>
      <c r="D19" s="1330"/>
      <c r="E19" s="1330"/>
      <c r="F19" s="1331"/>
      <c r="G19" s="1324" t="s">
        <v>1073</v>
      </c>
      <c r="H19" s="48"/>
      <c r="I19" s="504"/>
      <c r="J19" s="294" t="str">
        <f>IFERROR(IF(I19="","-",I19/I9),"-")</f>
        <v>-</v>
      </c>
      <c r="K19" s="1087" t="str">
        <f t="shared" si="0"/>
        <v/>
      </c>
      <c r="L19" s="295" t="str">
        <f>IF(AND(ISNUMBER(K19), K19&gt;=0, ISNUMBER(I9), I9&gt;0),K19/I9, "-")</f>
        <v>-</v>
      </c>
      <c r="M19" s="704" t="str">
        <f t="shared" si="1"/>
        <v/>
      </c>
      <c r="N19" s="611"/>
      <c r="O19" s="296" t="str">
        <f>IF($N19="","",IFERROR(VLOOKUP($N19,'C3_2(公表)'!$C$4:$K$108,2,FALSE)&amp;"",""))</f>
        <v/>
      </c>
      <c r="P19" s="296" t="str">
        <f>IF($N19="","",IFERROR(VLOOKUP($N19,'C3_2(公表)'!$C$4:$K$108,3,FALSE)&amp;"",""))</f>
        <v/>
      </c>
      <c r="Q19" s="738" t="str">
        <f>IF($N19="","",IFERROR(VLOOKUP($N19,'C3_2(公表)'!$C$4:$K$108,4,FALSE)&amp;"",""))</f>
        <v/>
      </c>
      <c r="R19" s="925" t="str">
        <f>IFERROR(
  IF(COUNTIF($H10:$H19, $H19)&gt;1, 1,
    IF(COUNTIF($Z$10:$Z$30, $H19)=1,
      IF(INDEX($BF$10:$BF$34, MATCH($H19, $Z$10:$Z$30, 0))&lt;0, 2, ""),
      IF(COUNTIF($Z$32:$Z$34, $H19)=1,
        IF(INDEX($CI$32:$CI$34, MATCH($H19, $Z$32:$Z$34, 0))&lt;0, 3, ""),
        IF(INDEX($BF$40:$BF$64, MATCH($H19, $Z$40:$Z$64, 0))&lt;0, 4, "")
      )
    )
  ),"")</f>
        <v/>
      </c>
      <c r="S19" s="925" t="str">
        <f t="shared" si="54"/>
        <v/>
      </c>
      <c r="U19" s="508" t="s">
        <v>1614</v>
      </c>
      <c r="V19" s="508" t="b">
        <f t="shared" si="46"/>
        <v>1</v>
      </c>
      <c r="W19" s="508" t="b">
        <f t="shared" si="46"/>
        <v>1</v>
      </c>
      <c r="X19" s="1080" t="b">
        <f>IF(H9=$AB$376, FALSE,
 IF(H9=$AC$376, FALSE,
 IF(H9=$AD$376, FALSE,
 IF(H9=$AE$376, H18&lt;&gt;"",
 IF(H9=$AF$376, H18&lt;&gt;"", FALSE)))))</f>
        <v>0</v>
      </c>
      <c r="Z19" s="489" t="s">
        <v>2688</v>
      </c>
      <c r="AA19" s="521" t="s">
        <v>1156</v>
      </c>
      <c r="AB19" s="549">
        <f>SUMIFS('D5'!$K$4:$K$31, 'D5'!$B$4:$B$31, $Z19)</f>
        <v>10000</v>
      </c>
      <c r="AC19" s="871"/>
      <c r="AD19" s="872"/>
      <c r="AE19" s="531">
        <f t="shared" si="3"/>
        <v>0</v>
      </c>
      <c r="AF19" s="521">
        <f t="shared" si="3"/>
        <v>0</v>
      </c>
      <c r="AG19" s="521">
        <f t="shared" si="3"/>
        <v>0</v>
      </c>
      <c r="AH19" s="521">
        <f t="shared" si="3"/>
        <v>0</v>
      </c>
      <c r="AI19" s="521">
        <f t="shared" si="3"/>
        <v>0</v>
      </c>
      <c r="AJ19" s="521">
        <f t="shared" si="3"/>
        <v>0</v>
      </c>
      <c r="AK19" s="521">
        <f t="shared" si="3"/>
        <v>0</v>
      </c>
      <c r="AL19" s="521">
        <f t="shared" si="3"/>
        <v>0</v>
      </c>
      <c r="AM19" s="521">
        <f t="shared" si="3"/>
        <v>0</v>
      </c>
      <c r="AN19" s="521">
        <f t="shared" si="3"/>
        <v>0</v>
      </c>
      <c r="AO19" s="521">
        <f t="shared" si="4"/>
        <v>0</v>
      </c>
      <c r="AP19" s="521">
        <f t="shared" si="4"/>
        <v>0</v>
      </c>
      <c r="AQ19" s="521">
        <f t="shared" si="4"/>
        <v>0</v>
      </c>
      <c r="AR19" s="521">
        <f t="shared" si="4"/>
        <v>0</v>
      </c>
      <c r="AS19" s="521">
        <f t="shared" si="4"/>
        <v>0</v>
      </c>
      <c r="AT19" s="521">
        <f t="shared" si="4"/>
        <v>0</v>
      </c>
      <c r="AU19" s="521">
        <f t="shared" si="4"/>
        <v>0</v>
      </c>
      <c r="AV19" s="521">
        <f t="shared" si="4"/>
        <v>0</v>
      </c>
      <c r="AW19" s="521">
        <f t="shared" si="4"/>
        <v>0</v>
      </c>
      <c r="AX19" s="521">
        <f t="shared" si="4"/>
        <v>0</v>
      </c>
      <c r="AY19" s="521">
        <f t="shared" si="5"/>
        <v>0</v>
      </c>
      <c r="AZ19" s="521">
        <f t="shared" si="5"/>
        <v>0</v>
      </c>
      <c r="BA19" s="521">
        <f t="shared" si="5"/>
        <v>0</v>
      </c>
      <c r="BB19" s="521">
        <f t="shared" si="5"/>
        <v>0</v>
      </c>
      <c r="BC19" s="521">
        <f t="shared" si="5"/>
        <v>0</v>
      </c>
      <c r="BD19" s="532">
        <f t="shared" si="5"/>
        <v>0</v>
      </c>
      <c r="BE19" s="552">
        <f t="shared" si="47"/>
        <v>0</v>
      </c>
      <c r="BF19" s="543">
        <f t="shared" si="6"/>
        <v>10000</v>
      </c>
      <c r="BG19" s="557">
        <f t="shared" si="7"/>
        <v>0.33333333333333331</v>
      </c>
      <c r="BH19" s="543">
        <f t="shared" si="8"/>
        <v>6666.6666666666661</v>
      </c>
      <c r="BI19" s="522">
        <f t="shared" si="8"/>
        <v>0</v>
      </c>
      <c r="BJ19" s="522">
        <f t="shared" si="8"/>
        <v>0</v>
      </c>
      <c r="BK19" s="522">
        <f t="shared" si="8"/>
        <v>0</v>
      </c>
      <c r="BL19" s="522">
        <f t="shared" si="8"/>
        <v>0</v>
      </c>
      <c r="BM19" s="522">
        <f t="shared" si="8"/>
        <v>0</v>
      </c>
      <c r="BN19" s="522">
        <f t="shared" si="8"/>
        <v>0</v>
      </c>
      <c r="BO19" s="522">
        <f t="shared" si="8"/>
        <v>0</v>
      </c>
      <c r="BP19" s="522">
        <f t="shared" si="8"/>
        <v>0</v>
      </c>
      <c r="BQ19" s="522">
        <f t="shared" si="8"/>
        <v>0</v>
      </c>
      <c r="BR19" s="522">
        <f t="shared" si="9"/>
        <v>0</v>
      </c>
      <c r="BS19" s="522">
        <f t="shared" si="9"/>
        <v>0</v>
      </c>
      <c r="BT19" s="522">
        <f t="shared" si="9"/>
        <v>0</v>
      </c>
      <c r="BU19" s="522">
        <f t="shared" si="9"/>
        <v>0</v>
      </c>
      <c r="BV19" s="522">
        <f t="shared" si="9"/>
        <v>0</v>
      </c>
      <c r="BW19" s="522">
        <f t="shared" si="9"/>
        <v>0</v>
      </c>
      <c r="BX19" s="522">
        <f t="shared" si="9"/>
        <v>0</v>
      </c>
      <c r="BY19" s="522">
        <f t="shared" si="9"/>
        <v>0</v>
      </c>
      <c r="BZ19" s="522">
        <f t="shared" si="9"/>
        <v>0</v>
      </c>
      <c r="CA19" s="522">
        <f t="shared" si="9"/>
        <v>0</v>
      </c>
      <c r="CB19" s="522">
        <f t="shared" si="10"/>
        <v>0</v>
      </c>
      <c r="CC19" s="522">
        <f t="shared" si="10"/>
        <v>0</v>
      </c>
      <c r="CD19" s="522">
        <f t="shared" si="10"/>
        <v>0</v>
      </c>
      <c r="CE19" s="522">
        <f t="shared" si="10"/>
        <v>0</v>
      </c>
      <c r="CF19" s="522">
        <f t="shared" si="10"/>
        <v>0</v>
      </c>
      <c r="CG19" s="544">
        <f t="shared" si="10"/>
        <v>0</v>
      </c>
      <c r="CH19" s="549">
        <f t="shared" si="48"/>
        <v>6666.6666666666661</v>
      </c>
      <c r="CI19" s="543">
        <f t="shared" si="49"/>
        <v>3333.3333333333339</v>
      </c>
      <c r="CJ19" s="565">
        <f t="shared" si="11"/>
        <v>3.7037037037037042E-2</v>
      </c>
      <c r="CK19" s="719"/>
      <c r="CL19" s="720"/>
      <c r="CM19" s="720"/>
      <c r="CN19" s="720"/>
      <c r="CO19" s="720"/>
      <c r="CP19" s="720"/>
      <c r="CQ19" s="720"/>
      <c r="CR19" s="720"/>
      <c r="CS19" s="720"/>
      <c r="CT19" s="720"/>
      <c r="CU19" s="720"/>
      <c r="CV19" s="720"/>
      <c r="CW19" s="720"/>
      <c r="CX19" s="720"/>
      <c r="CY19" s="720"/>
      <c r="CZ19" s="720"/>
      <c r="DA19" s="720"/>
      <c r="DB19" s="720"/>
      <c r="DC19" s="720"/>
      <c r="DD19" s="720"/>
      <c r="DE19" s="720"/>
      <c r="DF19" s="720"/>
      <c r="DG19" s="720"/>
      <c r="DH19" s="720"/>
      <c r="DI19" s="720"/>
      <c r="DJ19" s="721"/>
      <c r="DK19" s="543">
        <f t="shared" si="12"/>
        <v>0</v>
      </c>
      <c r="DL19" s="522">
        <f t="shared" si="12"/>
        <v>0</v>
      </c>
      <c r="DM19" s="522">
        <f t="shared" si="12"/>
        <v>0</v>
      </c>
      <c r="DN19" s="522">
        <f t="shared" si="12"/>
        <v>0</v>
      </c>
      <c r="DO19" s="522">
        <f t="shared" si="12"/>
        <v>0</v>
      </c>
      <c r="DP19" s="522">
        <f t="shared" si="12"/>
        <v>0</v>
      </c>
      <c r="DQ19" s="522">
        <f t="shared" si="12"/>
        <v>0</v>
      </c>
      <c r="DR19" s="522">
        <f t="shared" si="12"/>
        <v>0</v>
      </c>
      <c r="DS19" s="522">
        <f t="shared" si="12"/>
        <v>0</v>
      </c>
      <c r="DT19" s="522">
        <f t="shared" si="12"/>
        <v>0</v>
      </c>
      <c r="DU19" s="522">
        <f t="shared" si="13"/>
        <v>0</v>
      </c>
      <c r="DV19" s="522">
        <f t="shared" si="13"/>
        <v>0</v>
      </c>
      <c r="DW19" s="522">
        <f t="shared" si="13"/>
        <v>0</v>
      </c>
      <c r="DX19" s="522">
        <f t="shared" si="13"/>
        <v>0</v>
      </c>
      <c r="DY19" s="522">
        <f t="shared" si="13"/>
        <v>0</v>
      </c>
      <c r="DZ19" s="522">
        <f t="shared" si="13"/>
        <v>0</v>
      </c>
      <c r="EA19" s="522">
        <f t="shared" si="13"/>
        <v>0</v>
      </c>
      <c r="EB19" s="522">
        <f t="shared" si="13"/>
        <v>0</v>
      </c>
      <c r="EC19" s="522">
        <f t="shared" si="13"/>
        <v>0</v>
      </c>
      <c r="ED19" s="522">
        <f t="shared" si="13"/>
        <v>0</v>
      </c>
      <c r="EE19" s="522">
        <f t="shared" si="14"/>
        <v>2962.9629629629635</v>
      </c>
      <c r="EF19" s="522">
        <f t="shared" si="14"/>
        <v>0</v>
      </c>
      <c r="EG19" s="522">
        <f t="shared" si="14"/>
        <v>0</v>
      </c>
      <c r="EH19" s="522">
        <f t="shared" si="14"/>
        <v>0</v>
      </c>
      <c r="EI19" s="522">
        <f t="shared" si="14"/>
        <v>0</v>
      </c>
      <c r="EJ19" s="544">
        <f t="shared" si="14"/>
        <v>0</v>
      </c>
      <c r="EK19" s="549">
        <f t="shared" si="50"/>
        <v>2962.9629629629635</v>
      </c>
      <c r="EL19" s="543">
        <f t="shared" si="51"/>
        <v>370.37037037037044</v>
      </c>
      <c r="EM19" s="728">
        <f t="shared" si="15"/>
        <v>3.7037037037037035E-2</v>
      </c>
      <c r="EN19" s="572">
        <f t="shared" si="52"/>
        <v>6666.6666666666661</v>
      </c>
      <c r="EO19" s="523">
        <f t="shared" si="16"/>
        <v>0</v>
      </c>
      <c r="EP19" s="523">
        <f t="shared" si="16"/>
        <v>0</v>
      </c>
      <c r="EQ19" s="523">
        <f t="shared" si="16"/>
        <v>0</v>
      </c>
      <c r="ER19" s="523">
        <f t="shared" si="16"/>
        <v>0</v>
      </c>
      <c r="ES19" s="523">
        <f t="shared" si="16"/>
        <v>0</v>
      </c>
      <c r="ET19" s="523">
        <f t="shared" si="16"/>
        <v>0</v>
      </c>
      <c r="EU19" s="523">
        <f t="shared" si="16"/>
        <v>0</v>
      </c>
      <c r="EV19" s="523">
        <f t="shared" si="16"/>
        <v>0</v>
      </c>
      <c r="EW19" s="523">
        <f t="shared" si="16"/>
        <v>0</v>
      </c>
      <c r="EX19" s="523">
        <f t="shared" si="16"/>
        <v>0</v>
      </c>
      <c r="EY19" s="523">
        <f t="shared" si="16"/>
        <v>0</v>
      </c>
      <c r="EZ19" s="523">
        <f t="shared" si="16"/>
        <v>0</v>
      </c>
      <c r="FA19" s="523">
        <f t="shared" si="16"/>
        <v>0</v>
      </c>
      <c r="FB19" s="523">
        <f t="shared" si="16"/>
        <v>0</v>
      </c>
      <c r="FC19" s="523">
        <f t="shared" si="16"/>
        <v>0</v>
      </c>
      <c r="FD19" s="523">
        <f t="shared" si="16"/>
        <v>0</v>
      </c>
      <c r="FE19" s="523">
        <f t="shared" si="17"/>
        <v>0</v>
      </c>
      <c r="FF19" s="523">
        <f t="shared" si="17"/>
        <v>0</v>
      </c>
      <c r="FG19" s="523">
        <f t="shared" si="17"/>
        <v>0</v>
      </c>
      <c r="FH19" s="523">
        <f t="shared" si="17"/>
        <v>2962.9629629629635</v>
      </c>
      <c r="FI19" s="523">
        <f t="shared" si="17"/>
        <v>0</v>
      </c>
      <c r="FJ19" s="523">
        <f t="shared" si="17"/>
        <v>0</v>
      </c>
      <c r="FK19" s="523">
        <f t="shared" si="17"/>
        <v>0</v>
      </c>
      <c r="FL19" s="523">
        <f t="shared" si="17"/>
        <v>0</v>
      </c>
      <c r="FM19" s="524">
        <f t="shared" si="17"/>
        <v>0</v>
      </c>
      <c r="FN19" s="572">
        <f t="shared" si="18"/>
        <v>962.96296296296305</v>
      </c>
      <c r="FO19" s="579">
        <f t="shared" si="19"/>
        <v>9.629629629629631E-2</v>
      </c>
      <c r="FP19" s="489" t="s">
        <v>2688</v>
      </c>
      <c r="FS19" s="904" t="s">
        <v>2688</v>
      </c>
      <c r="FT19" s="912">
        <f t="shared" si="20"/>
        <v>0</v>
      </c>
      <c r="FU19" s="912">
        <f t="shared" si="21"/>
        <v>0</v>
      </c>
      <c r="FV19" s="912">
        <f t="shared" si="22"/>
        <v>0</v>
      </c>
      <c r="FW19" s="912">
        <f t="shared" si="23"/>
        <v>0</v>
      </c>
      <c r="FX19" s="912">
        <f t="shared" si="24"/>
        <v>0</v>
      </c>
      <c r="FY19" s="912">
        <f t="shared" si="25"/>
        <v>0</v>
      </c>
      <c r="FZ19" s="912">
        <f t="shared" si="26"/>
        <v>0</v>
      </c>
      <c r="GA19" s="912">
        <f t="shared" si="27"/>
        <v>0</v>
      </c>
      <c r="GB19" s="912">
        <f t="shared" si="28"/>
        <v>0</v>
      </c>
      <c r="GC19" s="912">
        <f t="shared" si="29"/>
        <v>0</v>
      </c>
      <c r="GD19" s="912">
        <f t="shared" si="30"/>
        <v>0</v>
      </c>
      <c r="GE19" s="912">
        <f t="shared" si="31"/>
        <v>0</v>
      </c>
      <c r="GF19" s="912">
        <f t="shared" si="32"/>
        <v>0</v>
      </c>
      <c r="GG19" s="912">
        <f t="shared" si="33"/>
        <v>0</v>
      </c>
      <c r="GH19" s="912">
        <f t="shared" si="34"/>
        <v>0</v>
      </c>
      <c r="GI19" s="912">
        <f t="shared" si="35"/>
        <v>0</v>
      </c>
      <c r="GJ19" s="912">
        <f t="shared" si="36"/>
        <v>0</v>
      </c>
      <c r="GK19" s="912">
        <f t="shared" si="37"/>
        <v>0</v>
      </c>
      <c r="GL19" s="912">
        <f t="shared" si="38"/>
        <v>0</v>
      </c>
      <c r="GM19" s="912">
        <f t="shared" si="39"/>
        <v>0</v>
      </c>
      <c r="GN19" s="912">
        <f t="shared" si="40"/>
        <v>0</v>
      </c>
      <c r="GO19" s="912">
        <f t="shared" si="41"/>
        <v>0</v>
      </c>
      <c r="GP19" s="912">
        <f t="shared" si="42"/>
        <v>0</v>
      </c>
      <c r="GQ19" s="912">
        <f t="shared" si="43"/>
        <v>0</v>
      </c>
      <c r="GR19" s="912">
        <f t="shared" si="44"/>
        <v>0</v>
      </c>
      <c r="GS19" s="913">
        <f t="shared" si="45"/>
        <v>0</v>
      </c>
      <c r="GT19" s="913">
        <f t="shared" si="53"/>
        <v>0</v>
      </c>
    </row>
    <row r="20" spans="1:202" ht="21" customHeight="1">
      <c r="A20" s="493"/>
      <c r="C20" s="1326">
        <f>IFERROR(MIN(SUM(M10:M22)/I9,C18),"-")</f>
        <v>1</v>
      </c>
      <c r="D20" s="1327"/>
      <c r="E20" s="1328"/>
      <c r="F20" s="1328"/>
      <c r="G20" s="1325"/>
      <c r="H20" s="48"/>
      <c r="I20" s="504"/>
      <c r="J20" s="294" t="str">
        <f>IFERROR(IF(I20="","-",I20/I9),"-")</f>
        <v>-</v>
      </c>
      <c r="K20" s="1089" t="str">
        <f t="shared" si="0"/>
        <v/>
      </c>
      <c r="L20" s="295" t="str">
        <f>IF(AND(ISNUMBER(K20), K20&gt;=0, ISNUMBER(I9), I9&gt;0),K20/I9, "-")</f>
        <v>-</v>
      </c>
      <c r="M20" s="704" t="str">
        <f t="shared" si="1"/>
        <v/>
      </c>
      <c r="N20" s="611"/>
      <c r="O20" s="296" t="str">
        <f>IF($N20="","",IFERROR(VLOOKUP($N20,'C3_2(公表)'!$C$4:$K$108,2,FALSE)&amp;"",""))</f>
        <v/>
      </c>
      <c r="P20" s="296" t="str">
        <f>IF($N20="","",IFERROR(VLOOKUP($N20,'C3_2(公表)'!$C$4:$K$108,3,FALSE)&amp;"",""))</f>
        <v/>
      </c>
      <c r="Q20" s="738" t="str">
        <f>IF($N20="","",IFERROR(VLOOKUP($N20,'C3_2(公表)'!$C$4:$K$108,4,FALSE)&amp;"",""))</f>
        <v/>
      </c>
      <c r="R20" s="925" t="str">
        <f>IFERROR(
  IF(COUNTIF($H10:$H20, $H20)&gt;1, 1,
    IF(COUNTIF($Z$10:$Z$30, $H20)=1,
      IF(INDEX($BF$10:$BF$34, MATCH($H20, $Z$10:$Z$30, 0))&lt;0, 2, ""),
      IF(COUNTIF($Z$32:$Z$34, $H20)=1,
        IF(INDEX($CI$32:$CI$34, MATCH($H20, $Z$32:$Z$34, 0))&lt;0, 3, ""),
        IF(INDEX($BF$40:$BF$64, MATCH($H20, $Z$40:$Z$64, 0))&lt;0, 4, "")
      )
    )
  ),"")</f>
        <v/>
      </c>
      <c r="S20" s="925" t="str">
        <f t="shared" si="54"/>
        <v/>
      </c>
      <c r="U20" s="508" t="s">
        <v>1614</v>
      </c>
      <c r="V20" s="508" t="b">
        <f t="shared" si="46"/>
        <v>1</v>
      </c>
      <c r="W20" s="508" t="b">
        <f t="shared" si="46"/>
        <v>1</v>
      </c>
      <c r="X20" s="1080" t="b">
        <f>IF(H9=$AB$376, FALSE,
 IF(H9=$AC$376, FALSE,
 IF(H9=$AD$376, FALSE,
 IF(H9=$AE$376, H19&lt;&gt;"",
 IF(H9=$AF$376, H19&lt;&gt;"", FALSE)))))</f>
        <v>0</v>
      </c>
      <c r="Z20" s="489" t="s">
        <v>2689</v>
      </c>
      <c r="AA20" s="521" t="s">
        <v>2699</v>
      </c>
      <c r="AB20" s="549">
        <f>SUMIFS('D5'!$K$4:$K$31, 'D5'!$B$4:$B$31, $Z20)</f>
        <v>0</v>
      </c>
      <c r="AC20" s="871"/>
      <c r="AD20" s="872"/>
      <c r="AE20" s="531">
        <f t="shared" ref="AE20:AN30" si="55">SUMIFS($I:$I, $H:$H, $Z20, $U:$U, AE$9)</f>
        <v>0</v>
      </c>
      <c r="AF20" s="521">
        <f t="shared" si="55"/>
        <v>0</v>
      </c>
      <c r="AG20" s="521">
        <f t="shared" si="55"/>
        <v>0</v>
      </c>
      <c r="AH20" s="521">
        <f t="shared" si="55"/>
        <v>0</v>
      </c>
      <c r="AI20" s="521">
        <f t="shared" si="55"/>
        <v>0</v>
      </c>
      <c r="AJ20" s="521">
        <f t="shared" si="55"/>
        <v>0</v>
      </c>
      <c r="AK20" s="521">
        <f t="shared" si="55"/>
        <v>0</v>
      </c>
      <c r="AL20" s="521">
        <f t="shared" si="55"/>
        <v>0</v>
      </c>
      <c r="AM20" s="521">
        <f t="shared" si="55"/>
        <v>0</v>
      </c>
      <c r="AN20" s="521">
        <f t="shared" si="55"/>
        <v>0</v>
      </c>
      <c r="AO20" s="521">
        <f t="shared" ref="AO20:AX30" si="56">SUMIFS($I:$I, $H:$H, $Z20, $U:$U, AO$9)</f>
        <v>0</v>
      </c>
      <c r="AP20" s="521">
        <f t="shared" si="56"/>
        <v>0</v>
      </c>
      <c r="AQ20" s="521">
        <f t="shared" si="56"/>
        <v>0</v>
      </c>
      <c r="AR20" s="521">
        <f t="shared" si="56"/>
        <v>0</v>
      </c>
      <c r="AS20" s="521">
        <f t="shared" si="56"/>
        <v>0</v>
      </c>
      <c r="AT20" s="521">
        <f t="shared" si="56"/>
        <v>0</v>
      </c>
      <c r="AU20" s="521">
        <f t="shared" si="56"/>
        <v>0</v>
      </c>
      <c r="AV20" s="521">
        <f t="shared" si="56"/>
        <v>0</v>
      </c>
      <c r="AW20" s="521">
        <f t="shared" si="56"/>
        <v>0</v>
      </c>
      <c r="AX20" s="521">
        <f t="shared" si="56"/>
        <v>0</v>
      </c>
      <c r="AY20" s="521">
        <f t="shared" ref="AY20:BD30" si="57">SUMIFS($I:$I, $H:$H, $Z20, $U:$U, AY$9)</f>
        <v>0</v>
      </c>
      <c r="AZ20" s="521">
        <f t="shared" si="57"/>
        <v>0</v>
      </c>
      <c r="BA20" s="521">
        <f t="shared" si="57"/>
        <v>0</v>
      </c>
      <c r="BB20" s="521">
        <f t="shared" si="57"/>
        <v>0</v>
      </c>
      <c r="BC20" s="521">
        <f t="shared" si="57"/>
        <v>0</v>
      </c>
      <c r="BD20" s="532">
        <f t="shared" si="57"/>
        <v>0</v>
      </c>
      <c r="BE20" s="552">
        <f t="shared" si="47"/>
        <v>0</v>
      </c>
      <c r="BF20" s="543">
        <f t="shared" si="6"/>
        <v>0</v>
      </c>
      <c r="BG20" s="556">
        <f t="shared" si="7"/>
        <v>0</v>
      </c>
      <c r="BH20" s="543">
        <f t="shared" ref="BH20:BQ30" si="58">IFERROR($BG20*SUMIFS(BH$32:BH$34, $AA$32:$AA$34, $AA20),"-")</f>
        <v>0</v>
      </c>
      <c r="BI20" s="522">
        <f t="shared" si="58"/>
        <v>0</v>
      </c>
      <c r="BJ20" s="522">
        <f t="shared" si="58"/>
        <v>0</v>
      </c>
      <c r="BK20" s="522">
        <f t="shared" si="58"/>
        <v>0</v>
      </c>
      <c r="BL20" s="522">
        <f t="shared" si="58"/>
        <v>0</v>
      </c>
      <c r="BM20" s="522">
        <f t="shared" si="58"/>
        <v>0</v>
      </c>
      <c r="BN20" s="522">
        <f t="shared" si="58"/>
        <v>0</v>
      </c>
      <c r="BO20" s="522">
        <f t="shared" si="58"/>
        <v>0</v>
      </c>
      <c r="BP20" s="522">
        <f t="shared" si="58"/>
        <v>0</v>
      </c>
      <c r="BQ20" s="522">
        <f t="shared" si="58"/>
        <v>0</v>
      </c>
      <c r="BR20" s="522">
        <f t="shared" ref="BR20:CA30" si="59">IFERROR($BG20*SUMIFS(BR$32:BR$34, $AA$32:$AA$34, $AA20),"-")</f>
        <v>0</v>
      </c>
      <c r="BS20" s="522">
        <f t="shared" si="59"/>
        <v>0</v>
      </c>
      <c r="BT20" s="522">
        <f t="shared" si="59"/>
        <v>0</v>
      </c>
      <c r="BU20" s="522">
        <f t="shared" si="59"/>
        <v>0</v>
      </c>
      <c r="BV20" s="522">
        <f t="shared" si="59"/>
        <v>0</v>
      </c>
      <c r="BW20" s="522">
        <f t="shared" si="59"/>
        <v>0</v>
      </c>
      <c r="BX20" s="522">
        <f t="shared" si="59"/>
        <v>0</v>
      </c>
      <c r="BY20" s="522">
        <f t="shared" si="59"/>
        <v>0</v>
      </c>
      <c r="BZ20" s="522">
        <f t="shared" si="59"/>
        <v>0</v>
      </c>
      <c r="CA20" s="522">
        <f t="shared" si="59"/>
        <v>0</v>
      </c>
      <c r="CB20" s="522">
        <f t="shared" ref="CB20:CG30" si="60">IFERROR($BG20*SUMIFS(CB$32:CB$34, $AA$32:$AA$34, $AA20),"-")</f>
        <v>0</v>
      </c>
      <c r="CC20" s="522">
        <f t="shared" si="60"/>
        <v>0</v>
      </c>
      <c r="CD20" s="522">
        <f t="shared" si="60"/>
        <v>0</v>
      </c>
      <c r="CE20" s="522">
        <f t="shared" si="60"/>
        <v>0</v>
      </c>
      <c r="CF20" s="522">
        <f t="shared" si="60"/>
        <v>0</v>
      </c>
      <c r="CG20" s="544">
        <f t="shared" si="60"/>
        <v>0</v>
      </c>
      <c r="CH20" s="549">
        <f t="shared" si="48"/>
        <v>0</v>
      </c>
      <c r="CI20" s="543">
        <f t="shared" si="49"/>
        <v>0</v>
      </c>
      <c r="CJ20" s="565">
        <f t="shared" si="11"/>
        <v>0</v>
      </c>
      <c r="CK20" s="719"/>
      <c r="CL20" s="720"/>
      <c r="CM20" s="720"/>
      <c r="CN20" s="720"/>
      <c r="CO20" s="720"/>
      <c r="CP20" s="720"/>
      <c r="CQ20" s="720"/>
      <c r="CR20" s="720"/>
      <c r="CS20" s="720"/>
      <c r="CT20" s="720"/>
      <c r="CU20" s="720"/>
      <c r="CV20" s="720"/>
      <c r="CW20" s="720"/>
      <c r="CX20" s="720"/>
      <c r="CY20" s="720"/>
      <c r="CZ20" s="720"/>
      <c r="DA20" s="720"/>
      <c r="DB20" s="720"/>
      <c r="DC20" s="720"/>
      <c r="DD20" s="720"/>
      <c r="DE20" s="720"/>
      <c r="DF20" s="720"/>
      <c r="DG20" s="720"/>
      <c r="DH20" s="720"/>
      <c r="DI20" s="720"/>
      <c r="DJ20" s="721"/>
      <c r="DK20" s="543">
        <f t="shared" ref="DK20:DT30" si="61">IF(DK$8="電源構成を指定しない", IFERROR($CJ20*DK$35,"-"), 0)</f>
        <v>0</v>
      </c>
      <c r="DL20" s="522">
        <f t="shared" si="61"/>
        <v>0</v>
      </c>
      <c r="DM20" s="522">
        <f t="shared" si="61"/>
        <v>0</v>
      </c>
      <c r="DN20" s="522">
        <f t="shared" si="61"/>
        <v>0</v>
      </c>
      <c r="DO20" s="522">
        <f t="shared" si="61"/>
        <v>0</v>
      </c>
      <c r="DP20" s="522">
        <f t="shared" si="61"/>
        <v>0</v>
      </c>
      <c r="DQ20" s="522">
        <f t="shared" si="61"/>
        <v>0</v>
      </c>
      <c r="DR20" s="522">
        <f t="shared" si="61"/>
        <v>0</v>
      </c>
      <c r="DS20" s="522">
        <f t="shared" si="61"/>
        <v>0</v>
      </c>
      <c r="DT20" s="522">
        <f t="shared" si="61"/>
        <v>0</v>
      </c>
      <c r="DU20" s="522">
        <f t="shared" ref="DU20:ED30" si="62">IF(DU$8="電源構成を指定しない", IFERROR($CJ20*DU$35,"-"), 0)</f>
        <v>0</v>
      </c>
      <c r="DV20" s="522">
        <f t="shared" si="62"/>
        <v>0</v>
      </c>
      <c r="DW20" s="522">
        <f t="shared" si="62"/>
        <v>0</v>
      </c>
      <c r="DX20" s="522">
        <f t="shared" si="62"/>
        <v>0</v>
      </c>
      <c r="DY20" s="522">
        <f t="shared" si="62"/>
        <v>0</v>
      </c>
      <c r="DZ20" s="522">
        <f t="shared" si="62"/>
        <v>0</v>
      </c>
      <c r="EA20" s="522">
        <f t="shared" si="62"/>
        <v>0</v>
      </c>
      <c r="EB20" s="522">
        <f t="shared" si="62"/>
        <v>0</v>
      </c>
      <c r="EC20" s="522">
        <f t="shared" si="62"/>
        <v>0</v>
      </c>
      <c r="ED20" s="522">
        <f t="shared" si="62"/>
        <v>0</v>
      </c>
      <c r="EE20" s="522">
        <f t="shared" ref="EE20:EJ30" si="63">IF(EE$8="電源構成を指定しない", IFERROR($CJ20*EE$35,"-"), 0)</f>
        <v>0</v>
      </c>
      <c r="EF20" s="522">
        <f t="shared" si="63"/>
        <v>0</v>
      </c>
      <c r="EG20" s="522">
        <f t="shared" si="63"/>
        <v>0</v>
      </c>
      <c r="EH20" s="522">
        <f t="shared" si="63"/>
        <v>0</v>
      </c>
      <c r="EI20" s="522">
        <f t="shared" si="63"/>
        <v>0</v>
      </c>
      <c r="EJ20" s="544">
        <f t="shared" si="63"/>
        <v>0</v>
      </c>
      <c r="EK20" s="549">
        <f t="shared" si="50"/>
        <v>0</v>
      </c>
      <c r="EL20" s="543">
        <f t="shared" si="51"/>
        <v>0</v>
      </c>
      <c r="EM20" s="728">
        <f t="shared" si="15"/>
        <v>0</v>
      </c>
      <c r="EN20" s="572">
        <f t="shared" si="52"/>
        <v>0</v>
      </c>
      <c r="EO20" s="523">
        <f t="shared" si="16"/>
        <v>0</v>
      </c>
      <c r="EP20" s="523">
        <f t="shared" si="16"/>
        <v>0</v>
      </c>
      <c r="EQ20" s="523">
        <f t="shared" si="16"/>
        <v>0</v>
      </c>
      <c r="ER20" s="523">
        <f t="shared" si="16"/>
        <v>0</v>
      </c>
      <c r="ES20" s="523">
        <f t="shared" si="16"/>
        <v>0</v>
      </c>
      <c r="ET20" s="523">
        <f t="shared" si="16"/>
        <v>0</v>
      </c>
      <c r="EU20" s="523">
        <f t="shared" si="16"/>
        <v>0</v>
      </c>
      <c r="EV20" s="523">
        <f t="shared" si="16"/>
        <v>0</v>
      </c>
      <c r="EW20" s="523">
        <f t="shared" si="16"/>
        <v>0</v>
      </c>
      <c r="EX20" s="523">
        <f t="shared" si="16"/>
        <v>0</v>
      </c>
      <c r="EY20" s="523">
        <f t="shared" si="16"/>
        <v>0</v>
      </c>
      <c r="EZ20" s="523">
        <f t="shared" si="16"/>
        <v>0</v>
      </c>
      <c r="FA20" s="523">
        <f t="shared" si="16"/>
        <v>0</v>
      </c>
      <c r="FB20" s="523">
        <f t="shared" si="16"/>
        <v>0</v>
      </c>
      <c r="FC20" s="523">
        <f t="shared" si="16"/>
        <v>0</v>
      </c>
      <c r="FD20" s="523">
        <f t="shared" si="16"/>
        <v>0</v>
      </c>
      <c r="FE20" s="523">
        <f t="shared" si="17"/>
        <v>0</v>
      </c>
      <c r="FF20" s="523">
        <f t="shared" si="17"/>
        <v>0</v>
      </c>
      <c r="FG20" s="523">
        <f t="shared" si="17"/>
        <v>0</v>
      </c>
      <c r="FH20" s="523">
        <f t="shared" si="17"/>
        <v>0</v>
      </c>
      <c r="FI20" s="523">
        <f t="shared" si="17"/>
        <v>0</v>
      </c>
      <c r="FJ20" s="523">
        <f t="shared" si="17"/>
        <v>0</v>
      </c>
      <c r="FK20" s="523">
        <f t="shared" si="17"/>
        <v>0</v>
      </c>
      <c r="FL20" s="523">
        <f t="shared" si="17"/>
        <v>0</v>
      </c>
      <c r="FM20" s="524">
        <f t="shared" si="17"/>
        <v>0</v>
      </c>
      <c r="FN20" s="572">
        <f t="shared" si="18"/>
        <v>0</v>
      </c>
      <c r="FO20" s="579">
        <f t="shared" si="19"/>
        <v>0</v>
      </c>
      <c r="FP20" s="489" t="s">
        <v>2689</v>
      </c>
      <c r="FS20" s="904" t="s">
        <v>2689</v>
      </c>
      <c r="FT20" s="912">
        <f t="shared" si="20"/>
        <v>0</v>
      </c>
      <c r="FU20" s="912">
        <f t="shared" si="21"/>
        <v>0</v>
      </c>
      <c r="FV20" s="912">
        <f t="shared" si="22"/>
        <v>0</v>
      </c>
      <c r="FW20" s="912">
        <f t="shared" si="23"/>
        <v>0</v>
      </c>
      <c r="FX20" s="912">
        <f t="shared" si="24"/>
        <v>0</v>
      </c>
      <c r="FY20" s="912">
        <f t="shared" si="25"/>
        <v>0</v>
      </c>
      <c r="FZ20" s="912">
        <f t="shared" si="26"/>
        <v>0</v>
      </c>
      <c r="GA20" s="912">
        <f t="shared" si="27"/>
        <v>0</v>
      </c>
      <c r="GB20" s="912">
        <f t="shared" si="28"/>
        <v>0</v>
      </c>
      <c r="GC20" s="912">
        <f t="shared" si="29"/>
        <v>0</v>
      </c>
      <c r="GD20" s="912">
        <f t="shared" si="30"/>
        <v>0</v>
      </c>
      <c r="GE20" s="912">
        <f t="shared" si="31"/>
        <v>0</v>
      </c>
      <c r="GF20" s="912">
        <f t="shared" si="32"/>
        <v>0</v>
      </c>
      <c r="GG20" s="912">
        <f t="shared" si="33"/>
        <v>0</v>
      </c>
      <c r="GH20" s="912">
        <f t="shared" si="34"/>
        <v>0</v>
      </c>
      <c r="GI20" s="912">
        <f t="shared" si="35"/>
        <v>0</v>
      </c>
      <c r="GJ20" s="912">
        <f t="shared" si="36"/>
        <v>0</v>
      </c>
      <c r="GK20" s="912">
        <f t="shared" si="37"/>
        <v>0</v>
      </c>
      <c r="GL20" s="912">
        <f t="shared" si="38"/>
        <v>0</v>
      </c>
      <c r="GM20" s="912">
        <f t="shared" si="39"/>
        <v>0</v>
      </c>
      <c r="GN20" s="912">
        <f t="shared" si="40"/>
        <v>0</v>
      </c>
      <c r="GO20" s="912">
        <f t="shared" si="41"/>
        <v>0</v>
      </c>
      <c r="GP20" s="912">
        <f t="shared" si="42"/>
        <v>0</v>
      </c>
      <c r="GQ20" s="912">
        <f t="shared" si="43"/>
        <v>0</v>
      </c>
      <c r="GR20" s="912">
        <f t="shared" si="44"/>
        <v>0</v>
      </c>
      <c r="GS20" s="913">
        <f t="shared" si="45"/>
        <v>0</v>
      </c>
      <c r="GT20" s="913">
        <f t="shared" si="53"/>
        <v>0</v>
      </c>
    </row>
    <row r="21" spans="1:202" ht="21" customHeight="1">
      <c r="A21" s="493"/>
      <c r="C21" s="1329" t="s">
        <v>1076</v>
      </c>
      <c r="D21" s="1330"/>
      <c r="E21" s="1330"/>
      <c r="F21" s="1331"/>
      <c r="G21" s="1324" t="s">
        <v>1074</v>
      </c>
      <c r="H21" s="498"/>
      <c r="I21" s="505"/>
      <c r="J21" s="499" t="str">
        <f>IFERROR(IF(I21="","-",I21/I9),"-")</f>
        <v>-</v>
      </c>
      <c r="K21" s="1089" t="str">
        <f t="shared" si="0"/>
        <v/>
      </c>
      <c r="L21" s="500" t="str">
        <f>IF(AND(ISNUMBER(K21), K21&gt;=0, ISNUMBER(I9), I9&gt;0),K21/I9, "-")</f>
        <v>-</v>
      </c>
      <c r="M21" s="704" t="str">
        <f t="shared" si="1"/>
        <v/>
      </c>
      <c r="N21" s="611"/>
      <c r="O21" s="296" t="str">
        <f>IF($N21="","",IFERROR(VLOOKUP($N21,'C3_2(公表)'!$C$4:$K$108,2,FALSE)&amp;"",""))</f>
        <v/>
      </c>
      <c r="P21" s="296" t="str">
        <f>IF($N21="","",IFERROR(VLOOKUP($N21,'C3_2(公表)'!$C$4:$K$108,3,FALSE)&amp;"",""))</f>
        <v/>
      </c>
      <c r="Q21" s="738" t="str">
        <f>IF($N21="","",IFERROR(VLOOKUP($N21,'C3_2(公表)'!$C$4:$K$108,4,FALSE)&amp;"",""))</f>
        <v/>
      </c>
      <c r="R21" s="925" t="str">
        <f>IFERROR(
  IF(COUNTIF($H10:$H21, $H21)&gt;1, 1,
    IF(COUNTIF($Z$10:$Z$30, $H21)=1,
      IF(INDEX($BF$10:$BF$34, MATCH($H21, $Z$10:$Z$30, 0))&lt;0, 2, ""),
      IF(COUNTIF($Z$32:$Z$34, $H21)=1,
        IF(INDEX($CI$32:$CI$34, MATCH($H21, $Z$32:$Z$34, 0))&lt;0, 3, ""),
        IF(INDEX($BF$40:$BF$64, MATCH($H21, $Z$40:$Z$64, 0))&lt;0, 4, "")
      )
    )
  ),"")</f>
        <v/>
      </c>
      <c r="S21" s="925" t="str">
        <f t="shared" si="54"/>
        <v/>
      </c>
      <c r="U21" s="508" t="s">
        <v>1614</v>
      </c>
      <c r="V21" s="508" t="b">
        <f t="shared" si="46"/>
        <v>1</v>
      </c>
      <c r="W21" s="508" t="b">
        <f t="shared" si="46"/>
        <v>1</v>
      </c>
      <c r="X21" s="1080" t="b">
        <f>IF(H9=$AB$376, FALSE,
 IF(H9=$AC$376, FALSE,
 IF(H9=$AD$376, FALSE,
 IF(H9=$AE$376, H20&lt;&gt;"",
 IF(H9=$AF$376, H20&lt;&gt;"", FALSE)))))</f>
        <v>0</v>
      </c>
      <c r="Z21" s="489" t="s">
        <v>1155</v>
      </c>
      <c r="AA21" s="521" t="s">
        <v>1156</v>
      </c>
      <c r="AB21" s="549">
        <f>SUMIFS('D5'!$K$4:$K$31, 'D5'!$B$4:$B$31, $Z21)</f>
        <v>0</v>
      </c>
      <c r="AC21" s="871"/>
      <c r="AD21" s="872"/>
      <c r="AE21" s="531">
        <f t="shared" si="55"/>
        <v>0</v>
      </c>
      <c r="AF21" s="521">
        <f t="shared" si="55"/>
        <v>0</v>
      </c>
      <c r="AG21" s="521">
        <f t="shared" si="55"/>
        <v>0</v>
      </c>
      <c r="AH21" s="521">
        <f t="shared" si="55"/>
        <v>0</v>
      </c>
      <c r="AI21" s="521">
        <f t="shared" si="55"/>
        <v>0</v>
      </c>
      <c r="AJ21" s="521">
        <f t="shared" si="55"/>
        <v>0</v>
      </c>
      <c r="AK21" s="521">
        <f t="shared" si="55"/>
        <v>0</v>
      </c>
      <c r="AL21" s="521">
        <f t="shared" si="55"/>
        <v>0</v>
      </c>
      <c r="AM21" s="521">
        <f t="shared" si="55"/>
        <v>0</v>
      </c>
      <c r="AN21" s="521">
        <f t="shared" si="55"/>
        <v>0</v>
      </c>
      <c r="AO21" s="521">
        <f t="shared" si="56"/>
        <v>0</v>
      </c>
      <c r="AP21" s="521">
        <f t="shared" si="56"/>
        <v>0</v>
      </c>
      <c r="AQ21" s="521">
        <f t="shared" si="56"/>
        <v>0</v>
      </c>
      <c r="AR21" s="521">
        <f t="shared" si="56"/>
        <v>0</v>
      </c>
      <c r="AS21" s="521">
        <f t="shared" si="56"/>
        <v>0</v>
      </c>
      <c r="AT21" s="521">
        <f t="shared" si="56"/>
        <v>0</v>
      </c>
      <c r="AU21" s="521">
        <f t="shared" si="56"/>
        <v>0</v>
      </c>
      <c r="AV21" s="521">
        <f t="shared" si="56"/>
        <v>0</v>
      </c>
      <c r="AW21" s="521">
        <f t="shared" si="56"/>
        <v>0</v>
      </c>
      <c r="AX21" s="521">
        <f t="shared" si="56"/>
        <v>0</v>
      </c>
      <c r="AY21" s="521">
        <f t="shared" si="57"/>
        <v>0</v>
      </c>
      <c r="AZ21" s="521">
        <f t="shared" si="57"/>
        <v>0</v>
      </c>
      <c r="BA21" s="521">
        <f t="shared" si="57"/>
        <v>0</v>
      </c>
      <c r="BB21" s="521">
        <f t="shared" si="57"/>
        <v>0</v>
      </c>
      <c r="BC21" s="521">
        <f t="shared" si="57"/>
        <v>0</v>
      </c>
      <c r="BD21" s="532">
        <f t="shared" si="57"/>
        <v>0</v>
      </c>
      <c r="BE21" s="552">
        <f t="shared" si="47"/>
        <v>0</v>
      </c>
      <c r="BF21" s="543">
        <f t="shared" si="6"/>
        <v>0</v>
      </c>
      <c r="BG21" s="557">
        <f t="shared" si="7"/>
        <v>0</v>
      </c>
      <c r="BH21" s="543">
        <f t="shared" si="58"/>
        <v>0</v>
      </c>
      <c r="BI21" s="522">
        <f t="shared" si="58"/>
        <v>0</v>
      </c>
      <c r="BJ21" s="522">
        <f t="shared" si="58"/>
        <v>0</v>
      </c>
      <c r="BK21" s="522">
        <f t="shared" si="58"/>
        <v>0</v>
      </c>
      <c r="BL21" s="522">
        <f t="shared" si="58"/>
        <v>0</v>
      </c>
      <c r="BM21" s="522">
        <f t="shared" si="58"/>
        <v>0</v>
      </c>
      <c r="BN21" s="522">
        <f t="shared" si="58"/>
        <v>0</v>
      </c>
      <c r="BO21" s="522">
        <f t="shared" si="58"/>
        <v>0</v>
      </c>
      <c r="BP21" s="522">
        <f t="shared" si="58"/>
        <v>0</v>
      </c>
      <c r="BQ21" s="522">
        <f t="shared" si="58"/>
        <v>0</v>
      </c>
      <c r="BR21" s="522">
        <f t="shared" si="59"/>
        <v>0</v>
      </c>
      <c r="BS21" s="522">
        <f t="shared" si="59"/>
        <v>0</v>
      </c>
      <c r="BT21" s="522">
        <f t="shared" si="59"/>
        <v>0</v>
      </c>
      <c r="BU21" s="522">
        <f t="shared" si="59"/>
        <v>0</v>
      </c>
      <c r="BV21" s="522">
        <f t="shared" si="59"/>
        <v>0</v>
      </c>
      <c r="BW21" s="522">
        <f t="shared" si="59"/>
        <v>0</v>
      </c>
      <c r="BX21" s="522">
        <f t="shared" si="59"/>
        <v>0</v>
      </c>
      <c r="BY21" s="522">
        <f t="shared" si="59"/>
        <v>0</v>
      </c>
      <c r="BZ21" s="522">
        <f t="shared" si="59"/>
        <v>0</v>
      </c>
      <c r="CA21" s="522">
        <f t="shared" si="59"/>
        <v>0</v>
      </c>
      <c r="CB21" s="522">
        <f t="shared" si="60"/>
        <v>0</v>
      </c>
      <c r="CC21" s="522">
        <f t="shared" si="60"/>
        <v>0</v>
      </c>
      <c r="CD21" s="522">
        <f t="shared" si="60"/>
        <v>0</v>
      </c>
      <c r="CE21" s="522">
        <f t="shared" si="60"/>
        <v>0</v>
      </c>
      <c r="CF21" s="522">
        <f t="shared" si="60"/>
        <v>0</v>
      </c>
      <c r="CG21" s="544">
        <f t="shared" si="60"/>
        <v>0</v>
      </c>
      <c r="CH21" s="549">
        <f t="shared" si="48"/>
        <v>0</v>
      </c>
      <c r="CI21" s="543">
        <f t="shared" si="49"/>
        <v>0</v>
      </c>
      <c r="CJ21" s="565">
        <f t="shared" si="11"/>
        <v>0</v>
      </c>
      <c r="CK21" s="719"/>
      <c r="CL21" s="720"/>
      <c r="CM21" s="720"/>
      <c r="CN21" s="720"/>
      <c r="CO21" s="720"/>
      <c r="CP21" s="720"/>
      <c r="CQ21" s="720"/>
      <c r="CR21" s="720"/>
      <c r="CS21" s="720"/>
      <c r="CT21" s="720"/>
      <c r="CU21" s="720"/>
      <c r="CV21" s="720"/>
      <c r="CW21" s="720"/>
      <c r="CX21" s="720"/>
      <c r="CY21" s="720"/>
      <c r="CZ21" s="720"/>
      <c r="DA21" s="720"/>
      <c r="DB21" s="720"/>
      <c r="DC21" s="720"/>
      <c r="DD21" s="720"/>
      <c r="DE21" s="720"/>
      <c r="DF21" s="720"/>
      <c r="DG21" s="720"/>
      <c r="DH21" s="720"/>
      <c r="DI21" s="720"/>
      <c r="DJ21" s="721"/>
      <c r="DK21" s="543">
        <f t="shared" si="61"/>
        <v>0</v>
      </c>
      <c r="DL21" s="522">
        <f t="shared" si="61"/>
        <v>0</v>
      </c>
      <c r="DM21" s="522">
        <f t="shared" si="61"/>
        <v>0</v>
      </c>
      <c r="DN21" s="522">
        <f t="shared" si="61"/>
        <v>0</v>
      </c>
      <c r="DO21" s="522">
        <f t="shared" si="61"/>
        <v>0</v>
      </c>
      <c r="DP21" s="522">
        <f t="shared" si="61"/>
        <v>0</v>
      </c>
      <c r="DQ21" s="522">
        <f t="shared" si="61"/>
        <v>0</v>
      </c>
      <c r="DR21" s="522">
        <f t="shared" si="61"/>
        <v>0</v>
      </c>
      <c r="DS21" s="522">
        <f t="shared" si="61"/>
        <v>0</v>
      </c>
      <c r="DT21" s="522">
        <f t="shared" si="61"/>
        <v>0</v>
      </c>
      <c r="DU21" s="522">
        <f t="shared" si="62"/>
        <v>0</v>
      </c>
      <c r="DV21" s="522">
        <f t="shared" si="62"/>
        <v>0</v>
      </c>
      <c r="DW21" s="522">
        <f t="shared" si="62"/>
        <v>0</v>
      </c>
      <c r="DX21" s="522">
        <f t="shared" si="62"/>
        <v>0</v>
      </c>
      <c r="DY21" s="522">
        <f t="shared" si="62"/>
        <v>0</v>
      </c>
      <c r="DZ21" s="522">
        <f t="shared" si="62"/>
        <v>0</v>
      </c>
      <c r="EA21" s="522">
        <f t="shared" si="62"/>
        <v>0</v>
      </c>
      <c r="EB21" s="522">
        <f t="shared" si="62"/>
        <v>0</v>
      </c>
      <c r="EC21" s="522">
        <f t="shared" si="62"/>
        <v>0</v>
      </c>
      <c r="ED21" s="522">
        <f t="shared" si="62"/>
        <v>0</v>
      </c>
      <c r="EE21" s="522">
        <f t="shared" si="63"/>
        <v>0</v>
      </c>
      <c r="EF21" s="522">
        <f t="shared" si="63"/>
        <v>0</v>
      </c>
      <c r="EG21" s="522">
        <f t="shared" si="63"/>
        <v>0</v>
      </c>
      <c r="EH21" s="522">
        <f t="shared" si="63"/>
        <v>0</v>
      </c>
      <c r="EI21" s="522">
        <f t="shared" si="63"/>
        <v>0</v>
      </c>
      <c r="EJ21" s="544">
        <f t="shared" si="63"/>
        <v>0</v>
      </c>
      <c r="EK21" s="549">
        <f t="shared" si="50"/>
        <v>0</v>
      </c>
      <c r="EL21" s="543">
        <f t="shared" si="51"/>
        <v>0</v>
      </c>
      <c r="EM21" s="728">
        <f t="shared" si="15"/>
        <v>0</v>
      </c>
      <c r="EN21" s="572">
        <f t="shared" si="52"/>
        <v>0</v>
      </c>
      <c r="EO21" s="523">
        <f t="shared" si="16"/>
        <v>0</v>
      </c>
      <c r="EP21" s="523">
        <f t="shared" si="16"/>
        <v>0</v>
      </c>
      <c r="EQ21" s="523">
        <f t="shared" si="16"/>
        <v>0</v>
      </c>
      <c r="ER21" s="523">
        <f t="shared" si="16"/>
        <v>0</v>
      </c>
      <c r="ES21" s="523">
        <f t="shared" si="16"/>
        <v>0</v>
      </c>
      <c r="ET21" s="523">
        <f t="shared" si="16"/>
        <v>0</v>
      </c>
      <c r="EU21" s="523">
        <f t="shared" si="16"/>
        <v>0</v>
      </c>
      <c r="EV21" s="523">
        <f t="shared" si="16"/>
        <v>0</v>
      </c>
      <c r="EW21" s="523">
        <f t="shared" si="16"/>
        <v>0</v>
      </c>
      <c r="EX21" s="523">
        <f t="shared" si="16"/>
        <v>0</v>
      </c>
      <c r="EY21" s="523">
        <f t="shared" si="16"/>
        <v>0</v>
      </c>
      <c r="EZ21" s="523">
        <f t="shared" si="16"/>
        <v>0</v>
      </c>
      <c r="FA21" s="523">
        <f t="shared" si="16"/>
        <v>0</v>
      </c>
      <c r="FB21" s="523">
        <f t="shared" si="16"/>
        <v>0</v>
      </c>
      <c r="FC21" s="523">
        <f t="shared" si="16"/>
        <v>0</v>
      </c>
      <c r="FD21" s="523">
        <f t="shared" si="16"/>
        <v>0</v>
      </c>
      <c r="FE21" s="523">
        <f t="shared" si="17"/>
        <v>0</v>
      </c>
      <c r="FF21" s="523">
        <f t="shared" si="17"/>
        <v>0</v>
      </c>
      <c r="FG21" s="523">
        <f t="shared" si="17"/>
        <v>0</v>
      </c>
      <c r="FH21" s="523">
        <f t="shared" si="17"/>
        <v>0</v>
      </c>
      <c r="FI21" s="523">
        <f t="shared" si="17"/>
        <v>0</v>
      </c>
      <c r="FJ21" s="523">
        <f t="shared" si="17"/>
        <v>0</v>
      </c>
      <c r="FK21" s="523">
        <f t="shared" si="17"/>
        <v>0</v>
      </c>
      <c r="FL21" s="523">
        <f t="shared" si="17"/>
        <v>0</v>
      </c>
      <c r="FM21" s="524">
        <f t="shared" si="17"/>
        <v>0</v>
      </c>
      <c r="FN21" s="572">
        <f t="shared" si="18"/>
        <v>0</v>
      </c>
      <c r="FO21" s="579">
        <f t="shared" si="19"/>
        <v>0</v>
      </c>
      <c r="FP21" s="489" t="s">
        <v>1155</v>
      </c>
      <c r="FS21" s="904" t="s">
        <v>1155</v>
      </c>
      <c r="FT21" s="912">
        <f t="shared" si="20"/>
        <v>0</v>
      </c>
      <c r="FU21" s="912">
        <f t="shared" si="21"/>
        <v>0</v>
      </c>
      <c r="FV21" s="912">
        <f t="shared" si="22"/>
        <v>0</v>
      </c>
      <c r="FW21" s="912">
        <f t="shared" si="23"/>
        <v>0</v>
      </c>
      <c r="FX21" s="912">
        <f t="shared" si="24"/>
        <v>0</v>
      </c>
      <c r="FY21" s="912">
        <f t="shared" si="25"/>
        <v>0</v>
      </c>
      <c r="FZ21" s="912">
        <f t="shared" si="26"/>
        <v>0</v>
      </c>
      <c r="GA21" s="912">
        <f t="shared" si="27"/>
        <v>0</v>
      </c>
      <c r="GB21" s="912">
        <f t="shared" si="28"/>
        <v>0</v>
      </c>
      <c r="GC21" s="912">
        <f t="shared" si="29"/>
        <v>0</v>
      </c>
      <c r="GD21" s="912">
        <f t="shared" si="30"/>
        <v>0</v>
      </c>
      <c r="GE21" s="912">
        <f t="shared" si="31"/>
        <v>0</v>
      </c>
      <c r="GF21" s="912">
        <f t="shared" si="32"/>
        <v>0</v>
      </c>
      <c r="GG21" s="912">
        <f t="shared" si="33"/>
        <v>0</v>
      </c>
      <c r="GH21" s="912">
        <f t="shared" si="34"/>
        <v>0</v>
      </c>
      <c r="GI21" s="912">
        <f t="shared" si="35"/>
        <v>0</v>
      </c>
      <c r="GJ21" s="912">
        <f t="shared" si="36"/>
        <v>0</v>
      </c>
      <c r="GK21" s="912">
        <f t="shared" si="37"/>
        <v>0</v>
      </c>
      <c r="GL21" s="912">
        <f t="shared" si="38"/>
        <v>0</v>
      </c>
      <c r="GM21" s="912">
        <f t="shared" si="39"/>
        <v>0</v>
      </c>
      <c r="GN21" s="912">
        <f t="shared" si="40"/>
        <v>0</v>
      </c>
      <c r="GO21" s="912">
        <f t="shared" si="41"/>
        <v>0</v>
      </c>
      <c r="GP21" s="912">
        <f t="shared" si="42"/>
        <v>0</v>
      </c>
      <c r="GQ21" s="912">
        <f t="shared" si="43"/>
        <v>0</v>
      </c>
      <c r="GR21" s="912">
        <f t="shared" si="44"/>
        <v>0</v>
      </c>
      <c r="GS21" s="913">
        <f t="shared" si="45"/>
        <v>0</v>
      </c>
      <c r="GT21" s="913">
        <f t="shared" si="53"/>
        <v>0</v>
      </c>
    </row>
    <row r="22" spans="1:202" ht="21" customHeight="1" thickBot="1">
      <c r="A22" s="493"/>
      <c r="C22" s="1361">
        <f>IFERROR(MIN(SUM(K10:K22)/I9, C20),"-")</f>
        <v>0.33333333333333331</v>
      </c>
      <c r="D22" s="1362"/>
      <c r="E22" s="1362"/>
      <c r="F22" s="1363"/>
      <c r="G22" s="1360"/>
      <c r="H22" s="809" t="str">
        <f>IF(AND(H9="電源構成を指定しない", I9&lt;&gt;""), "電源種の指定なし", "")</f>
        <v/>
      </c>
      <c r="I22" s="592" t="str">
        <f>IF(AND(H9="電源構成を指定しない", I9&lt;&gt;""), I9-SUM(I10:I21), "")</f>
        <v/>
      </c>
      <c r="J22" s="501" t="str">
        <f>IFERROR(IF(I22="","-",I22/I9),"-")</f>
        <v>-</v>
      </c>
      <c r="K22" s="1090" t="str">
        <f t="shared" si="0"/>
        <v/>
      </c>
      <c r="L22" s="300" t="str">
        <f>IF(AND(ISNUMBER(K22), K22&gt;=0, ISNUMBER(I9), I9&gt;0),K22/I9, "-")</f>
        <v>-</v>
      </c>
      <c r="M22" s="705" t="str">
        <f t="shared" si="1"/>
        <v/>
      </c>
      <c r="N22" s="613"/>
      <c r="O22" s="301" t="str">
        <f>IF($N22="","",IFERROR(VLOOKUP($N22,'C3_2(公表)'!$C$4:$K$108,2,FALSE)&amp;"",""))</f>
        <v/>
      </c>
      <c r="P22" s="301" t="str">
        <f>IF($N22="","",IFERROR(VLOOKUP($N22,'C3_2(公表)'!$C$4:$K$108,3,FALSE)&amp;"",""))</f>
        <v/>
      </c>
      <c r="Q22" s="739" t="str">
        <f>IF($N22="","",IFERROR(VLOOKUP($N22,'C3_2(公表)'!$C$4:$K$108,4,FALSE)&amp;"",""))</f>
        <v/>
      </c>
      <c r="R22" s="733"/>
      <c r="S22" s="733"/>
      <c r="U22" s="508" t="s">
        <v>1614</v>
      </c>
      <c r="V22" s="508" t="b">
        <f t="shared" si="46"/>
        <v>1</v>
      </c>
      <c r="W22" s="508" t="b">
        <f t="shared" si="46"/>
        <v>1</v>
      </c>
      <c r="X22" s="508" t="b">
        <v>0</v>
      </c>
      <c r="Z22" s="489" t="s">
        <v>2698</v>
      </c>
      <c r="AA22" s="521" t="s">
        <v>2699</v>
      </c>
      <c r="AB22" s="549">
        <f>SUMIFS('D5'!$K$4:$K$31, 'D5'!$B$4:$B$31, $Z22)</f>
        <v>0</v>
      </c>
      <c r="AC22" s="871"/>
      <c r="AD22" s="872"/>
      <c r="AE22" s="531">
        <f t="shared" si="55"/>
        <v>0</v>
      </c>
      <c r="AF22" s="521">
        <f t="shared" si="55"/>
        <v>0</v>
      </c>
      <c r="AG22" s="521">
        <f t="shared" si="55"/>
        <v>0</v>
      </c>
      <c r="AH22" s="521">
        <f t="shared" si="55"/>
        <v>0</v>
      </c>
      <c r="AI22" s="521">
        <f t="shared" si="55"/>
        <v>0</v>
      </c>
      <c r="AJ22" s="521">
        <f t="shared" si="55"/>
        <v>0</v>
      </c>
      <c r="AK22" s="521">
        <f t="shared" si="55"/>
        <v>0</v>
      </c>
      <c r="AL22" s="521">
        <f t="shared" si="55"/>
        <v>0</v>
      </c>
      <c r="AM22" s="521">
        <f t="shared" si="55"/>
        <v>0</v>
      </c>
      <c r="AN22" s="521">
        <f t="shared" si="55"/>
        <v>0</v>
      </c>
      <c r="AO22" s="521">
        <f t="shared" si="56"/>
        <v>0</v>
      </c>
      <c r="AP22" s="521">
        <f t="shared" si="56"/>
        <v>0</v>
      </c>
      <c r="AQ22" s="521">
        <f t="shared" si="56"/>
        <v>0</v>
      </c>
      <c r="AR22" s="521">
        <f t="shared" si="56"/>
        <v>0</v>
      </c>
      <c r="AS22" s="521">
        <f t="shared" si="56"/>
        <v>0</v>
      </c>
      <c r="AT22" s="521">
        <f t="shared" si="56"/>
        <v>0</v>
      </c>
      <c r="AU22" s="521">
        <f t="shared" si="56"/>
        <v>0</v>
      </c>
      <c r="AV22" s="521">
        <f t="shared" si="56"/>
        <v>0</v>
      </c>
      <c r="AW22" s="521">
        <f t="shared" si="56"/>
        <v>0</v>
      </c>
      <c r="AX22" s="521">
        <f t="shared" si="56"/>
        <v>0</v>
      </c>
      <c r="AY22" s="521">
        <f t="shared" si="57"/>
        <v>0</v>
      </c>
      <c r="AZ22" s="521">
        <f t="shared" si="57"/>
        <v>0</v>
      </c>
      <c r="BA22" s="521">
        <f t="shared" si="57"/>
        <v>0</v>
      </c>
      <c r="BB22" s="521">
        <f t="shared" si="57"/>
        <v>0</v>
      </c>
      <c r="BC22" s="521">
        <f t="shared" si="57"/>
        <v>0</v>
      </c>
      <c r="BD22" s="532">
        <f t="shared" si="57"/>
        <v>0</v>
      </c>
      <c r="BE22" s="552">
        <f t="shared" si="47"/>
        <v>0</v>
      </c>
      <c r="BF22" s="543">
        <f t="shared" si="6"/>
        <v>0</v>
      </c>
      <c r="BG22" s="556">
        <f t="shared" si="7"/>
        <v>0</v>
      </c>
      <c r="BH22" s="543">
        <f t="shared" si="58"/>
        <v>0</v>
      </c>
      <c r="BI22" s="522">
        <f t="shared" si="58"/>
        <v>0</v>
      </c>
      <c r="BJ22" s="522">
        <f t="shared" si="58"/>
        <v>0</v>
      </c>
      <c r="BK22" s="522">
        <f t="shared" si="58"/>
        <v>0</v>
      </c>
      <c r="BL22" s="522">
        <f t="shared" si="58"/>
        <v>0</v>
      </c>
      <c r="BM22" s="522">
        <f t="shared" si="58"/>
        <v>0</v>
      </c>
      <c r="BN22" s="522">
        <f t="shared" si="58"/>
        <v>0</v>
      </c>
      <c r="BO22" s="522">
        <f t="shared" si="58"/>
        <v>0</v>
      </c>
      <c r="BP22" s="522">
        <f t="shared" si="58"/>
        <v>0</v>
      </c>
      <c r="BQ22" s="522">
        <f t="shared" si="58"/>
        <v>0</v>
      </c>
      <c r="BR22" s="522">
        <f t="shared" si="59"/>
        <v>0</v>
      </c>
      <c r="BS22" s="522">
        <f t="shared" si="59"/>
        <v>0</v>
      </c>
      <c r="BT22" s="522">
        <f t="shared" si="59"/>
        <v>0</v>
      </c>
      <c r="BU22" s="522">
        <f t="shared" si="59"/>
        <v>0</v>
      </c>
      <c r="BV22" s="522">
        <f t="shared" si="59"/>
        <v>0</v>
      </c>
      <c r="BW22" s="522">
        <f t="shared" si="59"/>
        <v>0</v>
      </c>
      <c r="BX22" s="522">
        <f t="shared" si="59"/>
        <v>0</v>
      </c>
      <c r="BY22" s="522">
        <f t="shared" si="59"/>
        <v>0</v>
      </c>
      <c r="BZ22" s="522">
        <f t="shared" si="59"/>
        <v>0</v>
      </c>
      <c r="CA22" s="522">
        <f t="shared" si="59"/>
        <v>0</v>
      </c>
      <c r="CB22" s="522">
        <f t="shared" si="60"/>
        <v>0</v>
      </c>
      <c r="CC22" s="522">
        <f t="shared" si="60"/>
        <v>0</v>
      </c>
      <c r="CD22" s="522">
        <f t="shared" si="60"/>
        <v>0</v>
      </c>
      <c r="CE22" s="522">
        <f t="shared" si="60"/>
        <v>0</v>
      </c>
      <c r="CF22" s="522">
        <f t="shared" si="60"/>
        <v>0</v>
      </c>
      <c r="CG22" s="544">
        <f t="shared" si="60"/>
        <v>0</v>
      </c>
      <c r="CH22" s="549">
        <f t="shared" si="48"/>
        <v>0</v>
      </c>
      <c r="CI22" s="543">
        <f t="shared" si="49"/>
        <v>0</v>
      </c>
      <c r="CJ22" s="565">
        <f t="shared" si="11"/>
        <v>0</v>
      </c>
      <c r="CK22" s="719"/>
      <c r="CL22" s="720"/>
      <c r="CM22" s="720"/>
      <c r="CN22" s="720"/>
      <c r="CO22" s="720"/>
      <c r="CP22" s="720"/>
      <c r="CQ22" s="720"/>
      <c r="CR22" s="720"/>
      <c r="CS22" s="720"/>
      <c r="CT22" s="720"/>
      <c r="CU22" s="720"/>
      <c r="CV22" s="720"/>
      <c r="CW22" s="720"/>
      <c r="CX22" s="720"/>
      <c r="CY22" s="720"/>
      <c r="CZ22" s="720"/>
      <c r="DA22" s="720"/>
      <c r="DB22" s="720"/>
      <c r="DC22" s="720"/>
      <c r="DD22" s="720"/>
      <c r="DE22" s="720"/>
      <c r="DF22" s="720"/>
      <c r="DG22" s="720"/>
      <c r="DH22" s="720"/>
      <c r="DI22" s="720"/>
      <c r="DJ22" s="721"/>
      <c r="DK22" s="543">
        <f t="shared" si="61"/>
        <v>0</v>
      </c>
      <c r="DL22" s="522">
        <f t="shared" si="61"/>
        <v>0</v>
      </c>
      <c r="DM22" s="522">
        <f t="shared" si="61"/>
        <v>0</v>
      </c>
      <c r="DN22" s="522">
        <f t="shared" si="61"/>
        <v>0</v>
      </c>
      <c r="DO22" s="522">
        <f t="shared" si="61"/>
        <v>0</v>
      </c>
      <c r="DP22" s="522">
        <f t="shared" si="61"/>
        <v>0</v>
      </c>
      <c r="DQ22" s="522">
        <f t="shared" si="61"/>
        <v>0</v>
      </c>
      <c r="DR22" s="522">
        <f t="shared" si="61"/>
        <v>0</v>
      </c>
      <c r="DS22" s="522">
        <f t="shared" si="61"/>
        <v>0</v>
      </c>
      <c r="DT22" s="522">
        <f t="shared" si="61"/>
        <v>0</v>
      </c>
      <c r="DU22" s="522">
        <f t="shared" si="62"/>
        <v>0</v>
      </c>
      <c r="DV22" s="522">
        <f t="shared" si="62"/>
        <v>0</v>
      </c>
      <c r="DW22" s="522">
        <f t="shared" si="62"/>
        <v>0</v>
      </c>
      <c r="DX22" s="522">
        <f t="shared" si="62"/>
        <v>0</v>
      </c>
      <c r="DY22" s="522">
        <f t="shared" si="62"/>
        <v>0</v>
      </c>
      <c r="DZ22" s="522">
        <f t="shared" si="62"/>
        <v>0</v>
      </c>
      <c r="EA22" s="522">
        <f t="shared" si="62"/>
        <v>0</v>
      </c>
      <c r="EB22" s="522">
        <f t="shared" si="62"/>
        <v>0</v>
      </c>
      <c r="EC22" s="522">
        <f t="shared" si="62"/>
        <v>0</v>
      </c>
      <c r="ED22" s="522">
        <f t="shared" si="62"/>
        <v>0</v>
      </c>
      <c r="EE22" s="522">
        <f t="shared" si="63"/>
        <v>0</v>
      </c>
      <c r="EF22" s="522">
        <f t="shared" si="63"/>
        <v>0</v>
      </c>
      <c r="EG22" s="522">
        <f t="shared" si="63"/>
        <v>0</v>
      </c>
      <c r="EH22" s="522">
        <f t="shared" si="63"/>
        <v>0</v>
      </c>
      <c r="EI22" s="522">
        <f t="shared" si="63"/>
        <v>0</v>
      </c>
      <c r="EJ22" s="544">
        <f t="shared" si="63"/>
        <v>0</v>
      </c>
      <c r="EK22" s="549">
        <f t="shared" si="50"/>
        <v>0</v>
      </c>
      <c r="EL22" s="543">
        <f t="shared" si="51"/>
        <v>0</v>
      </c>
      <c r="EM22" s="728">
        <f t="shared" si="15"/>
        <v>0</v>
      </c>
      <c r="EN22" s="572">
        <f t="shared" si="52"/>
        <v>0</v>
      </c>
      <c r="EO22" s="523">
        <f t="shared" si="16"/>
        <v>0</v>
      </c>
      <c r="EP22" s="523">
        <f t="shared" si="16"/>
        <v>0</v>
      </c>
      <c r="EQ22" s="523">
        <f t="shared" si="16"/>
        <v>0</v>
      </c>
      <c r="ER22" s="523">
        <f t="shared" si="16"/>
        <v>0</v>
      </c>
      <c r="ES22" s="523">
        <f t="shared" si="16"/>
        <v>0</v>
      </c>
      <c r="ET22" s="523">
        <f t="shared" si="16"/>
        <v>0</v>
      </c>
      <c r="EU22" s="523">
        <f t="shared" si="16"/>
        <v>0</v>
      </c>
      <c r="EV22" s="523">
        <f t="shared" si="16"/>
        <v>0</v>
      </c>
      <c r="EW22" s="523">
        <f t="shared" si="16"/>
        <v>0</v>
      </c>
      <c r="EX22" s="523">
        <f t="shared" si="16"/>
        <v>0</v>
      </c>
      <c r="EY22" s="523">
        <f t="shared" si="16"/>
        <v>0</v>
      </c>
      <c r="EZ22" s="523">
        <f t="shared" si="16"/>
        <v>0</v>
      </c>
      <c r="FA22" s="523">
        <f t="shared" si="16"/>
        <v>0</v>
      </c>
      <c r="FB22" s="523">
        <f t="shared" si="16"/>
        <v>0</v>
      </c>
      <c r="FC22" s="523">
        <f t="shared" si="16"/>
        <v>0</v>
      </c>
      <c r="FD22" s="523">
        <f t="shared" si="16"/>
        <v>0</v>
      </c>
      <c r="FE22" s="523">
        <f t="shared" si="17"/>
        <v>0</v>
      </c>
      <c r="FF22" s="523">
        <f t="shared" si="17"/>
        <v>0</v>
      </c>
      <c r="FG22" s="523">
        <f t="shared" si="17"/>
        <v>0</v>
      </c>
      <c r="FH22" s="523">
        <f t="shared" si="17"/>
        <v>0</v>
      </c>
      <c r="FI22" s="523">
        <f t="shared" si="17"/>
        <v>0</v>
      </c>
      <c r="FJ22" s="523">
        <f t="shared" si="17"/>
        <v>0</v>
      </c>
      <c r="FK22" s="523">
        <f t="shared" si="17"/>
        <v>0</v>
      </c>
      <c r="FL22" s="523">
        <f t="shared" si="17"/>
        <v>0</v>
      </c>
      <c r="FM22" s="524">
        <f t="shared" si="17"/>
        <v>0</v>
      </c>
      <c r="FN22" s="572">
        <f t="shared" si="18"/>
        <v>0</v>
      </c>
      <c r="FO22" s="579">
        <f t="shared" si="19"/>
        <v>0</v>
      </c>
      <c r="FP22" s="489" t="s">
        <v>2698</v>
      </c>
      <c r="FS22" s="906" t="s">
        <v>2698</v>
      </c>
      <c r="FT22" s="916">
        <f t="shared" si="20"/>
        <v>0</v>
      </c>
      <c r="FU22" s="916">
        <f t="shared" si="21"/>
        <v>0</v>
      </c>
      <c r="FV22" s="916">
        <f t="shared" si="22"/>
        <v>0</v>
      </c>
      <c r="FW22" s="916">
        <f t="shared" si="23"/>
        <v>0</v>
      </c>
      <c r="FX22" s="916">
        <f t="shared" si="24"/>
        <v>0</v>
      </c>
      <c r="FY22" s="916">
        <f t="shared" si="25"/>
        <v>0</v>
      </c>
      <c r="FZ22" s="916">
        <f t="shared" si="26"/>
        <v>0</v>
      </c>
      <c r="GA22" s="916">
        <f t="shared" si="27"/>
        <v>0</v>
      </c>
      <c r="GB22" s="916">
        <f t="shared" si="28"/>
        <v>0</v>
      </c>
      <c r="GC22" s="916">
        <f t="shared" si="29"/>
        <v>0</v>
      </c>
      <c r="GD22" s="916">
        <f t="shared" si="30"/>
        <v>0</v>
      </c>
      <c r="GE22" s="916">
        <f t="shared" si="31"/>
        <v>0</v>
      </c>
      <c r="GF22" s="916">
        <f t="shared" si="32"/>
        <v>0</v>
      </c>
      <c r="GG22" s="916">
        <f t="shared" si="33"/>
        <v>0</v>
      </c>
      <c r="GH22" s="916">
        <f t="shared" si="34"/>
        <v>0</v>
      </c>
      <c r="GI22" s="916">
        <f t="shared" si="35"/>
        <v>0</v>
      </c>
      <c r="GJ22" s="916">
        <f t="shared" si="36"/>
        <v>0</v>
      </c>
      <c r="GK22" s="916">
        <f t="shared" si="37"/>
        <v>0</v>
      </c>
      <c r="GL22" s="916">
        <f t="shared" si="38"/>
        <v>0</v>
      </c>
      <c r="GM22" s="916">
        <f t="shared" si="39"/>
        <v>0</v>
      </c>
      <c r="GN22" s="916">
        <f t="shared" si="40"/>
        <v>0</v>
      </c>
      <c r="GO22" s="916">
        <f t="shared" si="41"/>
        <v>0</v>
      </c>
      <c r="GP22" s="916">
        <f t="shared" si="42"/>
        <v>0</v>
      </c>
      <c r="GQ22" s="916">
        <f t="shared" si="43"/>
        <v>0</v>
      </c>
      <c r="GR22" s="916">
        <f t="shared" si="44"/>
        <v>0</v>
      </c>
      <c r="GS22" s="917">
        <f t="shared" si="45"/>
        <v>0</v>
      </c>
      <c r="GT22" s="917">
        <f t="shared" si="53"/>
        <v>0</v>
      </c>
    </row>
    <row r="23" spans="1:202" ht="21" customHeight="1" thickTop="1" thickBot="1">
      <c r="A23" s="493"/>
      <c r="C23" s="1336" t="s">
        <v>804</v>
      </c>
      <c r="D23" s="291" t="s">
        <v>1107</v>
      </c>
      <c r="E23" s="292" t="s">
        <v>54</v>
      </c>
      <c r="F23" s="292" t="s">
        <v>1109</v>
      </c>
      <c r="G23" s="589" t="s">
        <v>1108</v>
      </c>
      <c r="H23" s="743" t="str">
        <f>IF(AND($C$3=$AB$376, $I23&lt;&gt;""), $AB$376, "")</f>
        <v/>
      </c>
      <c r="I23" s="1053" t="str">
        <f>IF('D6'!$F$34=0, "", 'D6'!$F$34)</f>
        <v/>
      </c>
      <c r="J23" s="597"/>
      <c r="K23" s="1091"/>
      <c r="L23" s="593"/>
      <c r="M23" s="706"/>
      <c r="N23" s="610"/>
      <c r="O23" s="293" t="str">
        <f>IF($N23="","",
 IF($N23=0,"第2号様式　その３のすべての発電所",IFERROR(VLOOKUP($N23,'C3_2(公表)'!$C$4:$K$108,2,FALSE)&amp;"", "")))</f>
        <v/>
      </c>
      <c r="P23" s="293" t="str">
        <f>IF($N23="","",IFERROR(VLOOKUP($N23,'C3_2(公表)'!$C$4:$K$108,3,FALSE)&amp;"",""))</f>
        <v/>
      </c>
      <c r="Q23" s="737" t="str">
        <f>IF($N23="","",IFERROR(VLOOKUP($N23,'C3_2(公表)'!$C$4:$K$108,4,FALSE)&amp;"",""))</f>
        <v/>
      </c>
      <c r="R23" s="709"/>
      <c r="S23" s="925" t="str">
        <f t="shared" ref="S23" si="64">IF(OR($H23="", $I23="", $I23=SUM($I24:$I36)), "",
   IF(SUM($I24:$I36)&lt;$I23,
     $U23&amp;"の利用量合計が "&amp;TEXT($I23, "#,##0")&amp;" 千kWh となるように I列に入力してください。",
     $U23&amp;"の利用量合計が "&amp;TEXT($I23, "#,##0")&amp;" 千kWh となるように I列に入力してください。"))</f>
        <v/>
      </c>
      <c r="T23" s="1338"/>
      <c r="U23" s="508" t="s">
        <v>1615</v>
      </c>
      <c r="V23" s="508" t="b">
        <f>'D6'!$F$34&gt;0</f>
        <v>0</v>
      </c>
      <c r="W23" s="508" t="b">
        <f>'D6'!$F$35&gt;0</f>
        <v>0</v>
      </c>
      <c r="X23" s="508" t="b">
        <v>1</v>
      </c>
      <c r="Y23" s="587"/>
      <c r="Z23" s="980" t="s">
        <v>1032</v>
      </c>
      <c r="AA23" s="981" t="s">
        <v>1609</v>
      </c>
      <c r="AB23" s="982">
        <f>SUMIFS('D5'!$K$4:$K$31, 'D5'!$B$4:$B$31, $Z23)</f>
        <v>0</v>
      </c>
      <c r="AC23" s="871"/>
      <c r="AD23" s="872"/>
      <c r="AE23" s="531">
        <f t="shared" si="55"/>
        <v>0</v>
      </c>
      <c r="AF23" s="521">
        <f t="shared" si="55"/>
        <v>0</v>
      </c>
      <c r="AG23" s="521">
        <f t="shared" si="55"/>
        <v>0</v>
      </c>
      <c r="AH23" s="521">
        <f t="shared" si="55"/>
        <v>0</v>
      </c>
      <c r="AI23" s="521">
        <f t="shared" si="55"/>
        <v>0</v>
      </c>
      <c r="AJ23" s="521">
        <f t="shared" si="55"/>
        <v>0</v>
      </c>
      <c r="AK23" s="521">
        <f t="shared" si="55"/>
        <v>0</v>
      </c>
      <c r="AL23" s="521">
        <f t="shared" si="55"/>
        <v>0</v>
      </c>
      <c r="AM23" s="521">
        <f t="shared" si="55"/>
        <v>0</v>
      </c>
      <c r="AN23" s="521">
        <f t="shared" si="55"/>
        <v>0</v>
      </c>
      <c r="AO23" s="521">
        <f t="shared" si="56"/>
        <v>0</v>
      </c>
      <c r="AP23" s="521">
        <f t="shared" si="56"/>
        <v>0</v>
      </c>
      <c r="AQ23" s="521">
        <f t="shared" si="56"/>
        <v>0</v>
      </c>
      <c r="AR23" s="521">
        <f t="shared" si="56"/>
        <v>0</v>
      </c>
      <c r="AS23" s="521">
        <f t="shared" si="56"/>
        <v>0</v>
      </c>
      <c r="AT23" s="521">
        <f t="shared" si="56"/>
        <v>0</v>
      </c>
      <c r="AU23" s="521">
        <f t="shared" si="56"/>
        <v>0</v>
      </c>
      <c r="AV23" s="521">
        <f t="shared" si="56"/>
        <v>0</v>
      </c>
      <c r="AW23" s="521">
        <f t="shared" si="56"/>
        <v>0</v>
      </c>
      <c r="AX23" s="521">
        <f t="shared" si="56"/>
        <v>0</v>
      </c>
      <c r="AY23" s="521">
        <f t="shared" si="57"/>
        <v>0</v>
      </c>
      <c r="AZ23" s="521">
        <f t="shared" si="57"/>
        <v>0</v>
      </c>
      <c r="BA23" s="521">
        <f t="shared" si="57"/>
        <v>0</v>
      </c>
      <c r="BB23" s="521">
        <f t="shared" si="57"/>
        <v>0</v>
      </c>
      <c r="BC23" s="521">
        <f t="shared" si="57"/>
        <v>0</v>
      </c>
      <c r="BD23" s="532">
        <f t="shared" si="57"/>
        <v>0</v>
      </c>
      <c r="BE23" s="552">
        <f t="shared" si="47"/>
        <v>0</v>
      </c>
      <c r="BF23" s="543">
        <f t="shared" si="6"/>
        <v>0</v>
      </c>
      <c r="BG23" s="558">
        <f t="shared" si="7"/>
        <v>0</v>
      </c>
      <c r="BH23" s="543">
        <f t="shared" si="58"/>
        <v>0</v>
      </c>
      <c r="BI23" s="522">
        <f t="shared" si="58"/>
        <v>0</v>
      </c>
      <c r="BJ23" s="522">
        <f t="shared" si="58"/>
        <v>0</v>
      </c>
      <c r="BK23" s="522">
        <f t="shared" si="58"/>
        <v>0</v>
      </c>
      <c r="BL23" s="522">
        <f t="shared" si="58"/>
        <v>0</v>
      </c>
      <c r="BM23" s="522">
        <f t="shared" si="58"/>
        <v>0</v>
      </c>
      <c r="BN23" s="522">
        <f t="shared" si="58"/>
        <v>0</v>
      </c>
      <c r="BO23" s="522">
        <f t="shared" si="58"/>
        <v>0</v>
      </c>
      <c r="BP23" s="522">
        <f t="shared" si="58"/>
        <v>0</v>
      </c>
      <c r="BQ23" s="522">
        <f t="shared" si="58"/>
        <v>0</v>
      </c>
      <c r="BR23" s="522">
        <f t="shared" si="59"/>
        <v>0</v>
      </c>
      <c r="BS23" s="522">
        <f t="shared" si="59"/>
        <v>0</v>
      </c>
      <c r="BT23" s="522">
        <f t="shared" si="59"/>
        <v>0</v>
      </c>
      <c r="BU23" s="522">
        <f t="shared" si="59"/>
        <v>0</v>
      </c>
      <c r="BV23" s="522">
        <f t="shared" si="59"/>
        <v>0</v>
      </c>
      <c r="BW23" s="522">
        <f t="shared" si="59"/>
        <v>0</v>
      </c>
      <c r="BX23" s="522">
        <f t="shared" si="59"/>
        <v>0</v>
      </c>
      <c r="BY23" s="522">
        <f t="shared" si="59"/>
        <v>0</v>
      </c>
      <c r="BZ23" s="522">
        <f t="shared" si="59"/>
        <v>0</v>
      </c>
      <c r="CA23" s="522">
        <f t="shared" si="59"/>
        <v>0</v>
      </c>
      <c r="CB23" s="522">
        <f t="shared" si="60"/>
        <v>0</v>
      </c>
      <c r="CC23" s="522">
        <f t="shared" si="60"/>
        <v>0</v>
      </c>
      <c r="CD23" s="522">
        <f t="shared" si="60"/>
        <v>0</v>
      </c>
      <c r="CE23" s="522">
        <f t="shared" si="60"/>
        <v>0</v>
      </c>
      <c r="CF23" s="522">
        <f t="shared" si="60"/>
        <v>0</v>
      </c>
      <c r="CG23" s="544">
        <f t="shared" si="60"/>
        <v>0</v>
      </c>
      <c r="CH23" s="549">
        <f t="shared" si="48"/>
        <v>0</v>
      </c>
      <c r="CI23" s="543">
        <f t="shared" si="49"/>
        <v>0</v>
      </c>
      <c r="CJ23" s="565">
        <f t="shared" si="11"/>
        <v>0</v>
      </c>
      <c r="CK23" s="719"/>
      <c r="CL23" s="720"/>
      <c r="CM23" s="720"/>
      <c r="CN23" s="720"/>
      <c r="CO23" s="720"/>
      <c r="CP23" s="720"/>
      <c r="CQ23" s="720"/>
      <c r="CR23" s="720"/>
      <c r="CS23" s="720"/>
      <c r="CT23" s="720"/>
      <c r="CU23" s="720"/>
      <c r="CV23" s="720"/>
      <c r="CW23" s="720"/>
      <c r="CX23" s="720"/>
      <c r="CY23" s="720"/>
      <c r="CZ23" s="720"/>
      <c r="DA23" s="720"/>
      <c r="DB23" s="720"/>
      <c r="DC23" s="720"/>
      <c r="DD23" s="720"/>
      <c r="DE23" s="720"/>
      <c r="DF23" s="720"/>
      <c r="DG23" s="720"/>
      <c r="DH23" s="720"/>
      <c r="DI23" s="720"/>
      <c r="DJ23" s="721"/>
      <c r="DK23" s="543">
        <f t="shared" si="61"/>
        <v>0</v>
      </c>
      <c r="DL23" s="522">
        <f t="shared" si="61"/>
        <v>0</v>
      </c>
      <c r="DM23" s="522">
        <f t="shared" si="61"/>
        <v>0</v>
      </c>
      <c r="DN23" s="522">
        <f t="shared" si="61"/>
        <v>0</v>
      </c>
      <c r="DO23" s="522">
        <f t="shared" si="61"/>
        <v>0</v>
      </c>
      <c r="DP23" s="522">
        <f t="shared" si="61"/>
        <v>0</v>
      </c>
      <c r="DQ23" s="522">
        <f t="shared" si="61"/>
        <v>0</v>
      </c>
      <c r="DR23" s="522">
        <f t="shared" si="61"/>
        <v>0</v>
      </c>
      <c r="DS23" s="522">
        <f t="shared" si="61"/>
        <v>0</v>
      </c>
      <c r="DT23" s="522">
        <f t="shared" si="61"/>
        <v>0</v>
      </c>
      <c r="DU23" s="522">
        <f t="shared" si="62"/>
        <v>0</v>
      </c>
      <c r="DV23" s="522">
        <f t="shared" si="62"/>
        <v>0</v>
      </c>
      <c r="DW23" s="522">
        <f t="shared" si="62"/>
        <v>0</v>
      </c>
      <c r="DX23" s="522">
        <f t="shared" si="62"/>
        <v>0</v>
      </c>
      <c r="DY23" s="522">
        <f t="shared" si="62"/>
        <v>0</v>
      </c>
      <c r="DZ23" s="522">
        <f t="shared" si="62"/>
        <v>0</v>
      </c>
      <c r="EA23" s="522">
        <f t="shared" si="62"/>
        <v>0</v>
      </c>
      <c r="EB23" s="522">
        <f t="shared" si="62"/>
        <v>0</v>
      </c>
      <c r="EC23" s="522">
        <f t="shared" si="62"/>
        <v>0</v>
      </c>
      <c r="ED23" s="522">
        <f t="shared" si="62"/>
        <v>0</v>
      </c>
      <c r="EE23" s="522">
        <f t="shared" si="63"/>
        <v>0</v>
      </c>
      <c r="EF23" s="522">
        <f t="shared" si="63"/>
        <v>0</v>
      </c>
      <c r="EG23" s="522">
        <f t="shared" si="63"/>
        <v>0</v>
      </c>
      <c r="EH23" s="522">
        <f t="shared" si="63"/>
        <v>0</v>
      </c>
      <c r="EI23" s="522">
        <f t="shared" si="63"/>
        <v>0</v>
      </c>
      <c r="EJ23" s="544">
        <f t="shared" si="63"/>
        <v>0</v>
      </c>
      <c r="EK23" s="549">
        <f t="shared" si="50"/>
        <v>0</v>
      </c>
      <c r="EL23" s="543">
        <f t="shared" si="51"/>
        <v>0</v>
      </c>
      <c r="EM23" s="728">
        <f t="shared" si="15"/>
        <v>0</v>
      </c>
      <c r="EN23" s="572">
        <f t="shared" si="52"/>
        <v>0</v>
      </c>
      <c r="EO23" s="523">
        <f t="shared" si="16"/>
        <v>0</v>
      </c>
      <c r="EP23" s="523">
        <f t="shared" si="16"/>
        <v>0</v>
      </c>
      <c r="EQ23" s="523">
        <f t="shared" si="16"/>
        <v>0</v>
      </c>
      <c r="ER23" s="523">
        <f t="shared" si="16"/>
        <v>0</v>
      </c>
      <c r="ES23" s="523">
        <f t="shared" si="16"/>
        <v>0</v>
      </c>
      <c r="ET23" s="523">
        <f t="shared" si="16"/>
        <v>0</v>
      </c>
      <c r="EU23" s="523">
        <f t="shared" si="16"/>
        <v>0</v>
      </c>
      <c r="EV23" s="523">
        <f t="shared" si="16"/>
        <v>0</v>
      </c>
      <c r="EW23" s="523">
        <f t="shared" si="16"/>
        <v>0</v>
      </c>
      <c r="EX23" s="523">
        <f t="shared" si="16"/>
        <v>0</v>
      </c>
      <c r="EY23" s="523">
        <f t="shared" si="16"/>
        <v>0</v>
      </c>
      <c r="EZ23" s="523">
        <f t="shared" si="16"/>
        <v>0</v>
      </c>
      <c r="FA23" s="523">
        <f t="shared" si="16"/>
        <v>0</v>
      </c>
      <c r="FB23" s="523">
        <f t="shared" si="16"/>
        <v>0</v>
      </c>
      <c r="FC23" s="523">
        <f t="shared" si="16"/>
        <v>0</v>
      </c>
      <c r="FD23" s="523">
        <f t="shared" si="16"/>
        <v>0</v>
      </c>
      <c r="FE23" s="523">
        <f t="shared" si="17"/>
        <v>0</v>
      </c>
      <c r="FF23" s="523">
        <f t="shared" si="17"/>
        <v>0</v>
      </c>
      <c r="FG23" s="523">
        <f t="shared" si="17"/>
        <v>0</v>
      </c>
      <c r="FH23" s="523">
        <f t="shared" si="17"/>
        <v>0</v>
      </c>
      <c r="FI23" s="523">
        <f t="shared" si="17"/>
        <v>0</v>
      </c>
      <c r="FJ23" s="523">
        <f t="shared" si="17"/>
        <v>0</v>
      </c>
      <c r="FK23" s="523">
        <f t="shared" si="17"/>
        <v>0</v>
      </c>
      <c r="FL23" s="523">
        <f t="shared" si="17"/>
        <v>0</v>
      </c>
      <c r="FM23" s="524">
        <f t="shared" si="17"/>
        <v>0</v>
      </c>
      <c r="FN23" s="572">
        <f t="shared" si="18"/>
        <v>0</v>
      </c>
      <c r="FO23" s="579">
        <f t="shared" si="19"/>
        <v>0</v>
      </c>
      <c r="FP23" s="980" t="s">
        <v>1032</v>
      </c>
      <c r="FS23" s="905" t="s">
        <v>1156</v>
      </c>
      <c r="FT23" s="910">
        <f t="shared" ref="FT23:GC24" si="65">BH32</f>
        <v>20000</v>
      </c>
      <c r="FU23" s="910">
        <f t="shared" si="65"/>
        <v>0</v>
      </c>
      <c r="FV23" s="910">
        <f t="shared" si="65"/>
        <v>0</v>
      </c>
      <c r="FW23" s="910">
        <f t="shared" si="65"/>
        <v>0</v>
      </c>
      <c r="FX23" s="910">
        <f t="shared" si="65"/>
        <v>0</v>
      </c>
      <c r="FY23" s="910">
        <f t="shared" si="65"/>
        <v>0</v>
      </c>
      <c r="FZ23" s="910">
        <f t="shared" si="65"/>
        <v>0</v>
      </c>
      <c r="GA23" s="910">
        <f t="shared" si="65"/>
        <v>0</v>
      </c>
      <c r="GB23" s="910">
        <f t="shared" si="65"/>
        <v>0</v>
      </c>
      <c r="GC23" s="910">
        <f t="shared" si="65"/>
        <v>0</v>
      </c>
      <c r="GD23" s="910">
        <f t="shared" ref="GD23:GM24" si="66">BR32</f>
        <v>0</v>
      </c>
      <c r="GE23" s="910">
        <f t="shared" si="66"/>
        <v>0</v>
      </c>
      <c r="GF23" s="910">
        <f t="shared" si="66"/>
        <v>0</v>
      </c>
      <c r="GG23" s="910">
        <f t="shared" si="66"/>
        <v>0</v>
      </c>
      <c r="GH23" s="910">
        <f t="shared" si="66"/>
        <v>0</v>
      </c>
      <c r="GI23" s="910">
        <f t="shared" si="66"/>
        <v>0</v>
      </c>
      <c r="GJ23" s="910">
        <f t="shared" si="66"/>
        <v>0</v>
      </c>
      <c r="GK23" s="910">
        <f t="shared" si="66"/>
        <v>0</v>
      </c>
      <c r="GL23" s="910">
        <f t="shared" si="66"/>
        <v>0</v>
      </c>
      <c r="GM23" s="910">
        <f t="shared" si="66"/>
        <v>0</v>
      </c>
      <c r="GN23" s="910">
        <f t="shared" ref="GN23:GS24" si="67">CB32</f>
        <v>0</v>
      </c>
      <c r="GO23" s="910">
        <f t="shared" si="67"/>
        <v>0</v>
      </c>
      <c r="GP23" s="910">
        <f t="shared" si="67"/>
        <v>0</v>
      </c>
      <c r="GQ23" s="910">
        <f t="shared" si="67"/>
        <v>0</v>
      </c>
      <c r="GR23" s="910">
        <f t="shared" si="67"/>
        <v>0</v>
      </c>
      <c r="GS23" s="911">
        <f t="shared" si="67"/>
        <v>0</v>
      </c>
      <c r="GT23" s="911">
        <f t="shared" si="53"/>
        <v>20000</v>
      </c>
    </row>
    <row r="24" spans="1:202" ht="21" customHeight="1">
      <c r="A24" s="493"/>
      <c r="C24" s="1337"/>
      <c r="D24" s="305"/>
      <c r="E24" s="306"/>
      <c r="F24" s="306"/>
      <c r="G24" s="307"/>
      <c r="H24" s="495"/>
      <c r="I24" s="503"/>
      <c r="J24" s="496" t="str">
        <f t="shared" ref="J24" si="68">IFERROR(IF(I24="","-",I24/I23),"-")</f>
        <v>-</v>
      </c>
      <c r="K24" s="1087" t="str">
        <f t="shared" ref="K24:K36" si="69">IF($H24="", "", IFERROR(INDEX($FT$40:$GS$55, MATCH($H24, $FS$40:$FS$55, 0), MATCH($U24, $FT$39:$GS$39, 0)), ""))</f>
        <v/>
      </c>
      <c r="L24" s="295" t="str">
        <f t="shared" ref="L24" si="70">IF(AND(ISNUMBER(K24), K24&gt;=0, ISNUMBER(I23), I23&gt;0),K24/I23, "-")</f>
        <v>-</v>
      </c>
      <c r="M24" s="704" t="str">
        <f t="shared" ref="M24:M36" si="71">IF($H24="", "", IFERROR(INDEX($FT$10:$GS$25, MATCH($H24, $FS$10:$FS$25, 0), MATCH($U24, $FT$9:$GS$9, 0)), ""))</f>
        <v/>
      </c>
      <c r="N24" s="611"/>
      <c r="O24" s="296" t="str">
        <f>IF($N24="","",IFERROR(VLOOKUP($N24,'C3_2(公表)'!$C$4:$K$108,2,FALSE)&amp;"",""))</f>
        <v/>
      </c>
      <c r="P24" s="296" t="str">
        <f>IF($N24="","",IFERROR(VLOOKUP($N24,'C3_2(公表)'!$C$4:$K$108,3,FALSE)&amp;"",""))</f>
        <v/>
      </c>
      <c r="Q24" s="738" t="str">
        <f>IF($N24="","",IFERROR(VLOOKUP($N24,'C3_2(公表)'!$C$4:$K$108,4,FALSE)&amp;"",""))</f>
        <v/>
      </c>
      <c r="R24" s="925" t="str">
        <f t="shared" ref="R24" si="72">IFERROR(
  IF(COUNTIF($H24:$H24, $H24)&gt;1, 1,
    IF(COUNTIF($Z$10:$Z$30, $H24)=1,
      IF(INDEX($BF$10:$BF$34, MATCH($H24, $Z$10:$Z$30, 0))&lt;0, 2, ""),
      IF(COUNTIF($Z$32:$Z$34, $H24)=1,
        IF(INDEX($CI$32:$CI$34, MATCH($H24, $Z$32:$Z$34, 0))&lt;0, 3, ""),
        IF(INDEX($BF$40:$BF$64, MATCH($H24, $Z$40:$Z$64, 0))&lt;0, 4, "")
      )
    )
  ),"")</f>
        <v/>
      </c>
      <c r="S24" s="925" t="str">
        <f t="shared" ref="S24:S87" si="73">IFERROR(
  CHOOSE($R24,
   $H24&amp;"の電源種は同じメニュー内ですでに選択されております。同じ電源種の利用量は１行にまとめて入力してください。",
   $H24&amp;"のメニューでの利用量合計が、D2,D4シートで入力された全体の"&amp;$H24&amp;"の供給量を超過しています。H～I列の電源種・利用量またはD2,D4シートの供給量・転売量の入力を見直してください。",
   $H24&amp;"区分のメニューでの利用量合計が、D2,D4シートで入力された全体の"&amp;$H24&amp;"の供給量を超過しております。H～I列の電源種・利用量またはD2,D4シートの供給量・転売量の入力を見直してください。",
   $H24&amp;"の新設分利用量K列合計が、D2シートで新設電源として指定されている分の供給量の合計値を超過しております。"
 ), "")</f>
        <v/>
      </c>
      <c r="T24" s="1338"/>
      <c r="U24" s="508" t="s">
        <v>1615</v>
      </c>
      <c r="V24" s="508" t="b">
        <f>V23</f>
        <v>0</v>
      </c>
      <c r="W24" s="508" t="b">
        <f>W23</f>
        <v>0</v>
      </c>
      <c r="X24" s="734" t="b">
        <f t="shared" ref="X24" si="74">IF(H23=$AB$376, FALSE,
 IF(H23=$AC$376, H23&lt;&gt;"",
 IF(H23=$AD$376, H23&lt;&gt;"",
 IF(H23=$AE$376, H23&lt;&gt;"",
 IF(H23=$AF$376, H23&lt;&gt;"", FALSE)))))</f>
        <v>0</v>
      </c>
      <c r="Y24" s="587"/>
      <c r="Z24" s="488" t="s">
        <v>3</v>
      </c>
      <c r="AA24" s="521" t="s">
        <v>1609</v>
      </c>
      <c r="AB24" s="549">
        <f>SUMIFS('D5'!$K$4:$K$31, 'D5'!$B$4:$B$31, $Z24)</f>
        <v>0</v>
      </c>
      <c r="AC24" s="871"/>
      <c r="AD24" s="872"/>
      <c r="AE24" s="531">
        <f t="shared" si="55"/>
        <v>0</v>
      </c>
      <c r="AF24" s="521">
        <f t="shared" si="55"/>
        <v>0</v>
      </c>
      <c r="AG24" s="521">
        <f t="shared" si="55"/>
        <v>0</v>
      </c>
      <c r="AH24" s="521">
        <f t="shared" si="55"/>
        <v>0</v>
      </c>
      <c r="AI24" s="521">
        <f t="shared" si="55"/>
        <v>0</v>
      </c>
      <c r="AJ24" s="521">
        <f t="shared" si="55"/>
        <v>0</v>
      </c>
      <c r="AK24" s="521">
        <f t="shared" si="55"/>
        <v>0</v>
      </c>
      <c r="AL24" s="521">
        <f t="shared" si="55"/>
        <v>0</v>
      </c>
      <c r="AM24" s="521">
        <f t="shared" si="55"/>
        <v>0</v>
      </c>
      <c r="AN24" s="521">
        <f t="shared" si="55"/>
        <v>0</v>
      </c>
      <c r="AO24" s="521">
        <f t="shared" si="56"/>
        <v>0</v>
      </c>
      <c r="AP24" s="521">
        <f t="shared" si="56"/>
        <v>0</v>
      </c>
      <c r="AQ24" s="521">
        <f t="shared" si="56"/>
        <v>0</v>
      </c>
      <c r="AR24" s="521">
        <f t="shared" si="56"/>
        <v>0</v>
      </c>
      <c r="AS24" s="521">
        <f t="shared" si="56"/>
        <v>0</v>
      </c>
      <c r="AT24" s="521">
        <f t="shared" si="56"/>
        <v>0</v>
      </c>
      <c r="AU24" s="521">
        <f t="shared" si="56"/>
        <v>0</v>
      </c>
      <c r="AV24" s="521">
        <f t="shared" si="56"/>
        <v>0</v>
      </c>
      <c r="AW24" s="521">
        <f t="shared" si="56"/>
        <v>0</v>
      </c>
      <c r="AX24" s="521">
        <f t="shared" si="56"/>
        <v>0</v>
      </c>
      <c r="AY24" s="521">
        <f t="shared" si="57"/>
        <v>0</v>
      </c>
      <c r="AZ24" s="521">
        <f t="shared" si="57"/>
        <v>0</v>
      </c>
      <c r="BA24" s="521">
        <f t="shared" si="57"/>
        <v>0</v>
      </c>
      <c r="BB24" s="521">
        <f t="shared" si="57"/>
        <v>0</v>
      </c>
      <c r="BC24" s="521">
        <f t="shared" si="57"/>
        <v>0</v>
      </c>
      <c r="BD24" s="532">
        <f t="shared" si="57"/>
        <v>0</v>
      </c>
      <c r="BE24" s="552">
        <f t="shared" si="47"/>
        <v>0</v>
      </c>
      <c r="BF24" s="543">
        <f t="shared" si="6"/>
        <v>0</v>
      </c>
      <c r="BG24" s="558">
        <f t="shared" si="7"/>
        <v>0</v>
      </c>
      <c r="BH24" s="543">
        <f t="shared" si="58"/>
        <v>0</v>
      </c>
      <c r="BI24" s="522">
        <f t="shared" si="58"/>
        <v>0</v>
      </c>
      <c r="BJ24" s="522">
        <f t="shared" si="58"/>
        <v>0</v>
      </c>
      <c r="BK24" s="522">
        <f t="shared" si="58"/>
        <v>0</v>
      </c>
      <c r="BL24" s="522">
        <f t="shared" si="58"/>
        <v>0</v>
      </c>
      <c r="BM24" s="522">
        <f t="shared" si="58"/>
        <v>0</v>
      </c>
      <c r="BN24" s="522">
        <f t="shared" si="58"/>
        <v>0</v>
      </c>
      <c r="BO24" s="522">
        <f t="shared" si="58"/>
        <v>0</v>
      </c>
      <c r="BP24" s="522">
        <f t="shared" si="58"/>
        <v>0</v>
      </c>
      <c r="BQ24" s="522">
        <f t="shared" si="58"/>
        <v>0</v>
      </c>
      <c r="BR24" s="522">
        <f t="shared" si="59"/>
        <v>0</v>
      </c>
      <c r="BS24" s="522">
        <f t="shared" si="59"/>
        <v>0</v>
      </c>
      <c r="BT24" s="522">
        <f t="shared" si="59"/>
        <v>0</v>
      </c>
      <c r="BU24" s="522">
        <f t="shared" si="59"/>
        <v>0</v>
      </c>
      <c r="BV24" s="522">
        <f t="shared" si="59"/>
        <v>0</v>
      </c>
      <c r="BW24" s="522">
        <f t="shared" si="59"/>
        <v>0</v>
      </c>
      <c r="BX24" s="522">
        <f t="shared" si="59"/>
        <v>0</v>
      </c>
      <c r="BY24" s="522">
        <f t="shared" si="59"/>
        <v>0</v>
      </c>
      <c r="BZ24" s="522">
        <f t="shared" si="59"/>
        <v>0</v>
      </c>
      <c r="CA24" s="522">
        <f t="shared" si="59"/>
        <v>0</v>
      </c>
      <c r="CB24" s="522">
        <f t="shared" si="60"/>
        <v>0</v>
      </c>
      <c r="CC24" s="522">
        <f t="shared" si="60"/>
        <v>0</v>
      </c>
      <c r="CD24" s="522">
        <f t="shared" si="60"/>
        <v>0</v>
      </c>
      <c r="CE24" s="522">
        <f t="shared" si="60"/>
        <v>0</v>
      </c>
      <c r="CF24" s="522">
        <f t="shared" si="60"/>
        <v>0</v>
      </c>
      <c r="CG24" s="544">
        <f t="shared" si="60"/>
        <v>0</v>
      </c>
      <c r="CH24" s="549">
        <f t="shared" si="48"/>
        <v>0</v>
      </c>
      <c r="CI24" s="543">
        <f t="shared" si="49"/>
        <v>0</v>
      </c>
      <c r="CJ24" s="565">
        <f t="shared" si="11"/>
        <v>0</v>
      </c>
      <c r="CK24" s="719"/>
      <c r="CL24" s="720"/>
      <c r="CM24" s="720"/>
      <c r="CN24" s="720"/>
      <c r="CO24" s="720"/>
      <c r="CP24" s="720"/>
      <c r="CQ24" s="720"/>
      <c r="CR24" s="720"/>
      <c r="CS24" s="720"/>
      <c r="CT24" s="720"/>
      <c r="CU24" s="720"/>
      <c r="CV24" s="720"/>
      <c r="CW24" s="720"/>
      <c r="CX24" s="720"/>
      <c r="CY24" s="720"/>
      <c r="CZ24" s="720"/>
      <c r="DA24" s="720"/>
      <c r="DB24" s="720"/>
      <c r="DC24" s="720"/>
      <c r="DD24" s="720"/>
      <c r="DE24" s="720"/>
      <c r="DF24" s="720"/>
      <c r="DG24" s="720"/>
      <c r="DH24" s="720"/>
      <c r="DI24" s="720"/>
      <c r="DJ24" s="721"/>
      <c r="DK24" s="543">
        <f t="shared" si="61"/>
        <v>0</v>
      </c>
      <c r="DL24" s="522">
        <f t="shared" si="61"/>
        <v>0</v>
      </c>
      <c r="DM24" s="522">
        <f t="shared" si="61"/>
        <v>0</v>
      </c>
      <c r="DN24" s="522">
        <f t="shared" si="61"/>
        <v>0</v>
      </c>
      <c r="DO24" s="522">
        <f t="shared" si="61"/>
        <v>0</v>
      </c>
      <c r="DP24" s="522">
        <f t="shared" si="61"/>
        <v>0</v>
      </c>
      <c r="DQ24" s="522">
        <f t="shared" si="61"/>
        <v>0</v>
      </c>
      <c r="DR24" s="522">
        <f t="shared" si="61"/>
        <v>0</v>
      </c>
      <c r="DS24" s="522">
        <f t="shared" si="61"/>
        <v>0</v>
      </c>
      <c r="DT24" s="522">
        <f t="shared" si="61"/>
        <v>0</v>
      </c>
      <c r="DU24" s="522">
        <f t="shared" si="62"/>
        <v>0</v>
      </c>
      <c r="DV24" s="522">
        <f t="shared" si="62"/>
        <v>0</v>
      </c>
      <c r="DW24" s="522">
        <f t="shared" si="62"/>
        <v>0</v>
      </c>
      <c r="DX24" s="522">
        <f t="shared" si="62"/>
        <v>0</v>
      </c>
      <c r="DY24" s="522">
        <f t="shared" si="62"/>
        <v>0</v>
      </c>
      <c r="DZ24" s="522">
        <f t="shared" si="62"/>
        <v>0</v>
      </c>
      <c r="EA24" s="522">
        <f t="shared" si="62"/>
        <v>0</v>
      </c>
      <c r="EB24" s="522">
        <f t="shared" si="62"/>
        <v>0</v>
      </c>
      <c r="EC24" s="522">
        <f t="shared" si="62"/>
        <v>0</v>
      </c>
      <c r="ED24" s="522">
        <f t="shared" si="62"/>
        <v>0</v>
      </c>
      <c r="EE24" s="522">
        <f t="shared" si="63"/>
        <v>0</v>
      </c>
      <c r="EF24" s="522">
        <f t="shared" si="63"/>
        <v>0</v>
      </c>
      <c r="EG24" s="522">
        <f t="shared" si="63"/>
        <v>0</v>
      </c>
      <c r="EH24" s="522">
        <f t="shared" si="63"/>
        <v>0</v>
      </c>
      <c r="EI24" s="522">
        <f t="shared" si="63"/>
        <v>0</v>
      </c>
      <c r="EJ24" s="544">
        <f t="shared" si="63"/>
        <v>0</v>
      </c>
      <c r="EK24" s="549">
        <f t="shared" si="50"/>
        <v>0</v>
      </c>
      <c r="EL24" s="543">
        <f t="shared" si="51"/>
        <v>0</v>
      </c>
      <c r="EM24" s="728">
        <f t="shared" si="15"/>
        <v>0</v>
      </c>
      <c r="EN24" s="572">
        <f t="shared" si="52"/>
        <v>0</v>
      </c>
      <c r="EO24" s="523">
        <f t="shared" si="16"/>
        <v>0</v>
      </c>
      <c r="EP24" s="523">
        <f t="shared" si="16"/>
        <v>0</v>
      </c>
      <c r="EQ24" s="523">
        <f t="shared" si="16"/>
        <v>0</v>
      </c>
      <c r="ER24" s="523">
        <f t="shared" si="16"/>
        <v>0</v>
      </c>
      <c r="ES24" s="523">
        <f t="shared" si="16"/>
        <v>0</v>
      </c>
      <c r="ET24" s="523">
        <f t="shared" si="16"/>
        <v>0</v>
      </c>
      <c r="EU24" s="523">
        <f t="shared" si="16"/>
        <v>0</v>
      </c>
      <c r="EV24" s="523">
        <f t="shared" si="16"/>
        <v>0</v>
      </c>
      <c r="EW24" s="523">
        <f t="shared" si="16"/>
        <v>0</v>
      </c>
      <c r="EX24" s="523">
        <f t="shared" si="16"/>
        <v>0</v>
      </c>
      <c r="EY24" s="523">
        <f t="shared" si="16"/>
        <v>0</v>
      </c>
      <c r="EZ24" s="523">
        <f t="shared" si="16"/>
        <v>0</v>
      </c>
      <c r="FA24" s="523">
        <f t="shared" si="16"/>
        <v>0</v>
      </c>
      <c r="FB24" s="523">
        <f t="shared" si="16"/>
        <v>0</v>
      </c>
      <c r="FC24" s="523">
        <f t="shared" si="16"/>
        <v>0</v>
      </c>
      <c r="FD24" s="523">
        <f t="shared" si="16"/>
        <v>0</v>
      </c>
      <c r="FE24" s="523">
        <f t="shared" si="17"/>
        <v>0</v>
      </c>
      <c r="FF24" s="523">
        <f t="shared" si="17"/>
        <v>0</v>
      </c>
      <c r="FG24" s="523">
        <f t="shared" si="17"/>
        <v>0</v>
      </c>
      <c r="FH24" s="523">
        <f t="shared" si="17"/>
        <v>0</v>
      </c>
      <c r="FI24" s="523">
        <f t="shared" si="17"/>
        <v>0</v>
      </c>
      <c r="FJ24" s="523">
        <f t="shared" si="17"/>
        <v>0</v>
      </c>
      <c r="FK24" s="523">
        <f t="shared" si="17"/>
        <v>0</v>
      </c>
      <c r="FL24" s="523">
        <f t="shared" si="17"/>
        <v>0</v>
      </c>
      <c r="FM24" s="524">
        <f t="shared" si="17"/>
        <v>0</v>
      </c>
      <c r="FN24" s="572">
        <f t="shared" si="18"/>
        <v>0</v>
      </c>
      <c r="FO24" s="579">
        <f t="shared" si="19"/>
        <v>0</v>
      </c>
      <c r="FP24" s="488" t="s">
        <v>3</v>
      </c>
      <c r="FS24" s="921" t="s">
        <v>2699</v>
      </c>
      <c r="FT24" s="922">
        <f t="shared" si="65"/>
        <v>0</v>
      </c>
      <c r="FU24" s="922">
        <f t="shared" si="65"/>
        <v>0</v>
      </c>
      <c r="FV24" s="922">
        <f t="shared" si="65"/>
        <v>0</v>
      </c>
      <c r="FW24" s="922">
        <f t="shared" si="65"/>
        <v>0</v>
      </c>
      <c r="FX24" s="922">
        <f t="shared" si="65"/>
        <v>0</v>
      </c>
      <c r="FY24" s="922">
        <f t="shared" si="65"/>
        <v>0</v>
      </c>
      <c r="FZ24" s="922">
        <f t="shared" si="65"/>
        <v>0</v>
      </c>
      <c r="GA24" s="922">
        <f t="shared" si="65"/>
        <v>0</v>
      </c>
      <c r="GB24" s="922">
        <f t="shared" si="65"/>
        <v>0</v>
      </c>
      <c r="GC24" s="922">
        <f t="shared" si="65"/>
        <v>0</v>
      </c>
      <c r="GD24" s="922">
        <f t="shared" si="66"/>
        <v>0</v>
      </c>
      <c r="GE24" s="922">
        <f t="shared" si="66"/>
        <v>0</v>
      </c>
      <c r="GF24" s="922">
        <f t="shared" si="66"/>
        <v>0</v>
      </c>
      <c r="GG24" s="922">
        <f t="shared" si="66"/>
        <v>0</v>
      </c>
      <c r="GH24" s="922">
        <f t="shared" si="66"/>
        <v>0</v>
      </c>
      <c r="GI24" s="922">
        <f t="shared" si="66"/>
        <v>0</v>
      </c>
      <c r="GJ24" s="922">
        <f t="shared" si="66"/>
        <v>0</v>
      </c>
      <c r="GK24" s="922">
        <f t="shared" si="66"/>
        <v>0</v>
      </c>
      <c r="GL24" s="922">
        <f t="shared" si="66"/>
        <v>0</v>
      </c>
      <c r="GM24" s="922">
        <f t="shared" si="66"/>
        <v>0</v>
      </c>
      <c r="GN24" s="922">
        <f t="shared" si="67"/>
        <v>0</v>
      </c>
      <c r="GO24" s="922">
        <f t="shared" si="67"/>
        <v>0</v>
      </c>
      <c r="GP24" s="922">
        <f t="shared" si="67"/>
        <v>0</v>
      </c>
      <c r="GQ24" s="922">
        <f t="shared" si="67"/>
        <v>0</v>
      </c>
      <c r="GR24" s="922">
        <f t="shared" si="67"/>
        <v>0</v>
      </c>
      <c r="GS24" s="923">
        <f t="shared" si="67"/>
        <v>0</v>
      </c>
      <c r="GT24" s="923">
        <f t="shared" si="53"/>
        <v>0</v>
      </c>
    </row>
    <row r="25" spans="1:202" ht="21" customHeight="1" thickBot="1">
      <c r="A25" s="493"/>
      <c r="C25" s="297" t="s">
        <v>1071</v>
      </c>
      <c r="D25" s="1339"/>
      <c r="E25" s="1339"/>
      <c r="F25" s="1339"/>
      <c r="G25" s="1340"/>
      <c r="H25" s="48"/>
      <c r="I25" s="503"/>
      <c r="J25" s="496" t="str">
        <f t="shared" ref="J25" si="75">IFERROR(IF(I25="","-",I25/I23),"-")</f>
        <v>-</v>
      </c>
      <c r="K25" s="1088" t="str">
        <f t="shared" si="69"/>
        <v/>
      </c>
      <c r="L25" s="295" t="str">
        <f t="shared" ref="L25" si="76">IF(AND(ISNUMBER(K25), K25&gt;=0, ISNUMBER(I23), I23&gt;0),K25/I23, "-")</f>
        <v>-</v>
      </c>
      <c r="M25" s="704" t="str">
        <f t="shared" si="71"/>
        <v/>
      </c>
      <c r="N25" s="612"/>
      <c r="O25" s="296" t="str">
        <f>IF($N25="","",IFERROR(VLOOKUP($N25,'C3_2(公表)'!$C$4:$K$108,2,FALSE)&amp;"",""))</f>
        <v/>
      </c>
      <c r="P25" s="296" t="str">
        <f>IF($N25="","",IFERROR(VLOOKUP($N25,'C3_2(公表)'!$C$4:$K$108,3,FALSE)&amp;"",""))</f>
        <v/>
      </c>
      <c r="Q25" s="738" t="str">
        <f>IF($N25="","",IFERROR(VLOOKUP($N25,'C3_2(公表)'!$C$4:$K$108,4,FALSE)&amp;"",""))</f>
        <v/>
      </c>
      <c r="R25" s="925" t="str">
        <f t="shared" ref="R25" si="77">IFERROR(
  IF(COUNTIF($H24:$H25, $H25)&gt;1, 1,
    IF(COUNTIF($Z$10:$Z$30, $H25)=1,
      IF(INDEX($BF$10:$BF$34, MATCH($H25, $Z$10:$Z$30, 0))&lt;0, 2, ""),
      IF(COUNTIF($Z$32:$Z$34, $H25)=1,
        IF(INDEX($CI$32:$CI$34, MATCH($H25, $Z$32:$Z$34, 0))&lt;0, 3, ""),
        IF(INDEX($BF$40:$BF$64, MATCH($H25, $Z$40:$Z$64, 0))&lt;0, 4, "")
      )
    )
  ),"")</f>
        <v/>
      </c>
      <c r="S25" s="925" t="str">
        <f t="shared" si="73"/>
        <v/>
      </c>
      <c r="U25" s="508" t="s">
        <v>1615</v>
      </c>
      <c r="V25" s="508" t="b">
        <f t="shared" ref="V25:W36" si="78">V24</f>
        <v>0</v>
      </c>
      <c r="W25" s="508" t="b">
        <f t="shared" si="78"/>
        <v>0</v>
      </c>
      <c r="X25" s="734" t="b">
        <f t="shared" ref="X25" si="79">IF(H23=$AB$376, FALSE,
 IF(H23=$AC$376, H24&lt;&gt;"",
 IF(H23=$AD$376, H24&lt;&gt;"",
 IF(H23=$AE$376, H24&lt;&gt;"",
 IF(H23=$AF$376, H24&lt;&gt;"", FALSE)))))</f>
        <v>0</v>
      </c>
      <c r="Z25" s="488" t="s">
        <v>1793</v>
      </c>
      <c r="AA25" s="521" t="s">
        <v>1609</v>
      </c>
      <c r="AB25" s="549">
        <f>SUMIFS('D5'!$K$4:$K$31, 'D5'!$B$4:$B$31, $Z25)</f>
        <v>5000</v>
      </c>
      <c r="AC25" s="871"/>
      <c r="AD25" s="872"/>
      <c r="AE25" s="531">
        <f t="shared" si="55"/>
        <v>0</v>
      </c>
      <c r="AF25" s="521">
        <f t="shared" si="55"/>
        <v>0</v>
      </c>
      <c r="AG25" s="521">
        <f t="shared" si="55"/>
        <v>0</v>
      </c>
      <c r="AH25" s="521">
        <f t="shared" si="55"/>
        <v>0</v>
      </c>
      <c r="AI25" s="521">
        <f t="shared" si="55"/>
        <v>0</v>
      </c>
      <c r="AJ25" s="521">
        <f t="shared" si="55"/>
        <v>0</v>
      </c>
      <c r="AK25" s="521">
        <f t="shared" si="55"/>
        <v>0</v>
      </c>
      <c r="AL25" s="521">
        <f t="shared" si="55"/>
        <v>0</v>
      </c>
      <c r="AM25" s="521">
        <f t="shared" si="55"/>
        <v>0</v>
      </c>
      <c r="AN25" s="521">
        <f t="shared" si="55"/>
        <v>0</v>
      </c>
      <c r="AO25" s="521">
        <f t="shared" si="56"/>
        <v>0</v>
      </c>
      <c r="AP25" s="521">
        <f t="shared" si="56"/>
        <v>0</v>
      </c>
      <c r="AQ25" s="521">
        <f t="shared" si="56"/>
        <v>0</v>
      </c>
      <c r="AR25" s="521">
        <f t="shared" si="56"/>
        <v>0</v>
      </c>
      <c r="AS25" s="521">
        <f t="shared" si="56"/>
        <v>0</v>
      </c>
      <c r="AT25" s="521">
        <f t="shared" si="56"/>
        <v>0</v>
      </c>
      <c r="AU25" s="521">
        <f t="shared" si="56"/>
        <v>0</v>
      </c>
      <c r="AV25" s="521">
        <f t="shared" si="56"/>
        <v>0</v>
      </c>
      <c r="AW25" s="521">
        <f t="shared" si="56"/>
        <v>0</v>
      </c>
      <c r="AX25" s="521">
        <f t="shared" si="56"/>
        <v>0</v>
      </c>
      <c r="AY25" s="521">
        <f t="shared" si="57"/>
        <v>0</v>
      </c>
      <c r="AZ25" s="521">
        <f t="shared" si="57"/>
        <v>0</v>
      </c>
      <c r="BA25" s="521">
        <f t="shared" si="57"/>
        <v>0</v>
      </c>
      <c r="BB25" s="521">
        <f t="shared" si="57"/>
        <v>0</v>
      </c>
      <c r="BC25" s="521">
        <f t="shared" si="57"/>
        <v>0</v>
      </c>
      <c r="BD25" s="532">
        <f t="shared" si="57"/>
        <v>0</v>
      </c>
      <c r="BE25" s="552">
        <f t="shared" si="47"/>
        <v>0</v>
      </c>
      <c r="BF25" s="543">
        <f t="shared" si="6"/>
        <v>5000</v>
      </c>
      <c r="BG25" s="558">
        <f t="shared" si="7"/>
        <v>7.6923076923076927E-2</v>
      </c>
      <c r="BH25" s="543">
        <f t="shared" si="58"/>
        <v>0</v>
      </c>
      <c r="BI25" s="522">
        <f t="shared" si="58"/>
        <v>0</v>
      </c>
      <c r="BJ25" s="522">
        <f t="shared" si="58"/>
        <v>0</v>
      </c>
      <c r="BK25" s="522">
        <f t="shared" si="58"/>
        <v>0</v>
      </c>
      <c r="BL25" s="522">
        <f t="shared" si="58"/>
        <v>0</v>
      </c>
      <c r="BM25" s="522">
        <f t="shared" si="58"/>
        <v>0</v>
      </c>
      <c r="BN25" s="522">
        <f t="shared" si="58"/>
        <v>0</v>
      </c>
      <c r="BO25" s="522">
        <f t="shared" si="58"/>
        <v>0</v>
      </c>
      <c r="BP25" s="522">
        <f t="shared" si="58"/>
        <v>0</v>
      </c>
      <c r="BQ25" s="522">
        <f t="shared" si="58"/>
        <v>0</v>
      </c>
      <c r="BR25" s="522">
        <f t="shared" si="59"/>
        <v>0</v>
      </c>
      <c r="BS25" s="522">
        <f t="shared" si="59"/>
        <v>0</v>
      </c>
      <c r="BT25" s="522">
        <f t="shared" si="59"/>
        <v>0</v>
      </c>
      <c r="BU25" s="522">
        <f t="shared" si="59"/>
        <v>0</v>
      </c>
      <c r="BV25" s="522">
        <f t="shared" si="59"/>
        <v>0</v>
      </c>
      <c r="BW25" s="522">
        <f t="shared" si="59"/>
        <v>0</v>
      </c>
      <c r="BX25" s="522">
        <f t="shared" si="59"/>
        <v>0</v>
      </c>
      <c r="BY25" s="522">
        <f t="shared" si="59"/>
        <v>0</v>
      </c>
      <c r="BZ25" s="522">
        <f t="shared" si="59"/>
        <v>0</v>
      </c>
      <c r="CA25" s="522">
        <f t="shared" si="59"/>
        <v>0</v>
      </c>
      <c r="CB25" s="522">
        <f t="shared" si="60"/>
        <v>0</v>
      </c>
      <c r="CC25" s="522">
        <f t="shared" si="60"/>
        <v>0</v>
      </c>
      <c r="CD25" s="522">
        <f t="shared" si="60"/>
        <v>0</v>
      </c>
      <c r="CE25" s="522">
        <f t="shared" si="60"/>
        <v>0</v>
      </c>
      <c r="CF25" s="522">
        <f t="shared" si="60"/>
        <v>0</v>
      </c>
      <c r="CG25" s="544">
        <f t="shared" si="60"/>
        <v>0</v>
      </c>
      <c r="CH25" s="549">
        <f t="shared" si="48"/>
        <v>0</v>
      </c>
      <c r="CI25" s="543">
        <f t="shared" si="49"/>
        <v>5000</v>
      </c>
      <c r="CJ25" s="565">
        <f t="shared" si="11"/>
        <v>5.5555555555555552E-2</v>
      </c>
      <c r="CK25" s="719"/>
      <c r="CL25" s="720"/>
      <c r="CM25" s="720"/>
      <c r="CN25" s="720"/>
      <c r="CO25" s="720"/>
      <c r="CP25" s="720"/>
      <c r="CQ25" s="720"/>
      <c r="CR25" s="720"/>
      <c r="CS25" s="720"/>
      <c r="CT25" s="720"/>
      <c r="CU25" s="720"/>
      <c r="CV25" s="720"/>
      <c r="CW25" s="720"/>
      <c r="CX25" s="720"/>
      <c r="CY25" s="720"/>
      <c r="CZ25" s="720"/>
      <c r="DA25" s="720"/>
      <c r="DB25" s="720"/>
      <c r="DC25" s="720"/>
      <c r="DD25" s="720"/>
      <c r="DE25" s="720"/>
      <c r="DF25" s="720"/>
      <c r="DG25" s="720"/>
      <c r="DH25" s="720"/>
      <c r="DI25" s="720"/>
      <c r="DJ25" s="721"/>
      <c r="DK25" s="543">
        <f t="shared" si="61"/>
        <v>0</v>
      </c>
      <c r="DL25" s="522">
        <f t="shared" si="61"/>
        <v>0</v>
      </c>
      <c r="DM25" s="522">
        <f t="shared" si="61"/>
        <v>0</v>
      </c>
      <c r="DN25" s="522">
        <f t="shared" si="61"/>
        <v>0</v>
      </c>
      <c r="DO25" s="522">
        <f t="shared" si="61"/>
        <v>0</v>
      </c>
      <c r="DP25" s="522">
        <f t="shared" si="61"/>
        <v>0</v>
      </c>
      <c r="DQ25" s="522">
        <f t="shared" si="61"/>
        <v>0</v>
      </c>
      <c r="DR25" s="522">
        <f t="shared" si="61"/>
        <v>0</v>
      </c>
      <c r="DS25" s="522">
        <f t="shared" si="61"/>
        <v>0</v>
      </c>
      <c r="DT25" s="522">
        <f t="shared" si="61"/>
        <v>0</v>
      </c>
      <c r="DU25" s="522">
        <f t="shared" si="62"/>
        <v>0</v>
      </c>
      <c r="DV25" s="522">
        <f t="shared" si="62"/>
        <v>0</v>
      </c>
      <c r="DW25" s="522">
        <f t="shared" si="62"/>
        <v>0</v>
      </c>
      <c r="DX25" s="522">
        <f t="shared" si="62"/>
        <v>0</v>
      </c>
      <c r="DY25" s="522">
        <f t="shared" si="62"/>
        <v>0</v>
      </c>
      <c r="DZ25" s="522">
        <f t="shared" si="62"/>
        <v>0</v>
      </c>
      <c r="EA25" s="522">
        <f t="shared" si="62"/>
        <v>0</v>
      </c>
      <c r="EB25" s="522">
        <f t="shared" si="62"/>
        <v>0</v>
      </c>
      <c r="EC25" s="522">
        <f t="shared" si="62"/>
        <v>0</v>
      </c>
      <c r="ED25" s="522">
        <f t="shared" si="62"/>
        <v>0</v>
      </c>
      <c r="EE25" s="522">
        <f t="shared" si="63"/>
        <v>4444.4444444444443</v>
      </c>
      <c r="EF25" s="522">
        <f t="shared" si="63"/>
        <v>0</v>
      </c>
      <c r="EG25" s="522">
        <f t="shared" si="63"/>
        <v>0</v>
      </c>
      <c r="EH25" s="522">
        <f t="shared" si="63"/>
        <v>0</v>
      </c>
      <c r="EI25" s="522">
        <f t="shared" si="63"/>
        <v>0</v>
      </c>
      <c r="EJ25" s="544">
        <f t="shared" si="63"/>
        <v>0</v>
      </c>
      <c r="EK25" s="549">
        <f t="shared" si="50"/>
        <v>4444.4444444444443</v>
      </c>
      <c r="EL25" s="543">
        <f t="shared" si="51"/>
        <v>555.55555555555566</v>
      </c>
      <c r="EM25" s="728">
        <f t="shared" si="15"/>
        <v>5.5555555555555552E-2</v>
      </c>
      <c r="EN25" s="572">
        <f t="shared" si="52"/>
        <v>0</v>
      </c>
      <c r="EO25" s="523">
        <f t="shared" si="16"/>
        <v>0</v>
      </c>
      <c r="EP25" s="523">
        <f t="shared" si="16"/>
        <v>0</v>
      </c>
      <c r="EQ25" s="523">
        <f t="shared" si="16"/>
        <v>0</v>
      </c>
      <c r="ER25" s="523">
        <f t="shared" si="16"/>
        <v>0</v>
      </c>
      <c r="ES25" s="523">
        <f t="shared" si="16"/>
        <v>0</v>
      </c>
      <c r="ET25" s="523">
        <f t="shared" si="16"/>
        <v>0</v>
      </c>
      <c r="EU25" s="523">
        <f t="shared" si="16"/>
        <v>0</v>
      </c>
      <c r="EV25" s="523">
        <f t="shared" si="16"/>
        <v>0</v>
      </c>
      <c r="EW25" s="523">
        <f t="shared" si="16"/>
        <v>0</v>
      </c>
      <c r="EX25" s="523">
        <f t="shared" si="16"/>
        <v>0</v>
      </c>
      <c r="EY25" s="523">
        <f t="shared" si="16"/>
        <v>0</v>
      </c>
      <c r="EZ25" s="523">
        <f t="shared" si="16"/>
        <v>0</v>
      </c>
      <c r="FA25" s="523">
        <f t="shared" si="16"/>
        <v>0</v>
      </c>
      <c r="FB25" s="523">
        <f t="shared" si="16"/>
        <v>0</v>
      </c>
      <c r="FC25" s="523">
        <f t="shared" si="16"/>
        <v>0</v>
      </c>
      <c r="FD25" s="523">
        <f t="shared" ref="FD25:FM30" si="80">SUMIFS($AE25:$BD25, $AE$9:$BD$9, FD$9)
+SUMIFS($BH25:$CG25, $BH$9:$CG$9, FD$9)
+SUMIFS($DK25:$EJ25, $DK$9:$EJ$9, FD$9)</f>
        <v>0</v>
      </c>
      <c r="FE25" s="523">
        <f t="shared" si="17"/>
        <v>0</v>
      </c>
      <c r="FF25" s="523">
        <f t="shared" si="17"/>
        <v>0</v>
      </c>
      <c r="FG25" s="523">
        <f t="shared" si="17"/>
        <v>0</v>
      </c>
      <c r="FH25" s="523">
        <f t="shared" si="17"/>
        <v>4444.4444444444443</v>
      </c>
      <c r="FI25" s="523">
        <f t="shared" si="17"/>
        <v>0</v>
      </c>
      <c r="FJ25" s="523">
        <f t="shared" si="17"/>
        <v>0</v>
      </c>
      <c r="FK25" s="523">
        <f t="shared" si="17"/>
        <v>0</v>
      </c>
      <c r="FL25" s="523">
        <f t="shared" si="17"/>
        <v>0</v>
      </c>
      <c r="FM25" s="524">
        <f t="shared" si="17"/>
        <v>0</v>
      </c>
      <c r="FN25" s="572">
        <f t="shared" si="18"/>
        <v>444.44444444444446</v>
      </c>
      <c r="FO25" s="579">
        <f t="shared" si="19"/>
        <v>4.4444444444444446E-2</v>
      </c>
      <c r="FP25" s="488" t="s">
        <v>1793</v>
      </c>
      <c r="FS25" s="918" t="s">
        <v>1635</v>
      </c>
      <c r="FT25" s="919">
        <f t="shared" ref="FT25:GS25" si="81">SUM(DK$10:DK$22)</f>
        <v>0</v>
      </c>
      <c r="FU25" s="919">
        <f t="shared" si="81"/>
        <v>0</v>
      </c>
      <c r="FV25" s="919">
        <f t="shared" si="81"/>
        <v>0</v>
      </c>
      <c r="FW25" s="919">
        <f t="shared" si="81"/>
        <v>0</v>
      </c>
      <c r="FX25" s="919">
        <f t="shared" si="81"/>
        <v>0</v>
      </c>
      <c r="FY25" s="919">
        <f t="shared" si="81"/>
        <v>0</v>
      </c>
      <c r="FZ25" s="919">
        <f t="shared" si="81"/>
        <v>0</v>
      </c>
      <c r="GA25" s="919">
        <f t="shared" si="81"/>
        <v>0</v>
      </c>
      <c r="GB25" s="919">
        <f t="shared" si="81"/>
        <v>0</v>
      </c>
      <c r="GC25" s="919">
        <f t="shared" si="81"/>
        <v>0</v>
      </c>
      <c r="GD25" s="919">
        <f t="shared" si="81"/>
        <v>0</v>
      </c>
      <c r="GE25" s="919">
        <f t="shared" si="81"/>
        <v>0</v>
      </c>
      <c r="GF25" s="919">
        <f t="shared" si="81"/>
        <v>0</v>
      </c>
      <c r="GG25" s="919">
        <f t="shared" si="81"/>
        <v>0</v>
      </c>
      <c r="GH25" s="919">
        <f t="shared" si="81"/>
        <v>0</v>
      </c>
      <c r="GI25" s="919">
        <f t="shared" si="81"/>
        <v>0</v>
      </c>
      <c r="GJ25" s="919">
        <f t="shared" si="81"/>
        <v>0</v>
      </c>
      <c r="GK25" s="919">
        <f t="shared" si="81"/>
        <v>0</v>
      </c>
      <c r="GL25" s="919">
        <f t="shared" si="81"/>
        <v>0</v>
      </c>
      <c r="GM25" s="919">
        <f t="shared" si="81"/>
        <v>0</v>
      </c>
      <c r="GN25" s="919">
        <f t="shared" si="81"/>
        <v>22222.222222222223</v>
      </c>
      <c r="GO25" s="919">
        <f t="shared" si="81"/>
        <v>0</v>
      </c>
      <c r="GP25" s="919">
        <f t="shared" si="81"/>
        <v>0</v>
      </c>
      <c r="GQ25" s="919">
        <f t="shared" si="81"/>
        <v>0</v>
      </c>
      <c r="GR25" s="919">
        <f t="shared" si="81"/>
        <v>0</v>
      </c>
      <c r="GS25" s="920">
        <f t="shared" si="81"/>
        <v>0</v>
      </c>
      <c r="GT25" s="920">
        <f t="shared" si="53"/>
        <v>22222.222222222223</v>
      </c>
    </row>
    <row r="26" spans="1:202" ht="21" customHeight="1" thickTop="1" thickBot="1">
      <c r="A26" s="493"/>
      <c r="C26" s="1341"/>
      <c r="D26" s="1342"/>
      <c r="E26" s="1342"/>
      <c r="F26" s="1343"/>
      <c r="G26" s="298" t="s">
        <v>1072</v>
      </c>
      <c r="H26" s="48"/>
      <c r="I26" s="503"/>
      <c r="J26" s="496" t="str">
        <f t="shared" ref="J26" si="82">IFERROR(IF(I26="","-",I26/I23),"-")</f>
        <v>-</v>
      </c>
      <c r="K26" s="1088" t="str">
        <f t="shared" si="69"/>
        <v/>
      </c>
      <c r="L26" s="295" t="str">
        <f t="shared" ref="L26" si="83">IF(AND(ISNUMBER(K26), K26&gt;=0, ISNUMBER(I23), I23&gt;0),K26/I23, "-")</f>
        <v>-</v>
      </c>
      <c r="M26" s="704" t="str">
        <f t="shared" si="71"/>
        <v/>
      </c>
      <c r="N26" s="612"/>
      <c r="O26" s="296" t="str">
        <f>IF($N26="","",IFERROR(VLOOKUP($N26,'C3_2(公表)'!$C$4:$K$108,2,FALSE)&amp;"",""))</f>
        <v/>
      </c>
      <c r="P26" s="296" t="str">
        <f>IF($N26="","",IFERROR(VLOOKUP($N26,'C3_2(公表)'!$C$4:$K$108,3,FALSE)&amp;"",""))</f>
        <v/>
      </c>
      <c r="Q26" s="738" t="str">
        <f>IF($N26="","",IFERROR(VLOOKUP($N26,'C3_2(公表)'!$C$4:$K$108,4,FALSE)&amp;"",""))</f>
        <v/>
      </c>
      <c r="R26" s="925" t="str">
        <f t="shared" ref="R26" si="84">IFERROR(
  IF(COUNTIF($H24:$H26, $H26)&gt;1, 1,
    IF(COUNTIF($Z$10:$Z$30, $H26)=1,
      IF(INDEX($BF$10:$BF$34, MATCH($H26, $Z$10:$Z$30, 0))&lt;0, 2, ""),
      IF(COUNTIF($Z$32:$Z$34, $H26)=1,
        IF(INDEX($CI$32:$CI$34, MATCH($H26, $Z$32:$Z$34, 0))&lt;0, 3, ""),
        IF(INDEX($BF$40:$BF$64, MATCH($H26, $Z$40:$Z$64, 0))&lt;0, 4, "")
      )
    )
  ),"")</f>
        <v/>
      </c>
      <c r="S26" s="925" t="str">
        <f t="shared" si="73"/>
        <v/>
      </c>
      <c r="U26" s="508" t="s">
        <v>1615</v>
      </c>
      <c r="V26" s="508" t="b">
        <f t="shared" si="78"/>
        <v>0</v>
      </c>
      <c r="W26" s="508" t="b">
        <f t="shared" si="78"/>
        <v>0</v>
      </c>
      <c r="X26" s="734" t="b">
        <f t="shared" ref="X26" si="85">IF(H23=$AB$376, FALSE,
 IF(H23=$AC$376, H25&lt;&gt;"",
 IF(H23=$AD$376, H25&lt;&gt;"",
 IF(H23=$AE$376, H25&lt;&gt;"",
 IF(H23=$AF$376, H25&lt;&gt;"", FALSE)))))</f>
        <v>0</v>
      </c>
      <c r="Z26" s="488" t="s">
        <v>1035</v>
      </c>
      <c r="AA26" s="521" t="s">
        <v>1609</v>
      </c>
      <c r="AB26" s="549">
        <f>SUMIFS('D5'!$K$4:$K$31, 'D5'!$B$4:$B$31, $Z26)</f>
        <v>10000</v>
      </c>
      <c r="AC26" s="871"/>
      <c r="AD26" s="872"/>
      <c r="AE26" s="531">
        <f t="shared" si="55"/>
        <v>0</v>
      </c>
      <c r="AF26" s="521">
        <f t="shared" si="55"/>
        <v>0</v>
      </c>
      <c r="AG26" s="521">
        <f t="shared" si="55"/>
        <v>0</v>
      </c>
      <c r="AH26" s="521">
        <f t="shared" si="55"/>
        <v>0</v>
      </c>
      <c r="AI26" s="521">
        <f t="shared" si="55"/>
        <v>0</v>
      </c>
      <c r="AJ26" s="521">
        <f t="shared" si="55"/>
        <v>0</v>
      </c>
      <c r="AK26" s="521">
        <f t="shared" si="55"/>
        <v>0</v>
      </c>
      <c r="AL26" s="521">
        <f t="shared" si="55"/>
        <v>0</v>
      </c>
      <c r="AM26" s="521">
        <f t="shared" si="55"/>
        <v>0</v>
      </c>
      <c r="AN26" s="521">
        <f t="shared" si="55"/>
        <v>0</v>
      </c>
      <c r="AO26" s="521">
        <f t="shared" si="56"/>
        <v>0</v>
      </c>
      <c r="AP26" s="521">
        <f t="shared" si="56"/>
        <v>0</v>
      </c>
      <c r="AQ26" s="521">
        <f t="shared" si="56"/>
        <v>0</v>
      </c>
      <c r="AR26" s="521">
        <f t="shared" si="56"/>
        <v>0</v>
      </c>
      <c r="AS26" s="521">
        <f t="shared" si="56"/>
        <v>0</v>
      </c>
      <c r="AT26" s="521">
        <f t="shared" si="56"/>
        <v>0</v>
      </c>
      <c r="AU26" s="521">
        <f t="shared" si="56"/>
        <v>0</v>
      </c>
      <c r="AV26" s="521">
        <f t="shared" si="56"/>
        <v>0</v>
      </c>
      <c r="AW26" s="521">
        <f t="shared" si="56"/>
        <v>0</v>
      </c>
      <c r="AX26" s="521">
        <f t="shared" si="56"/>
        <v>0</v>
      </c>
      <c r="AY26" s="521">
        <f t="shared" si="57"/>
        <v>0</v>
      </c>
      <c r="AZ26" s="521">
        <f t="shared" si="57"/>
        <v>0</v>
      </c>
      <c r="BA26" s="521">
        <f t="shared" si="57"/>
        <v>0</v>
      </c>
      <c r="BB26" s="521">
        <f t="shared" si="57"/>
        <v>0</v>
      </c>
      <c r="BC26" s="521">
        <f t="shared" si="57"/>
        <v>0</v>
      </c>
      <c r="BD26" s="532">
        <f t="shared" si="57"/>
        <v>0</v>
      </c>
      <c r="BE26" s="552">
        <f t="shared" si="47"/>
        <v>0</v>
      </c>
      <c r="BF26" s="543">
        <f t="shared" si="6"/>
        <v>10000</v>
      </c>
      <c r="BG26" s="558">
        <f t="shared" si="7"/>
        <v>0.15384615384615385</v>
      </c>
      <c r="BH26" s="543">
        <f t="shared" si="58"/>
        <v>0</v>
      </c>
      <c r="BI26" s="522">
        <f t="shared" si="58"/>
        <v>0</v>
      </c>
      <c r="BJ26" s="522">
        <f t="shared" si="58"/>
        <v>0</v>
      </c>
      <c r="BK26" s="522">
        <f t="shared" si="58"/>
        <v>0</v>
      </c>
      <c r="BL26" s="522">
        <f t="shared" si="58"/>
        <v>0</v>
      </c>
      <c r="BM26" s="522">
        <f t="shared" si="58"/>
        <v>0</v>
      </c>
      <c r="BN26" s="522">
        <f t="shared" si="58"/>
        <v>0</v>
      </c>
      <c r="BO26" s="522">
        <f t="shared" si="58"/>
        <v>0</v>
      </c>
      <c r="BP26" s="522">
        <f t="shared" si="58"/>
        <v>0</v>
      </c>
      <c r="BQ26" s="522">
        <f t="shared" si="58"/>
        <v>0</v>
      </c>
      <c r="BR26" s="522">
        <f t="shared" si="59"/>
        <v>0</v>
      </c>
      <c r="BS26" s="522">
        <f t="shared" si="59"/>
        <v>0</v>
      </c>
      <c r="BT26" s="522">
        <f t="shared" si="59"/>
        <v>0</v>
      </c>
      <c r="BU26" s="522">
        <f t="shared" si="59"/>
        <v>0</v>
      </c>
      <c r="BV26" s="522">
        <f t="shared" si="59"/>
        <v>0</v>
      </c>
      <c r="BW26" s="522">
        <f t="shared" si="59"/>
        <v>0</v>
      </c>
      <c r="BX26" s="522">
        <f t="shared" si="59"/>
        <v>0</v>
      </c>
      <c r="BY26" s="522">
        <f t="shared" si="59"/>
        <v>0</v>
      </c>
      <c r="BZ26" s="522">
        <f t="shared" si="59"/>
        <v>0</v>
      </c>
      <c r="CA26" s="522">
        <f t="shared" si="59"/>
        <v>0</v>
      </c>
      <c r="CB26" s="522">
        <f t="shared" si="60"/>
        <v>0</v>
      </c>
      <c r="CC26" s="522">
        <f t="shared" si="60"/>
        <v>0</v>
      </c>
      <c r="CD26" s="522">
        <f t="shared" si="60"/>
        <v>0</v>
      </c>
      <c r="CE26" s="522">
        <f t="shared" si="60"/>
        <v>0</v>
      </c>
      <c r="CF26" s="522">
        <f t="shared" si="60"/>
        <v>0</v>
      </c>
      <c r="CG26" s="544">
        <f t="shared" si="60"/>
        <v>0</v>
      </c>
      <c r="CH26" s="549">
        <f t="shared" si="48"/>
        <v>0</v>
      </c>
      <c r="CI26" s="543">
        <f t="shared" si="49"/>
        <v>10000</v>
      </c>
      <c r="CJ26" s="565">
        <f t="shared" si="11"/>
        <v>0.1111111111111111</v>
      </c>
      <c r="CK26" s="719"/>
      <c r="CL26" s="720"/>
      <c r="CM26" s="720"/>
      <c r="CN26" s="720"/>
      <c r="CO26" s="720"/>
      <c r="CP26" s="720"/>
      <c r="CQ26" s="720"/>
      <c r="CR26" s="720"/>
      <c r="CS26" s="720"/>
      <c r="CT26" s="720"/>
      <c r="CU26" s="720"/>
      <c r="CV26" s="720"/>
      <c r="CW26" s="720"/>
      <c r="CX26" s="720"/>
      <c r="CY26" s="720"/>
      <c r="CZ26" s="720"/>
      <c r="DA26" s="720"/>
      <c r="DB26" s="720"/>
      <c r="DC26" s="720"/>
      <c r="DD26" s="720"/>
      <c r="DE26" s="720"/>
      <c r="DF26" s="720"/>
      <c r="DG26" s="720"/>
      <c r="DH26" s="720"/>
      <c r="DI26" s="720"/>
      <c r="DJ26" s="721"/>
      <c r="DK26" s="543">
        <f t="shared" si="61"/>
        <v>0</v>
      </c>
      <c r="DL26" s="522">
        <f t="shared" si="61"/>
        <v>0</v>
      </c>
      <c r="DM26" s="522">
        <f t="shared" si="61"/>
        <v>0</v>
      </c>
      <c r="DN26" s="522">
        <f t="shared" si="61"/>
        <v>0</v>
      </c>
      <c r="DO26" s="522">
        <f t="shared" si="61"/>
        <v>0</v>
      </c>
      <c r="DP26" s="522">
        <f t="shared" si="61"/>
        <v>0</v>
      </c>
      <c r="DQ26" s="522">
        <f t="shared" si="61"/>
        <v>0</v>
      </c>
      <c r="DR26" s="522">
        <f t="shared" si="61"/>
        <v>0</v>
      </c>
      <c r="DS26" s="522">
        <f t="shared" si="61"/>
        <v>0</v>
      </c>
      <c r="DT26" s="522">
        <f t="shared" si="61"/>
        <v>0</v>
      </c>
      <c r="DU26" s="522">
        <f t="shared" si="62"/>
        <v>0</v>
      </c>
      <c r="DV26" s="522">
        <f t="shared" si="62"/>
        <v>0</v>
      </c>
      <c r="DW26" s="522">
        <f t="shared" si="62"/>
        <v>0</v>
      </c>
      <c r="DX26" s="522">
        <f t="shared" si="62"/>
        <v>0</v>
      </c>
      <c r="DY26" s="522">
        <f t="shared" si="62"/>
        <v>0</v>
      </c>
      <c r="DZ26" s="522">
        <f t="shared" si="62"/>
        <v>0</v>
      </c>
      <c r="EA26" s="522">
        <f t="shared" si="62"/>
        <v>0</v>
      </c>
      <c r="EB26" s="522">
        <f t="shared" si="62"/>
        <v>0</v>
      </c>
      <c r="EC26" s="522">
        <f t="shared" si="62"/>
        <v>0</v>
      </c>
      <c r="ED26" s="522">
        <f t="shared" si="62"/>
        <v>0</v>
      </c>
      <c r="EE26" s="522">
        <f t="shared" si="63"/>
        <v>8888.8888888888887</v>
      </c>
      <c r="EF26" s="522">
        <f t="shared" si="63"/>
        <v>0</v>
      </c>
      <c r="EG26" s="522">
        <f t="shared" si="63"/>
        <v>0</v>
      </c>
      <c r="EH26" s="522">
        <f t="shared" si="63"/>
        <v>0</v>
      </c>
      <c r="EI26" s="522">
        <f t="shared" si="63"/>
        <v>0</v>
      </c>
      <c r="EJ26" s="544">
        <f t="shared" si="63"/>
        <v>0</v>
      </c>
      <c r="EK26" s="549">
        <f t="shared" si="50"/>
        <v>8888.8888888888887</v>
      </c>
      <c r="EL26" s="543">
        <f t="shared" si="51"/>
        <v>1111.1111111111113</v>
      </c>
      <c r="EM26" s="728">
        <f t="shared" si="15"/>
        <v>0.1111111111111111</v>
      </c>
      <c r="EN26" s="572">
        <f t="shared" si="52"/>
        <v>0</v>
      </c>
      <c r="EO26" s="523">
        <f t="shared" si="52"/>
        <v>0</v>
      </c>
      <c r="EP26" s="523">
        <f t="shared" si="52"/>
        <v>0</v>
      </c>
      <c r="EQ26" s="523">
        <f t="shared" si="52"/>
        <v>0</v>
      </c>
      <c r="ER26" s="523">
        <f t="shared" si="52"/>
        <v>0</v>
      </c>
      <c r="ES26" s="523">
        <f t="shared" si="52"/>
        <v>0</v>
      </c>
      <c r="ET26" s="523">
        <f t="shared" si="52"/>
        <v>0</v>
      </c>
      <c r="EU26" s="523">
        <f t="shared" si="52"/>
        <v>0</v>
      </c>
      <c r="EV26" s="523">
        <f t="shared" si="52"/>
        <v>0</v>
      </c>
      <c r="EW26" s="523">
        <f t="shared" si="52"/>
        <v>0</v>
      </c>
      <c r="EX26" s="523">
        <f t="shared" si="52"/>
        <v>0</v>
      </c>
      <c r="EY26" s="523">
        <f t="shared" si="52"/>
        <v>0</v>
      </c>
      <c r="EZ26" s="523">
        <f t="shared" si="52"/>
        <v>0</v>
      </c>
      <c r="FA26" s="523">
        <f t="shared" si="52"/>
        <v>0</v>
      </c>
      <c r="FB26" s="523">
        <f t="shared" si="52"/>
        <v>0</v>
      </c>
      <c r="FC26" s="523">
        <f t="shared" si="52"/>
        <v>0</v>
      </c>
      <c r="FD26" s="523">
        <f t="shared" si="80"/>
        <v>0</v>
      </c>
      <c r="FE26" s="523">
        <f t="shared" si="80"/>
        <v>0</v>
      </c>
      <c r="FF26" s="523">
        <f t="shared" si="80"/>
        <v>0</v>
      </c>
      <c r="FG26" s="523">
        <f t="shared" si="80"/>
        <v>0</v>
      </c>
      <c r="FH26" s="523">
        <f t="shared" si="80"/>
        <v>8888.8888888888887</v>
      </c>
      <c r="FI26" s="523">
        <f t="shared" si="80"/>
        <v>0</v>
      </c>
      <c r="FJ26" s="523">
        <f t="shared" si="80"/>
        <v>0</v>
      </c>
      <c r="FK26" s="523">
        <f t="shared" si="80"/>
        <v>0</v>
      </c>
      <c r="FL26" s="523">
        <f t="shared" si="80"/>
        <v>0</v>
      </c>
      <c r="FM26" s="524">
        <f t="shared" si="80"/>
        <v>0</v>
      </c>
      <c r="FN26" s="572">
        <f t="shared" si="18"/>
        <v>888.88888888888891</v>
      </c>
      <c r="FO26" s="579">
        <f t="shared" si="19"/>
        <v>8.8888888888888892E-2</v>
      </c>
      <c r="FP26" s="488" t="s">
        <v>1035</v>
      </c>
      <c r="FS26" s="901" t="s">
        <v>1237</v>
      </c>
      <c r="FT26" s="914">
        <f>SUM(FT10:FT25)</f>
        <v>20000</v>
      </c>
      <c r="FU26" s="914">
        <f t="shared" ref="FU26:GS26" si="86">SUM(FU10:FU25)</f>
        <v>0</v>
      </c>
      <c r="FV26" s="914">
        <f t="shared" si="86"/>
        <v>0</v>
      </c>
      <c r="FW26" s="914">
        <f t="shared" si="86"/>
        <v>0</v>
      </c>
      <c r="FX26" s="914">
        <f t="shared" si="86"/>
        <v>0</v>
      </c>
      <c r="FY26" s="914">
        <f t="shared" si="86"/>
        <v>0</v>
      </c>
      <c r="FZ26" s="914">
        <f t="shared" si="86"/>
        <v>0</v>
      </c>
      <c r="GA26" s="914">
        <f t="shared" si="86"/>
        <v>0</v>
      </c>
      <c r="GB26" s="914">
        <f t="shared" si="86"/>
        <v>0</v>
      </c>
      <c r="GC26" s="914">
        <f t="shared" si="86"/>
        <v>0</v>
      </c>
      <c r="GD26" s="914">
        <f t="shared" si="86"/>
        <v>0</v>
      </c>
      <c r="GE26" s="914">
        <f t="shared" si="86"/>
        <v>0</v>
      </c>
      <c r="GF26" s="914">
        <f t="shared" si="86"/>
        <v>0</v>
      </c>
      <c r="GG26" s="914">
        <f t="shared" si="86"/>
        <v>0</v>
      </c>
      <c r="GH26" s="914">
        <f t="shared" si="86"/>
        <v>0</v>
      </c>
      <c r="GI26" s="914">
        <f t="shared" si="86"/>
        <v>0</v>
      </c>
      <c r="GJ26" s="914">
        <f t="shared" si="86"/>
        <v>0</v>
      </c>
      <c r="GK26" s="914">
        <f t="shared" si="86"/>
        <v>0</v>
      </c>
      <c r="GL26" s="914">
        <f t="shared" si="86"/>
        <v>0</v>
      </c>
      <c r="GM26" s="914">
        <f t="shared" si="86"/>
        <v>0</v>
      </c>
      <c r="GN26" s="914">
        <f t="shared" si="86"/>
        <v>22222.222222222223</v>
      </c>
      <c r="GO26" s="914">
        <f t="shared" si="86"/>
        <v>0</v>
      </c>
      <c r="GP26" s="914">
        <f t="shared" si="86"/>
        <v>0</v>
      </c>
      <c r="GQ26" s="914">
        <f t="shared" si="86"/>
        <v>0</v>
      </c>
      <c r="GR26" s="914">
        <f t="shared" si="86"/>
        <v>0</v>
      </c>
      <c r="GS26" s="915">
        <f t="shared" si="86"/>
        <v>0</v>
      </c>
      <c r="GT26" s="915">
        <f t="shared" si="53"/>
        <v>42222.222222222219</v>
      </c>
    </row>
    <row r="27" spans="1:202" ht="21" customHeight="1">
      <c r="A27" s="493"/>
      <c r="C27" s="1344" t="s">
        <v>1148</v>
      </c>
      <c r="D27" s="1345"/>
      <c r="E27" s="1345"/>
      <c r="F27" s="1345"/>
      <c r="G27" s="1324"/>
      <c r="H27" s="48"/>
      <c r="I27" s="503"/>
      <c r="J27" s="496" t="str">
        <f t="shared" ref="J27" si="87">IFERROR(IF(I27="","-",I27/I23),"-")</f>
        <v>-</v>
      </c>
      <c r="K27" s="1088" t="str">
        <f t="shared" si="69"/>
        <v/>
      </c>
      <c r="L27" s="295" t="str">
        <f t="shared" ref="L27" si="88">IF(AND(ISNUMBER(K27), K27&gt;=0, ISNUMBER(I23), I23&gt;0),K27/I23, "-")</f>
        <v>-</v>
      </c>
      <c r="M27" s="704" t="str">
        <f t="shared" si="71"/>
        <v/>
      </c>
      <c r="N27" s="612"/>
      <c r="O27" s="296" t="str">
        <f>IF($N27="","",IFERROR(VLOOKUP($N27,'C3_2(公表)'!$C$4:$K$108,2,FALSE)&amp;"",""))</f>
        <v/>
      </c>
      <c r="P27" s="296" t="str">
        <f>IF($N27="","",IFERROR(VLOOKUP($N27,'C3_2(公表)'!$C$4:$K$108,3,FALSE)&amp;"",""))</f>
        <v/>
      </c>
      <c r="Q27" s="738" t="str">
        <f>IF($N27="","",IFERROR(VLOOKUP($N27,'C3_2(公表)'!$C$4:$K$108,4,FALSE)&amp;"",""))</f>
        <v/>
      </c>
      <c r="R27" s="925" t="str">
        <f t="shared" ref="R27" si="89">IFERROR(
  IF(COUNTIF($H24:$H27, $H27)&gt;1, 1,
    IF(COUNTIF($Z$10:$Z$30, $H27)=1,
      IF(INDEX($BF$10:$BF$34, MATCH($H27, $Z$10:$Z$30, 0))&lt;0, 2, ""),
      IF(COUNTIF($Z$32:$Z$34, $H27)=1,
        IF(INDEX($CI$32:$CI$34, MATCH($H27, $Z$32:$Z$34, 0))&lt;0, 3, ""),
        IF(INDEX($BF$40:$BF$64, MATCH($H27, $Z$40:$Z$64, 0))&lt;0, 4, "")
      )
    )
  ),"")</f>
        <v/>
      </c>
      <c r="S27" s="925" t="str">
        <f t="shared" si="73"/>
        <v/>
      </c>
      <c r="U27" s="508" t="s">
        <v>1615</v>
      </c>
      <c r="V27" s="508" t="b">
        <f t="shared" si="78"/>
        <v>0</v>
      </c>
      <c r="W27" s="508" t="b">
        <f t="shared" si="78"/>
        <v>0</v>
      </c>
      <c r="X27" s="735" t="b">
        <f t="shared" ref="X27" si="90">IF(H23=$AB$376, FALSE,
 IF(H23=$AC$376, FALSE,
 IF(H23=$AD$376, H26&lt;&gt;"",
 IF(H23=$AE$376, H26&lt;&gt;"",
 IF(H23=$AF$376, H26&lt;&gt;"", FALSE)))))</f>
        <v>0</v>
      </c>
      <c r="Z27" s="488" t="s">
        <v>1036</v>
      </c>
      <c r="AA27" s="521" t="s">
        <v>1609</v>
      </c>
      <c r="AB27" s="549">
        <f>SUMIFS('D5'!$K$4:$K$31, 'D5'!$B$4:$B$31, $Z27)</f>
        <v>20000</v>
      </c>
      <c r="AC27" s="871"/>
      <c r="AD27" s="872"/>
      <c r="AE27" s="531">
        <f t="shared" si="55"/>
        <v>0</v>
      </c>
      <c r="AF27" s="521">
        <f t="shared" si="55"/>
        <v>0</v>
      </c>
      <c r="AG27" s="521">
        <f t="shared" si="55"/>
        <v>0</v>
      </c>
      <c r="AH27" s="521">
        <f t="shared" si="55"/>
        <v>0</v>
      </c>
      <c r="AI27" s="521">
        <f t="shared" si="55"/>
        <v>0</v>
      </c>
      <c r="AJ27" s="521">
        <f t="shared" si="55"/>
        <v>0</v>
      </c>
      <c r="AK27" s="521">
        <f t="shared" si="55"/>
        <v>0</v>
      </c>
      <c r="AL27" s="521">
        <f t="shared" si="55"/>
        <v>0</v>
      </c>
      <c r="AM27" s="521">
        <f t="shared" si="55"/>
        <v>0</v>
      </c>
      <c r="AN27" s="521">
        <f t="shared" si="55"/>
        <v>0</v>
      </c>
      <c r="AO27" s="521">
        <f t="shared" si="56"/>
        <v>0</v>
      </c>
      <c r="AP27" s="521">
        <f t="shared" si="56"/>
        <v>0</v>
      </c>
      <c r="AQ27" s="521">
        <f t="shared" si="56"/>
        <v>0</v>
      </c>
      <c r="AR27" s="521">
        <f t="shared" si="56"/>
        <v>0</v>
      </c>
      <c r="AS27" s="521">
        <f t="shared" si="56"/>
        <v>0</v>
      </c>
      <c r="AT27" s="521">
        <f t="shared" si="56"/>
        <v>0</v>
      </c>
      <c r="AU27" s="521">
        <f t="shared" si="56"/>
        <v>0</v>
      </c>
      <c r="AV27" s="521">
        <f t="shared" si="56"/>
        <v>0</v>
      </c>
      <c r="AW27" s="521">
        <f t="shared" si="56"/>
        <v>0</v>
      </c>
      <c r="AX27" s="521">
        <f t="shared" si="56"/>
        <v>0</v>
      </c>
      <c r="AY27" s="521">
        <f t="shared" si="57"/>
        <v>0</v>
      </c>
      <c r="AZ27" s="521">
        <f t="shared" si="57"/>
        <v>0</v>
      </c>
      <c r="BA27" s="521">
        <f t="shared" si="57"/>
        <v>0</v>
      </c>
      <c r="BB27" s="521">
        <f t="shared" si="57"/>
        <v>0</v>
      </c>
      <c r="BC27" s="521">
        <f t="shared" si="57"/>
        <v>0</v>
      </c>
      <c r="BD27" s="532">
        <f t="shared" si="57"/>
        <v>0</v>
      </c>
      <c r="BE27" s="552">
        <f t="shared" si="47"/>
        <v>0</v>
      </c>
      <c r="BF27" s="543">
        <f t="shared" si="6"/>
        <v>20000</v>
      </c>
      <c r="BG27" s="558">
        <f t="shared" si="7"/>
        <v>0.30769230769230771</v>
      </c>
      <c r="BH27" s="543">
        <f t="shared" si="58"/>
        <v>0</v>
      </c>
      <c r="BI27" s="522">
        <f t="shared" si="58"/>
        <v>0</v>
      </c>
      <c r="BJ27" s="522">
        <f t="shared" si="58"/>
        <v>0</v>
      </c>
      <c r="BK27" s="522">
        <f t="shared" si="58"/>
        <v>0</v>
      </c>
      <c r="BL27" s="522">
        <f t="shared" si="58"/>
        <v>0</v>
      </c>
      <c r="BM27" s="522">
        <f t="shared" si="58"/>
        <v>0</v>
      </c>
      <c r="BN27" s="522">
        <f t="shared" si="58"/>
        <v>0</v>
      </c>
      <c r="BO27" s="522">
        <f t="shared" si="58"/>
        <v>0</v>
      </c>
      <c r="BP27" s="522">
        <f t="shared" si="58"/>
        <v>0</v>
      </c>
      <c r="BQ27" s="522">
        <f t="shared" si="58"/>
        <v>0</v>
      </c>
      <c r="BR27" s="522">
        <f t="shared" si="59"/>
        <v>0</v>
      </c>
      <c r="BS27" s="522">
        <f t="shared" si="59"/>
        <v>0</v>
      </c>
      <c r="BT27" s="522">
        <f t="shared" si="59"/>
        <v>0</v>
      </c>
      <c r="BU27" s="522">
        <f t="shared" si="59"/>
        <v>0</v>
      </c>
      <c r="BV27" s="522">
        <f t="shared" si="59"/>
        <v>0</v>
      </c>
      <c r="BW27" s="522">
        <f t="shared" si="59"/>
        <v>0</v>
      </c>
      <c r="BX27" s="522">
        <f t="shared" si="59"/>
        <v>0</v>
      </c>
      <c r="BY27" s="522">
        <f t="shared" si="59"/>
        <v>0</v>
      </c>
      <c r="BZ27" s="522">
        <f t="shared" si="59"/>
        <v>0</v>
      </c>
      <c r="CA27" s="522">
        <f t="shared" si="59"/>
        <v>0</v>
      </c>
      <c r="CB27" s="522">
        <f t="shared" si="60"/>
        <v>0</v>
      </c>
      <c r="CC27" s="522">
        <f t="shared" si="60"/>
        <v>0</v>
      </c>
      <c r="CD27" s="522">
        <f t="shared" si="60"/>
        <v>0</v>
      </c>
      <c r="CE27" s="522">
        <f t="shared" si="60"/>
        <v>0</v>
      </c>
      <c r="CF27" s="522">
        <f t="shared" si="60"/>
        <v>0</v>
      </c>
      <c r="CG27" s="544">
        <f t="shared" si="60"/>
        <v>0</v>
      </c>
      <c r="CH27" s="549">
        <f t="shared" si="48"/>
        <v>0</v>
      </c>
      <c r="CI27" s="543">
        <f t="shared" si="49"/>
        <v>20000</v>
      </c>
      <c r="CJ27" s="565">
        <f t="shared" si="11"/>
        <v>0.22222222222222221</v>
      </c>
      <c r="CK27" s="719"/>
      <c r="CL27" s="720"/>
      <c r="CM27" s="720"/>
      <c r="CN27" s="720"/>
      <c r="CO27" s="720"/>
      <c r="CP27" s="720"/>
      <c r="CQ27" s="720"/>
      <c r="CR27" s="720"/>
      <c r="CS27" s="720"/>
      <c r="CT27" s="720"/>
      <c r="CU27" s="720"/>
      <c r="CV27" s="720"/>
      <c r="CW27" s="720"/>
      <c r="CX27" s="720"/>
      <c r="CY27" s="720"/>
      <c r="CZ27" s="720"/>
      <c r="DA27" s="720"/>
      <c r="DB27" s="720"/>
      <c r="DC27" s="720"/>
      <c r="DD27" s="720"/>
      <c r="DE27" s="720"/>
      <c r="DF27" s="720"/>
      <c r="DG27" s="720"/>
      <c r="DH27" s="720"/>
      <c r="DI27" s="720"/>
      <c r="DJ27" s="721"/>
      <c r="DK27" s="543">
        <f t="shared" si="61"/>
        <v>0</v>
      </c>
      <c r="DL27" s="522">
        <f t="shared" si="61"/>
        <v>0</v>
      </c>
      <c r="DM27" s="522">
        <f t="shared" si="61"/>
        <v>0</v>
      </c>
      <c r="DN27" s="522">
        <f t="shared" si="61"/>
        <v>0</v>
      </c>
      <c r="DO27" s="522">
        <f t="shared" si="61"/>
        <v>0</v>
      </c>
      <c r="DP27" s="522">
        <f t="shared" si="61"/>
        <v>0</v>
      </c>
      <c r="DQ27" s="522">
        <f t="shared" si="61"/>
        <v>0</v>
      </c>
      <c r="DR27" s="522">
        <f t="shared" si="61"/>
        <v>0</v>
      </c>
      <c r="DS27" s="522">
        <f t="shared" si="61"/>
        <v>0</v>
      </c>
      <c r="DT27" s="522">
        <f t="shared" si="61"/>
        <v>0</v>
      </c>
      <c r="DU27" s="522">
        <f t="shared" si="62"/>
        <v>0</v>
      </c>
      <c r="DV27" s="522">
        <f t="shared" si="62"/>
        <v>0</v>
      </c>
      <c r="DW27" s="522">
        <f t="shared" si="62"/>
        <v>0</v>
      </c>
      <c r="DX27" s="522">
        <f t="shared" si="62"/>
        <v>0</v>
      </c>
      <c r="DY27" s="522">
        <f t="shared" si="62"/>
        <v>0</v>
      </c>
      <c r="DZ27" s="522">
        <f t="shared" si="62"/>
        <v>0</v>
      </c>
      <c r="EA27" s="522">
        <f t="shared" si="62"/>
        <v>0</v>
      </c>
      <c r="EB27" s="522">
        <f t="shared" si="62"/>
        <v>0</v>
      </c>
      <c r="EC27" s="522">
        <f t="shared" si="62"/>
        <v>0</v>
      </c>
      <c r="ED27" s="522">
        <f t="shared" si="62"/>
        <v>0</v>
      </c>
      <c r="EE27" s="522">
        <f t="shared" si="63"/>
        <v>17777.777777777777</v>
      </c>
      <c r="EF27" s="522">
        <f t="shared" si="63"/>
        <v>0</v>
      </c>
      <c r="EG27" s="522">
        <f t="shared" si="63"/>
        <v>0</v>
      </c>
      <c r="EH27" s="522">
        <f t="shared" si="63"/>
        <v>0</v>
      </c>
      <c r="EI27" s="522">
        <f t="shared" si="63"/>
        <v>0</v>
      </c>
      <c r="EJ27" s="544">
        <f t="shared" si="63"/>
        <v>0</v>
      </c>
      <c r="EK27" s="549">
        <f t="shared" si="50"/>
        <v>17777.777777777777</v>
      </c>
      <c r="EL27" s="543">
        <f t="shared" si="51"/>
        <v>2222.2222222222226</v>
      </c>
      <c r="EM27" s="728">
        <f t="shared" si="15"/>
        <v>0.22222222222222221</v>
      </c>
      <c r="EN27" s="572">
        <f t="shared" ref="EN27:FC30" si="91">SUMIFS($AE27:$BD27, $AE$9:$BD$9, EN$9)
+SUMIFS($BH27:$CG27, $BH$9:$CG$9, EN$9)
+SUMIFS($DK27:$EJ27, $DK$9:$EJ$9, EN$9)</f>
        <v>0</v>
      </c>
      <c r="EO27" s="523">
        <f t="shared" si="91"/>
        <v>0</v>
      </c>
      <c r="EP27" s="523">
        <f t="shared" si="91"/>
        <v>0</v>
      </c>
      <c r="EQ27" s="523">
        <f t="shared" si="91"/>
        <v>0</v>
      </c>
      <c r="ER27" s="523">
        <f t="shared" si="91"/>
        <v>0</v>
      </c>
      <c r="ES27" s="523">
        <f t="shared" si="91"/>
        <v>0</v>
      </c>
      <c r="ET27" s="523">
        <f t="shared" si="91"/>
        <v>0</v>
      </c>
      <c r="EU27" s="523">
        <f t="shared" si="91"/>
        <v>0</v>
      </c>
      <c r="EV27" s="523">
        <f t="shared" si="91"/>
        <v>0</v>
      </c>
      <c r="EW27" s="523">
        <f t="shared" si="91"/>
        <v>0</v>
      </c>
      <c r="EX27" s="523">
        <f t="shared" si="91"/>
        <v>0</v>
      </c>
      <c r="EY27" s="523">
        <f t="shared" si="91"/>
        <v>0</v>
      </c>
      <c r="EZ27" s="523">
        <f t="shared" si="91"/>
        <v>0</v>
      </c>
      <c r="FA27" s="523">
        <f t="shared" si="91"/>
        <v>0</v>
      </c>
      <c r="FB27" s="523">
        <f t="shared" si="91"/>
        <v>0</v>
      </c>
      <c r="FC27" s="523">
        <f t="shared" si="91"/>
        <v>0</v>
      </c>
      <c r="FD27" s="523">
        <f t="shared" si="80"/>
        <v>0</v>
      </c>
      <c r="FE27" s="523">
        <f t="shared" si="80"/>
        <v>0</v>
      </c>
      <c r="FF27" s="523">
        <f t="shared" si="80"/>
        <v>0</v>
      </c>
      <c r="FG27" s="523">
        <f t="shared" si="80"/>
        <v>0</v>
      </c>
      <c r="FH27" s="523">
        <f t="shared" si="80"/>
        <v>17777.777777777777</v>
      </c>
      <c r="FI27" s="523">
        <f t="shared" si="80"/>
        <v>0</v>
      </c>
      <c r="FJ27" s="523">
        <f t="shared" si="80"/>
        <v>0</v>
      </c>
      <c r="FK27" s="523">
        <f t="shared" si="80"/>
        <v>0</v>
      </c>
      <c r="FL27" s="523">
        <f t="shared" si="80"/>
        <v>0</v>
      </c>
      <c r="FM27" s="524">
        <f t="shared" si="80"/>
        <v>0</v>
      </c>
      <c r="FN27" s="572">
        <f t="shared" si="18"/>
        <v>1777.7777777777778</v>
      </c>
      <c r="FO27" s="579">
        <f t="shared" si="19"/>
        <v>0.17777777777777778</v>
      </c>
      <c r="FP27" s="488" t="s">
        <v>1036</v>
      </c>
    </row>
    <row r="28" spans="1:202" ht="21" customHeight="1">
      <c r="A28" s="493"/>
      <c r="C28" s="1346"/>
      <c r="D28" s="1347"/>
      <c r="E28" s="1347"/>
      <c r="F28" s="1347"/>
      <c r="G28" s="1325"/>
      <c r="H28" s="48"/>
      <c r="I28" s="503"/>
      <c r="J28" s="496" t="str">
        <f t="shared" ref="J28" si="92">IFERROR(IF(I28="","-",I28/I23),"-")</f>
        <v>-</v>
      </c>
      <c r="K28" s="1088" t="str">
        <f t="shared" si="69"/>
        <v/>
      </c>
      <c r="L28" s="295" t="str">
        <f t="shared" ref="L28" si="93">IF(AND(ISNUMBER(K28), K28&gt;=0, ISNUMBER(I23), I23&gt;0),K28/I23, "-")</f>
        <v>-</v>
      </c>
      <c r="M28" s="704" t="str">
        <f t="shared" si="71"/>
        <v/>
      </c>
      <c r="N28" s="612"/>
      <c r="O28" s="296" t="str">
        <f>IF($N28="","",IFERROR(VLOOKUP($N28,'C3_2(公表)'!$C$4:$K$108,2,FALSE)&amp;"",""))</f>
        <v/>
      </c>
      <c r="P28" s="296" t="str">
        <f>IF($N28="","",IFERROR(VLOOKUP($N28,'C3_2(公表)'!$C$4:$K$108,3,FALSE)&amp;"",""))</f>
        <v/>
      </c>
      <c r="Q28" s="738" t="str">
        <f>IF($N28="","",IFERROR(VLOOKUP($N28,'C3_2(公表)'!$C$4:$K$108,4,FALSE)&amp;"",""))</f>
        <v/>
      </c>
      <c r="R28" s="925" t="str">
        <f t="shared" ref="R28" si="94">IFERROR(
  IF(COUNTIF($H24:$H28, $H28)&gt;1, 1,
    IF(COUNTIF($Z$10:$Z$30, $H28)=1,
      IF(INDEX($BF$10:$BF$34, MATCH($H28, $Z$10:$Z$30, 0))&lt;0, 2, ""),
      IF(COUNTIF($Z$32:$Z$34, $H28)=1,
        IF(INDEX($CI$32:$CI$34, MATCH($H28, $Z$32:$Z$34, 0))&lt;0, 3, ""),
        IF(INDEX($BF$40:$BF$64, MATCH($H28, $Z$40:$Z$64, 0))&lt;0, 4, "")
      )
    )
  ),"")</f>
        <v/>
      </c>
      <c r="S28" s="925" t="str">
        <f t="shared" si="73"/>
        <v/>
      </c>
      <c r="U28" s="508" t="s">
        <v>1615</v>
      </c>
      <c r="V28" s="508" t="b">
        <f t="shared" si="78"/>
        <v>0</v>
      </c>
      <c r="W28" s="508" t="b">
        <f t="shared" si="78"/>
        <v>0</v>
      </c>
      <c r="X28" s="735" t="b">
        <f t="shared" ref="X28" si="95">IF(H23=$AB$376, FALSE,
 IF(H23=$AC$376, FALSE,
 IF(H23=$AD$376, H27&lt;&gt;"",
 IF(H23=$AE$376, H27&lt;&gt;"",
 IF(H23=$AF$376, H27&lt;&gt;"", FALSE)))))</f>
        <v>0</v>
      </c>
      <c r="Z28" s="488" t="s">
        <v>1581</v>
      </c>
      <c r="AA28" s="521" t="s">
        <v>1609</v>
      </c>
      <c r="AB28" s="549">
        <f>SUMIFS('D5'!$K$4:$K$31, 'D5'!$B$4:$B$31, $Z28)</f>
        <v>5000</v>
      </c>
      <c r="AC28" s="871"/>
      <c r="AD28" s="872"/>
      <c r="AE28" s="531">
        <f t="shared" si="55"/>
        <v>0</v>
      </c>
      <c r="AF28" s="521">
        <f t="shared" si="55"/>
        <v>0</v>
      </c>
      <c r="AG28" s="521">
        <f t="shared" si="55"/>
        <v>0</v>
      </c>
      <c r="AH28" s="521">
        <f t="shared" si="55"/>
        <v>0</v>
      </c>
      <c r="AI28" s="521">
        <f t="shared" si="55"/>
        <v>0</v>
      </c>
      <c r="AJ28" s="521">
        <f t="shared" si="55"/>
        <v>0</v>
      </c>
      <c r="AK28" s="521">
        <f t="shared" si="55"/>
        <v>0</v>
      </c>
      <c r="AL28" s="521">
        <f t="shared" si="55"/>
        <v>0</v>
      </c>
      <c r="AM28" s="521">
        <f t="shared" si="55"/>
        <v>0</v>
      </c>
      <c r="AN28" s="521">
        <f t="shared" si="55"/>
        <v>0</v>
      </c>
      <c r="AO28" s="521">
        <f t="shared" si="56"/>
        <v>0</v>
      </c>
      <c r="AP28" s="521">
        <f t="shared" si="56"/>
        <v>0</v>
      </c>
      <c r="AQ28" s="521">
        <f t="shared" si="56"/>
        <v>0</v>
      </c>
      <c r="AR28" s="521">
        <f t="shared" si="56"/>
        <v>0</v>
      </c>
      <c r="AS28" s="521">
        <f t="shared" si="56"/>
        <v>0</v>
      </c>
      <c r="AT28" s="521">
        <f t="shared" si="56"/>
        <v>0</v>
      </c>
      <c r="AU28" s="521">
        <f t="shared" si="56"/>
        <v>0</v>
      </c>
      <c r="AV28" s="521">
        <f t="shared" si="56"/>
        <v>0</v>
      </c>
      <c r="AW28" s="521">
        <f t="shared" si="56"/>
        <v>0</v>
      </c>
      <c r="AX28" s="521">
        <f t="shared" si="56"/>
        <v>0</v>
      </c>
      <c r="AY28" s="521">
        <f t="shared" si="57"/>
        <v>0</v>
      </c>
      <c r="AZ28" s="521">
        <f t="shared" si="57"/>
        <v>0</v>
      </c>
      <c r="BA28" s="521">
        <f t="shared" si="57"/>
        <v>0</v>
      </c>
      <c r="BB28" s="521">
        <f t="shared" si="57"/>
        <v>0</v>
      </c>
      <c r="BC28" s="521">
        <f t="shared" si="57"/>
        <v>0</v>
      </c>
      <c r="BD28" s="532">
        <f t="shared" si="57"/>
        <v>0</v>
      </c>
      <c r="BE28" s="552">
        <f t="shared" si="47"/>
        <v>0</v>
      </c>
      <c r="BF28" s="543">
        <f t="shared" si="6"/>
        <v>5000</v>
      </c>
      <c r="BG28" s="558">
        <f t="shared" si="7"/>
        <v>7.6923076923076927E-2</v>
      </c>
      <c r="BH28" s="543">
        <f t="shared" si="58"/>
        <v>0</v>
      </c>
      <c r="BI28" s="522">
        <f t="shared" si="58"/>
        <v>0</v>
      </c>
      <c r="BJ28" s="522">
        <f t="shared" si="58"/>
        <v>0</v>
      </c>
      <c r="BK28" s="522">
        <f t="shared" si="58"/>
        <v>0</v>
      </c>
      <c r="BL28" s="522">
        <f t="shared" si="58"/>
        <v>0</v>
      </c>
      <c r="BM28" s="522">
        <f t="shared" si="58"/>
        <v>0</v>
      </c>
      <c r="BN28" s="522">
        <f t="shared" si="58"/>
        <v>0</v>
      </c>
      <c r="BO28" s="522">
        <f t="shared" si="58"/>
        <v>0</v>
      </c>
      <c r="BP28" s="522">
        <f t="shared" si="58"/>
        <v>0</v>
      </c>
      <c r="BQ28" s="522">
        <f t="shared" si="58"/>
        <v>0</v>
      </c>
      <c r="BR28" s="522">
        <f t="shared" si="59"/>
        <v>0</v>
      </c>
      <c r="BS28" s="522">
        <f t="shared" si="59"/>
        <v>0</v>
      </c>
      <c r="BT28" s="522">
        <f t="shared" si="59"/>
        <v>0</v>
      </c>
      <c r="BU28" s="522">
        <f t="shared" si="59"/>
        <v>0</v>
      </c>
      <c r="BV28" s="522">
        <f t="shared" si="59"/>
        <v>0</v>
      </c>
      <c r="BW28" s="522">
        <f t="shared" si="59"/>
        <v>0</v>
      </c>
      <c r="BX28" s="522">
        <f t="shared" si="59"/>
        <v>0</v>
      </c>
      <c r="BY28" s="522">
        <f t="shared" si="59"/>
        <v>0</v>
      </c>
      <c r="BZ28" s="522">
        <f t="shared" si="59"/>
        <v>0</v>
      </c>
      <c r="CA28" s="522">
        <f t="shared" si="59"/>
        <v>0</v>
      </c>
      <c r="CB28" s="522">
        <f t="shared" si="60"/>
        <v>0</v>
      </c>
      <c r="CC28" s="522">
        <f t="shared" si="60"/>
        <v>0</v>
      </c>
      <c r="CD28" s="522">
        <f t="shared" si="60"/>
        <v>0</v>
      </c>
      <c r="CE28" s="522">
        <f t="shared" si="60"/>
        <v>0</v>
      </c>
      <c r="CF28" s="522">
        <f t="shared" si="60"/>
        <v>0</v>
      </c>
      <c r="CG28" s="544">
        <f t="shared" si="60"/>
        <v>0</v>
      </c>
      <c r="CH28" s="549">
        <f t="shared" si="48"/>
        <v>0</v>
      </c>
      <c r="CI28" s="543">
        <f t="shared" si="49"/>
        <v>5000</v>
      </c>
      <c r="CJ28" s="565">
        <f t="shared" si="11"/>
        <v>5.5555555555555552E-2</v>
      </c>
      <c r="CK28" s="719"/>
      <c r="CL28" s="720"/>
      <c r="CM28" s="720"/>
      <c r="CN28" s="720"/>
      <c r="CO28" s="720"/>
      <c r="CP28" s="720"/>
      <c r="CQ28" s="720"/>
      <c r="CR28" s="720"/>
      <c r="CS28" s="720"/>
      <c r="CT28" s="720"/>
      <c r="CU28" s="720"/>
      <c r="CV28" s="720"/>
      <c r="CW28" s="720"/>
      <c r="CX28" s="720"/>
      <c r="CY28" s="720"/>
      <c r="CZ28" s="720"/>
      <c r="DA28" s="720"/>
      <c r="DB28" s="720"/>
      <c r="DC28" s="720"/>
      <c r="DD28" s="720"/>
      <c r="DE28" s="720"/>
      <c r="DF28" s="720"/>
      <c r="DG28" s="720"/>
      <c r="DH28" s="720"/>
      <c r="DI28" s="720"/>
      <c r="DJ28" s="721"/>
      <c r="DK28" s="543">
        <f t="shared" si="61"/>
        <v>0</v>
      </c>
      <c r="DL28" s="522">
        <f t="shared" si="61"/>
        <v>0</v>
      </c>
      <c r="DM28" s="522">
        <f t="shared" si="61"/>
        <v>0</v>
      </c>
      <c r="DN28" s="522">
        <f t="shared" si="61"/>
        <v>0</v>
      </c>
      <c r="DO28" s="522">
        <f t="shared" si="61"/>
        <v>0</v>
      </c>
      <c r="DP28" s="522">
        <f t="shared" si="61"/>
        <v>0</v>
      </c>
      <c r="DQ28" s="522">
        <f t="shared" si="61"/>
        <v>0</v>
      </c>
      <c r="DR28" s="522">
        <f t="shared" si="61"/>
        <v>0</v>
      </c>
      <c r="DS28" s="522">
        <f t="shared" si="61"/>
        <v>0</v>
      </c>
      <c r="DT28" s="522">
        <f t="shared" si="61"/>
        <v>0</v>
      </c>
      <c r="DU28" s="522">
        <f t="shared" si="62"/>
        <v>0</v>
      </c>
      <c r="DV28" s="522">
        <f t="shared" si="62"/>
        <v>0</v>
      </c>
      <c r="DW28" s="522">
        <f t="shared" si="62"/>
        <v>0</v>
      </c>
      <c r="DX28" s="522">
        <f t="shared" si="62"/>
        <v>0</v>
      </c>
      <c r="DY28" s="522">
        <f t="shared" si="62"/>
        <v>0</v>
      </c>
      <c r="DZ28" s="522">
        <f t="shared" si="62"/>
        <v>0</v>
      </c>
      <c r="EA28" s="522">
        <f t="shared" si="62"/>
        <v>0</v>
      </c>
      <c r="EB28" s="522">
        <f t="shared" si="62"/>
        <v>0</v>
      </c>
      <c r="EC28" s="522">
        <f t="shared" si="62"/>
        <v>0</v>
      </c>
      <c r="ED28" s="522">
        <f t="shared" si="62"/>
        <v>0</v>
      </c>
      <c r="EE28" s="522">
        <f t="shared" si="63"/>
        <v>4444.4444444444443</v>
      </c>
      <c r="EF28" s="522">
        <f t="shared" si="63"/>
        <v>0</v>
      </c>
      <c r="EG28" s="522">
        <f t="shared" si="63"/>
        <v>0</v>
      </c>
      <c r="EH28" s="522">
        <f t="shared" si="63"/>
        <v>0</v>
      </c>
      <c r="EI28" s="522">
        <f t="shared" si="63"/>
        <v>0</v>
      </c>
      <c r="EJ28" s="544">
        <f t="shared" si="63"/>
        <v>0</v>
      </c>
      <c r="EK28" s="549">
        <f t="shared" si="50"/>
        <v>4444.4444444444443</v>
      </c>
      <c r="EL28" s="543">
        <f t="shared" si="51"/>
        <v>555.55555555555566</v>
      </c>
      <c r="EM28" s="728">
        <f t="shared" si="15"/>
        <v>5.5555555555555552E-2</v>
      </c>
      <c r="EN28" s="572">
        <f t="shared" si="91"/>
        <v>0</v>
      </c>
      <c r="EO28" s="523">
        <f t="shared" si="91"/>
        <v>0</v>
      </c>
      <c r="EP28" s="523">
        <f t="shared" si="91"/>
        <v>0</v>
      </c>
      <c r="EQ28" s="523">
        <f t="shared" si="91"/>
        <v>0</v>
      </c>
      <c r="ER28" s="523">
        <f t="shared" si="91"/>
        <v>0</v>
      </c>
      <c r="ES28" s="523">
        <f t="shared" si="91"/>
        <v>0</v>
      </c>
      <c r="ET28" s="523">
        <f t="shared" si="91"/>
        <v>0</v>
      </c>
      <c r="EU28" s="523">
        <f t="shared" si="91"/>
        <v>0</v>
      </c>
      <c r="EV28" s="523">
        <f t="shared" si="91"/>
        <v>0</v>
      </c>
      <c r="EW28" s="523">
        <f t="shared" si="91"/>
        <v>0</v>
      </c>
      <c r="EX28" s="523">
        <f t="shared" si="91"/>
        <v>0</v>
      </c>
      <c r="EY28" s="523">
        <f t="shared" si="91"/>
        <v>0</v>
      </c>
      <c r="EZ28" s="523">
        <f t="shared" si="91"/>
        <v>0</v>
      </c>
      <c r="FA28" s="523">
        <f t="shared" si="91"/>
        <v>0</v>
      </c>
      <c r="FB28" s="523">
        <f t="shared" si="91"/>
        <v>0</v>
      </c>
      <c r="FC28" s="523">
        <f t="shared" si="91"/>
        <v>0</v>
      </c>
      <c r="FD28" s="523">
        <f t="shared" si="80"/>
        <v>0</v>
      </c>
      <c r="FE28" s="523">
        <f t="shared" si="80"/>
        <v>0</v>
      </c>
      <c r="FF28" s="523">
        <f t="shared" si="80"/>
        <v>0</v>
      </c>
      <c r="FG28" s="523">
        <f t="shared" si="80"/>
        <v>0</v>
      </c>
      <c r="FH28" s="523">
        <f t="shared" si="80"/>
        <v>4444.4444444444443</v>
      </c>
      <c r="FI28" s="523">
        <f t="shared" si="80"/>
        <v>0</v>
      </c>
      <c r="FJ28" s="523">
        <f t="shared" si="80"/>
        <v>0</v>
      </c>
      <c r="FK28" s="523">
        <f t="shared" si="80"/>
        <v>0</v>
      </c>
      <c r="FL28" s="523">
        <f t="shared" si="80"/>
        <v>0</v>
      </c>
      <c r="FM28" s="524">
        <f t="shared" si="80"/>
        <v>0</v>
      </c>
      <c r="FN28" s="572">
        <f t="shared" si="18"/>
        <v>444.44444444444446</v>
      </c>
      <c r="FO28" s="579">
        <f t="shared" si="19"/>
        <v>4.4444444444444446E-2</v>
      </c>
      <c r="FP28" s="488" t="s">
        <v>1581</v>
      </c>
    </row>
    <row r="29" spans="1:202" ht="21" customHeight="1">
      <c r="A29" s="493"/>
      <c r="C29" s="1344" t="s">
        <v>1149</v>
      </c>
      <c r="D29" s="1345"/>
      <c r="E29" s="1345"/>
      <c r="F29" s="1345"/>
      <c r="G29" s="1324"/>
      <c r="H29" s="48"/>
      <c r="I29" s="503"/>
      <c r="J29" s="496" t="str">
        <f t="shared" ref="J29" si="96">IFERROR(IF(I29="","-",I29/I23),"-")</f>
        <v>-</v>
      </c>
      <c r="K29" s="1088" t="str">
        <f t="shared" si="69"/>
        <v/>
      </c>
      <c r="L29" s="295" t="str">
        <f t="shared" ref="L29" si="97">IF(AND(ISNUMBER(K29), K29&gt;=0, ISNUMBER(I23), I23&gt;0),K29/I23, "-")</f>
        <v>-</v>
      </c>
      <c r="M29" s="704" t="str">
        <f t="shared" si="71"/>
        <v/>
      </c>
      <c r="N29" s="612"/>
      <c r="O29" s="296" t="str">
        <f>IF($N29="","",IFERROR(VLOOKUP($N29,'C3_2(公表)'!$C$4:$K$108,2,FALSE)&amp;"",""))</f>
        <v/>
      </c>
      <c r="P29" s="296" t="str">
        <f>IF($N29="","",IFERROR(VLOOKUP($N29,'C3_2(公表)'!$C$4:$K$108,3,FALSE)&amp;"",""))</f>
        <v/>
      </c>
      <c r="Q29" s="738" t="str">
        <f>IF($N29="","",IFERROR(VLOOKUP($N29,'C3_2(公表)'!$C$4:$K$108,4,FALSE)&amp;"",""))</f>
        <v/>
      </c>
      <c r="R29" s="925" t="str">
        <f t="shared" ref="R29" si="98">IFERROR(
  IF(COUNTIF($H24:$H29, $H29)&gt;1, 1,
    IF(COUNTIF($Z$10:$Z$30, $H29)=1,
      IF(INDEX($BF$10:$BF$34, MATCH($H29, $Z$10:$Z$30, 0))&lt;0, 2, ""),
      IF(COUNTIF($Z$32:$Z$34, $H29)=1,
        IF(INDEX($CI$32:$CI$34, MATCH($H29, $Z$32:$Z$34, 0))&lt;0, 3, ""),
        IF(INDEX($BF$40:$BF$64, MATCH($H29, $Z$40:$Z$64, 0))&lt;0, 4, "")
      )
    )
  ),"")</f>
        <v/>
      </c>
      <c r="S29" s="925" t="str">
        <f t="shared" si="73"/>
        <v/>
      </c>
      <c r="U29" s="508" t="s">
        <v>1615</v>
      </c>
      <c r="V29" s="508" t="b">
        <f t="shared" si="78"/>
        <v>0</v>
      </c>
      <c r="W29" s="508" t="b">
        <f t="shared" si="78"/>
        <v>0</v>
      </c>
      <c r="X29" s="735" t="b">
        <f t="shared" ref="X29" si="99">IF(H23=$AB$376, FALSE,
 IF(H23=$AC$376, FALSE,
 IF(H23=$AD$376, H28&lt;&gt;"",
 IF(H23=$AE$376, H28&lt;&gt;"",
 IF(H23=$AF$376, H28&lt;&gt;"", FALSE)))))</f>
        <v>0</v>
      </c>
      <c r="Z29" s="488" t="s">
        <v>1671</v>
      </c>
      <c r="AA29" s="521" t="s">
        <v>1609</v>
      </c>
      <c r="AB29" s="549">
        <f>SUMIFS('D5'!$K$4:$K$31, 'D5'!$B$4:$B$31, $Z29)</f>
        <v>5000</v>
      </c>
      <c r="AC29" s="871"/>
      <c r="AD29" s="872"/>
      <c r="AE29" s="531">
        <f t="shared" si="55"/>
        <v>0</v>
      </c>
      <c r="AF29" s="521">
        <f t="shared" si="55"/>
        <v>0</v>
      </c>
      <c r="AG29" s="521">
        <f t="shared" si="55"/>
        <v>0</v>
      </c>
      <c r="AH29" s="521">
        <f t="shared" si="55"/>
        <v>0</v>
      </c>
      <c r="AI29" s="521">
        <f t="shared" si="55"/>
        <v>0</v>
      </c>
      <c r="AJ29" s="521">
        <f t="shared" si="55"/>
        <v>0</v>
      </c>
      <c r="AK29" s="521">
        <f t="shared" si="55"/>
        <v>0</v>
      </c>
      <c r="AL29" s="521">
        <f t="shared" si="55"/>
        <v>0</v>
      </c>
      <c r="AM29" s="521">
        <f t="shared" si="55"/>
        <v>0</v>
      </c>
      <c r="AN29" s="521">
        <f t="shared" si="55"/>
        <v>0</v>
      </c>
      <c r="AO29" s="521">
        <f t="shared" si="56"/>
        <v>0</v>
      </c>
      <c r="AP29" s="521">
        <f t="shared" si="56"/>
        <v>0</v>
      </c>
      <c r="AQ29" s="521">
        <f t="shared" si="56"/>
        <v>0</v>
      </c>
      <c r="AR29" s="521">
        <f t="shared" si="56"/>
        <v>0</v>
      </c>
      <c r="AS29" s="521">
        <f t="shared" si="56"/>
        <v>0</v>
      </c>
      <c r="AT29" s="521">
        <f t="shared" si="56"/>
        <v>0</v>
      </c>
      <c r="AU29" s="521">
        <f t="shared" si="56"/>
        <v>0</v>
      </c>
      <c r="AV29" s="521">
        <f t="shared" si="56"/>
        <v>0</v>
      </c>
      <c r="AW29" s="521">
        <f t="shared" si="56"/>
        <v>0</v>
      </c>
      <c r="AX29" s="521">
        <f t="shared" si="56"/>
        <v>0</v>
      </c>
      <c r="AY29" s="521">
        <f t="shared" si="57"/>
        <v>0</v>
      </c>
      <c r="AZ29" s="521">
        <f t="shared" si="57"/>
        <v>0</v>
      </c>
      <c r="BA29" s="521">
        <f t="shared" si="57"/>
        <v>0</v>
      </c>
      <c r="BB29" s="521">
        <f t="shared" si="57"/>
        <v>0</v>
      </c>
      <c r="BC29" s="521">
        <f t="shared" si="57"/>
        <v>0</v>
      </c>
      <c r="BD29" s="532">
        <f t="shared" si="57"/>
        <v>0</v>
      </c>
      <c r="BE29" s="552">
        <f t="shared" si="47"/>
        <v>0</v>
      </c>
      <c r="BF29" s="543">
        <f t="shared" si="6"/>
        <v>5000</v>
      </c>
      <c r="BG29" s="558">
        <f t="shared" si="7"/>
        <v>7.6923076923076927E-2</v>
      </c>
      <c r="BH29" s="543">
        <f t="shared" si="58"/>
        <v>0</v>
      </c>
      <c r="BI29" s="522">
        <f t="shared" si="58"/>
        <v>0</v>
      </c>
      <c r="BJ29" s="522">
        <f t="shared" si="58"/>
        <v>0</v>
      </c>
      <c r="BK29" s="522">
        <f t="shared" si="58"/>
        <v>0</v>
      </c>
      <c r="BL29" s="522">
        <f t="shared" si="58"/>
        <v>0</v>
      </c>
      <c r="BM29" s="522">
        <f t="shared" si="58"/>
        <v>0</v>
      </c>
      <c r="BN29" s="522">
        <f t="shared" si="58"/>
        <v>0</v>
      </c>
      <c r="BO29" s="522">
        <f t="shared" si="58"/>
        <v>0</v>
      </c>
      <c r="BP29" s="522">
        <f t="shared" si="58"/>
        <v>0</v>
      </c>
      <c r="BQ29" s="522">
        <f t="shared" si="58"/>
        <v>0</v>
      </c>
      <c r="BR29" s="522">
        <f t="shared" si="59"/>
        <v>0</v>
      </c>
      <c r="BS29" s="522">
        <f t="shared" si="59"/>
        <v>0</v>
      </c>
      <c r="BT29" s="522">
        <f t="shared" si="59"/>
        <v>0</v>
      </c>
      <c r="BU29" s="522">
        <f t="shared" si="59"/>
        <v>0</v>
      </c>
      <c r="BV29" s="522">
        <f t="shared" si="59"/>
        <v>0</v>
      </c>
      <c r="BW29" s="522">
        <f t="shared" si="59"/>
        <v>0</v>
      </c>
      <c r="BX29" s="522">
        <f t="shared" si="59"/>
        <v>0</v>
      </c>
      <c r="BY29" s="522">
        <f t="shared" si="59"/>
        <v>0</v>
      </c>
      <c r="BZ29" s="522">
        <f t="shared" si="59"/>
        <v>0</v>
      </c>
      <c r="CA29" s="522">
        <f t="shared" si="59"/>
        <v>0</v>
      </c>
      <c r="CB29" s="522">
        <f t="shared" si="60"/>
        <v>0</v>
      </c>
      <c r="CC29" s="522">
        <f t="shared" si="60"/>
        <v>0</v>
      </c>
      <c r="CD29" s="522">
        <f t="shared" si="60"/>
        <v>0</v>
      </c>
      <c r="CE29" s="522">
        <f t="shared" si="60"/>
        <v>0</v>
      </c>
      <c r="CF29" s="522">
        <f t="shared" si="60"/>
        <v>0</v>
      </c>
      <c r="CG29" s="544">
        <f t="shared" si="60"/>
        <v>0</v>
      </c>
      <c r="CH29" s="549">
        <f t="shared" si="48"/>
        <v>0</v>
      </c>
      <c r="CI29" s="543">
        <f t="shared" si="49"/>
        <v>5000</v>
      </c>
      <c r="CJ29" s="565">
        <f t="shared" si="11"/>
        <v>5.5555555555555552E-2</v>
      </c>
      <c r="CK29" s="719"/>
      <c r="CL29" s="720"/>
      <c r="CM29" s="720"/>
      <c r="CN29" s="720"/>
      <c r="CO29" s="720"/>
      <c r="CP29" s="720"/>
      <c r="CQ29" s="720"/>
      <c r="CR29" s="720"/>
      <c r="CS29" s="720"/>
      <c r="CT29" s="720"/>
      <c r="CU29" s="720"/>
      <c r="CV29" s="720"/>
      <c r="CW29" s="720"/>
      <c r="CX29" s="720"/>
      <c r="CY29" s="720"/>
      <c r="CZ29" s="720"/>
      <c r="DA29" s="720"/>
      <c r="DB29" s="720"/>
      <c r="DC29" s="720"/>
      <c r="DD29" s="720"/>
      <c r="DE29" s="720"/>
      <c r="DF29" s="720"/>
      <c r="DG29" s="720"/>
      <c r="DH29" s="720"/>
      <c r="DI29" s="720"/>
      <c r="DJ29" s="721"/>
      <c r="DK29" s="543">
        <f t="shared" si="61"/>
        <v>0</v>
      </c>
      <c r="DL29" s="522">
        <f t="shared" si="61"/>
        <v>0</v>
      </c>
      <c r="DM29" s="522">
        <f t="shared" si="61"/>
        <v>0</v>
      </c>
      <c r="DN29" s="522">
        <f t="shared" si="61"/>
        <v>0</v>
      </c>
      <c r="DO29" s="522">
        <f t="shared" si="61"/>
        <v>0</v>
      </c>
      <c r="DP29" s="522">
        <f t="shared" si="61"/>
        <v>0</v>
      </c>
      <c r="DQ29" s="522">
        <f t="shared" si="61"/>
        <v>0</v>
      </c>
      <c r="DR29" s="522">
        <f t="shared" si="61"/>
        <v>0</v>
      </c>
      <c r="DS29" s="522">
        <f t="shared" si="61"/>
        <v>0</v>
      </c>
      <c r="DT29" s="522">
        <f t="shared" si="61"/>
        <v>0</v>
      </c>
      <c r="DU29" s="522">
        <f t="shared" si="62"/>
        <v>0</v>
      </c>
      <c r="DV29" s="522">
        <f t="shared" si="62"/>
        <v>0</v>
      </c>
      <c r="DW29" s="522">
        <f t="shared" si="62"/>
        <v>0</v>
      </c>
      <c r="DX29" s="522">
        <f t="shared" si="62"/>
        <v>0</v>
      </c>
      <c r="DY29" s="522">
        <f t="shared" si="62"/>
        <v>0</v>
      </c>
      <c r="DZ29" s="522">
        <f t="shared" si="62"/>
        <v>0</v>
      </c>
      <c r="EA29" s="522">
        <f t="shared" si="62"/>
        <v>0</v>
      </c>
      <c r="EB29" s="522">
        <f t="shared" si="62"/>
        <v>0</v>
      </c>
      <c r="EC29" s="522">
        <f t="shared" si="62"/>
        <v>0</v>
      </c>
      <c r="ED29" s="522">
        <f t="shared" si="62"/>
        <v>0</v>
      </c>
      <c r="EE29" s="522">
        <f t="shared" si="63"/>
        <v>4444.4444444444443</v>
      </c>
      <c r="EF29" s="522">
        <f t="shared" si="63"/>
        <v>0</v>
      </c>
      <c r="EG29" s="522">
        <f t="shared" si="63"/>
        <v>0</v>
      </c>
      <c r="EH29" s="522">
        <f t="shared" si="63"/>
        <v>0</v>
      </c>
      <c r="EI29" s="522">
        <f t="shared" si="63"/>
        <v>0</v>
      </c>
      <c r="EJ29" s="544">
        <f t="shared" si="63"/>
        <v>0</v>
      </c>
      <c r="EK29" s="549">
        <f t="shared" si="50"/>
        <v>4444.4444444444443</v>
      </c>
      <c r="EL29" s="543">
        <f t="shared" si="51"/>
        <v>555.55555555555566</v>
      </c>
      <c r="EM29" s="728">
        <f t="shared" si="15"/>
        <v>5.5555555555555552E-2</v>
      </c>
      <c r="EN29" s="572">
        <f t="shared" si="91"/>
        <v>0</v>
      </c>
      <c r="EO29" s="523">
        <f t="shared" si="91"/>
        <v>0</v>
      </c>
      <c r="EP29" s="523">
        <f t="shared" si="91"/>
        <v>0</v>
      </c>
      <c r="EQ29" s="523">
        <f t="shared" si="91"/>
        <v>0</v>
      </c>
      <c r="ER29" s="523">
        <f t="shared" si="91"/>
        <v>0</v>
      </c>
      <c r="ES29" s="523">
        <f t="shared" si="91"/>
        <v>0</v>
      </c>
      <c r="ET29" s="523">
        <f t="shared" si="91"/>
        <v>0</v>
      </c>
      <c r="EU29" s="523">
        <f t="shared" si="91"/>
        <v>0</v>
      </c>
      <c r="EV29" s="523">
        <f t="shared" si="91"/>
        <v>0</v>
      </c>
      <c r="EW29" s="523">
        <f t="shared" si="91"/>
        <v>0</v>
      </c>
      <c r="EX29" s="523">
        <f t="shared" si="91"/>
        <v>0</v>
      </c>
      <c r="EY29" s="523">
        <f t="shared" si="91"/>
        <v>0</v>
      </c>
      <c r="EZ29" s="523">
        <f t="shared" si="91"/>
        <v>0</v>
      </c>
      <c r="FA29" s="523">
        <f t="shared" si="91"/>
        <v>0</v>
      </c>
      <c r="FB29" s="523">
        <f t="shared" si="91"/>
        <v>0</v>
      </c>
      <c r="FC29" s="523">
        <f t="shared" si="91"/>
        <v>0</v>
      </c>
      <c r="FD29" s="523">
        <f t="shared" si="80"/>
        <v>0</v>
      </c>
      <c r="FE29" s="523">
        <f t="shared" si="80"/>
        <v>0</v>
      </c>
      <c r="FF29" s="523">
        <f t="shared" si="80"/>
        <v>0</v>
      </c>
      <c r="FG29" s="523">
        <f t="shared" si="80"/>
        <v>0</v>
      </c>
      <c r="FH29" s="523">
        <f t="shared" si="80"/>
        <v>4444.4444444444443</v>
      </c>
      <c r="FI29" s="523">
        <f t="shared" si="80"/>
        <v>0</v>
      </c>
      <c r="FJ29" s="523">
        <f t="shared" si="80"/>
        <v>0</v>
      </c>
      <c r="FK29" s="523">
        <f t="shared" si="80"/>
        <v>0</v>
      </c>
      <c r="FL29" s="523">
        <f t="shared" si="80"/>
        <v>0</v>
      </c>
      <c r="FM29" s="524">
        <f t="shared" si="80"/>
        <v>0</v>
      </c>
      <c r="FN29" s="572">
        <f t="shared" si="18"/>
        <v>444.44444444444446</v>
      </c>
      <c r="FO29" s="579">
        <f t="shared" si="19"/>
        <v>4.4444444444444446E-2</v>
      </c>
      <c r="FP29" s="488" t="s">
        <v>1671</v>
      </c>
    </row>
    <row r="30" spans="1:202" ht="21" customHeight="1">
      <c r="A30" s="493"/>
      <c r="C30" s="1346"/>
      <c r="D30" s="1347"/>
      <c r="E30" s="1347"/>
      <c r="F30" s="1347"/>
      <c r="G30" s="1325"/>
      <c r="H30" s="48"/>
      <c r="I30" s="503"/>
      <c r="J30" s="496" t="str">
        <f t="shared" ref="J30" si="100">IFERROR(IF(I30="","-",I30/I23),"-")</f>
        <v>-</v>
      </c>
      <c r="K30" s="1088" t="str">
        <f t="shared" si="69"/>
        <v/>
      </c>
      <c r="L30" s="295" t="str">
        <f t="shared" ref="L30" si="101">IF(AND(ISNUMBER(K30), K30&gt;=0, ISNUMBER(I23), I23&gt;0),K30/I23, "-")</f>
        <v>-</v>
      </c>
      <c r="M30" s="704" t="str">
        <f t="shared" si="71"/>
        <v/>
      </c>
      <c r="N30" s="612"/>
      <c r="O30" s="296" t="str">
        <f>IF($N30="","",IFERROR(VLOOKUP($N30,'C3_2(公表)'!$C$4:$K$108,2,FALSE)&amp;"",""))</f>
        <v/>
      </c>
      <c r="P30" s="296" t="str">
        <f>IF($N30="","",IFERROR(VLOOKUP($N30,'C3_2(公表)'!$C$4:$K$108,3,FALSE)&amp;"",""))</f>
        <v/>
      </c>
      <c r="Q30" s="738" t="str">
        <f>IF($N30="","",IFERROR(VLOOKUP($N30,'C3_2(公表)'!$C$4:$K$108,4,FALSE)&amp;"",""))</f>
        <v/>
      </c>
      <c r="R30" s="925" t="str">
        <f t="shared" ref="R30" si="102">IFERROR(
  IF(COUNTIF($H24:$H30, $H30)&gt;1, 1,
    IF(COUNTIF($Z$10:$Z$30, $H30)=1,
      IF(INDEX($BF$10:$BF$34, MATCH($H30, $Z$10:$Z$30, 0))&lt;0, 2, ""),
      IF(COUNTIF($Z$32:$Z$34, $H30)=1,
        IF(INDEX($CI$32:$CI$34, MATCH($H30, $Z$32:$Z$34, 0))&lt;0, 3, ""),
        IF(INDEX($BF$40:$BF$64, MATCH($H30, $Z$40:$Z$64, 0))&lt;0, 4, "")
      )
    )
  ),"")</f>
        <v/>
      </c>
      <c r="S30" s="925" t="str">
        <f t="shared" si="73"/>
        <v/>
      </c>
      <c r="U30" s="508" t="s">
        <v>1615</v>
      </c>
      <c r="V30" s="508" t="b">
        <f t="shared" si="78"/>
        <v>0</v>
      </c>
      <c r="W30" s="508" t="b">
        <f t="shared" si="78"/>
        <v>0</v>
      </c>
      <c r="X30" s="735" t="b">
        <f t="shared" ref="X30" si="103">IF(H23=$AB$376, FALSE,
 IF(H23=$AC$376, FALSE,
 IF(H23=$AD$376, H29&lt;&gt;"",
 IF(H23=$AE$376, H29&lt;&gt;"",
 IF(H23=$AF$376, H29&lt;&gt;"", FALSE)))))</f>
        <v>0</v>
      </c>
      <c r="Z30" s="488" t="s">
        <v>575</v>
      </c>
      <c r="AA30" s="525" t="s">
        <v>1609</v>
      </c>
      <c r="AB30" s="550">
        <f>SUMIFS('D5'!$K$4:$K$31, 'D5'!$B$4:$B$31, $Z30)</f>
        <v>20000</v>
      </c>
      <c r="AC30" s="873"/>
      <c r="AD30" s="874"/>
      <c r="AE30" s="533">
        <f t="shared" si="55"/>
        <v>0</v>
      </c>
      <c r="AF30" s="525">
        <f t="shared" si="55"/>
        <v>0</v>
      </c>
      <c r="AG30" s="525">
        <f t="shared" si="55"/>
        <v>0</v>
      </c>
      <c r="AH30" s="525">
        <f t="shared" si="55"/>
        <v>0</v>
      </c>
      <c r="AI30" s="525">
        <f t="shared" si="55"/>
        <v>0</v>
      </c>
      <c r="AJ30" s="525">
        <f t="shared" si="55"/>
        <v>0</v>
      </c>
      <c r="AK30" s="525">
        <f t="shared" si="55"/>
        <v>0</v>
      </c>
      <c r="AL30" s="525">
        <f t="shared" si="55"/>
        <v>0</v>
      </c>
      <c r="AM30" s="525">
        <f t="shared" si="55"/>
        <v>0</v>
      </c>
      <c r="AN30" s="525">
        <f t="shared" si="55"/>
        <v>0</v>
      </c>
      <c r="AO30" s="525">
        <f t="shared" si="56"/>
        <v>0</v>
      </c>
      <c r="AP30" s="525">
        <f t="shared" si="56"/>
        <v>0</v>
      </c>
      <c r="AQ30" s="525">
        <f t="shared" si="56"/>
        <v>0</v>
      </c>
      <c r="AR30" s="525">
        <f t="shared" si="56"/>
        <v>0</v>
      </c>
      <c r="AS30" s="525">
        <f t="shared" si="56"/>
        <v>0</v>
      </c>
      <c r="AT30" s="525">
        <f t="shared" si="56"/>
        <v>0</v>
      </c>
      <c r="AU30" s="525">
        <f t="shared" si="56"/>
        <v>0</v>
      </c>
      <c r="AV30" s="525">
        <f t="shared" si="56"/>
        <v>0</v>
      </c>
      <c r="AW30" s="525">
        <f t="shared" si="56"/>
        <v>0</v>
      </c>
      <c r="AX30" s="525">
        <f t="shared" si="56"/>
        <v>0</v>
      </c>
      <c r="AY30" s="525">
        <f t="shared" si="57"/>
        <v>0</v>
      </c>
      <c r="AZ30" s="525">
        <f t="shared" si="57"/>
        <v>0</v>
      </c>
      <c r="BA30" s="525">
        <f t="shared" si="57"/>
        <v>0</v>
      </c>
      <c r="BB30" s="525">
        <f t="shared" si="57"/>
        <v>0</v>
      </c>
      <c r="BC30" s="525">
        <f t="shared" si="57"/>
        <v>0</v>
      </c>
      <c r="BD30" s="534">
        <f t="shared" si="57"/>
        <v>0</v>
      </c>
      <c r="BE30" s="553">
        <f t="shared" si="47"/>
        <v>0</v>
      </c>
      <c r="BF30" s="545">
        <f t="shared" si="6"/>
        <v>20000</v>
      </c>
      <c r="BG30" s="559">
        <f t="shared" si="7"/>
        <v>0.30769230769230771</v>
      </c>
      <c r="BH30" s="545">
        <f t="shared" si="58"/>
        <v>0</v>
      </c>
      <c r="BI30" s="526">
        <f t="shared" si="58"/>
        <v>0</v>
      </c>
      <c r="BJ30" s="526">
        <f t="shared" si="58"/>
        <v>0</v>
      </c>
      <c r="BK30" s="526">
        <f t="shared" si="58"/>
        <v>0</v>
      </c>
      <c r="BL30" s="526">
        <f t="shared" si="58"/>
        <v>0</v>
      </c>
      <c r="BM30" s="526">
        <f t="shared" si="58"/>
        <v>0</v>
      </c>
      <c r="BN30" s="526">
        <f t="shared" si="58"/>
        <v>0</v>
      </c>
      <c r="BO30" s="526">
        <f t="shared" si="58"/>
        <v>0</v>
      </c>
      <c r="BP30" s="526">
        <f t="shared" si="58"/>
        <v>0</v>
      </c>
      <c r="BQ30" s="526">
        <f t="shared" si="58"/>
        <v>0</v>
      </c>
      <c r="BR30" s="526">
        <f t="shared" si="59"/>
        <v>0</v>
      </c>
      <c r="BS30" s="526">
        <f t="shared" si="59"/>
        <v>0</v>
      </c>
      <c r="BT30" s="526">
        <f t="shared" si="59"/>
        <v>0</v>
      </c>
      <c r="BU30" s="526">
        <f t="shared" si="59"/>
        <v>0</v>
      </c>
      <c r="BV30" s="526">
        <f t="shared" si="59"/>
        <v>0</v>
      </c>
      <c r="BW30" s="526">
        <f t="shared" si="59"/>
        <v>0</v>
      </c>
      <c r="BX30" s="526">
        <f t="shared" si="59"/>
        <v>0</v>
      </c>
      <c r="BY30" s="526">
        <f t="shared" si="59"/>
        <v>0</v>
      </c>
      <c r="BZ30" s="526">
        <f t="shared" si="59"/>
        <v>0</v>
      </c>
      <c r="CA30" s="526">
        <f t="shared" si="59"/>
        <v>0</v>
      </c>
      <c r="CB30" s="526">
        <f t="shared" si="60"/>
        <v>0</v>
      </c>
      <c r="CC30" s="526">
        <f t="shared" si="60"/>
        <v>0</v>
      </c>
      <c r="CD30" s="526">
        <f t="shared" si="60"/>
        <v>0</v>
      </c>
      <c r="CE30" s="526">
        <f t="shared" si="60"/>
        <v>0</v>
      </c>
      <c r="CF30" s="526">
        <f t="shared" si="60"/>
        <v>0</v>
      </c>
      <c r="CG30" s="546">
        <f t="shared" si="60"/>
        <v>0</v>
      </c>
      <c r="CH30" s="550">
        <f t="shared" si="48"/>
        <v>0</v>
      </c>
      <c r="CI30" s="545">
        <f t="shared" si="49"/>
        <v>20000</v>
      </c>
      <c r="CJ30" s="566">
        <f t="shared" si="11"/>
        <v>0.22222222222222221</v>
      </c>
      <c r="CK30" s="722"/>
      <c r="CL30" s="723"/>
      <c r="CM30" s="723"/>
      <c r="CN30" s="723"/>
      <c r="CO30" s="723"/>
      <c r="CP30" s="723"/>
      <c r="CQ30" s="723"/>
      <c r="CR30" s="723"/>
      <c r="CS30" s="723"/>
      <c r="CT30" s="723"/>
      <c r="CU30" s="723"/>
      <c r="CV30" s="723"/>
      <c r="CW30" s="723"/>
      <c r="CX30" s="723"/>
      <c r="CY30" s="723"/>
      <c r="CZ30" s="723"/>
      <c r="DA30" s="723"/>
      <c r="DB30" s="723"/>
      <c r="DC30" s="723"/>
      <c r="DD30" s="723"/>
      <c r="DE30" s="723"/>
      <c r="DF30" s="723"/>
      <c r="DG30" s="723"/>
      <c r="DH30" s="723"/>
      <c r="DI30" s="723"/>
      <c r="DJ30" s="724"/>
      <c r="DK30" s="545">
        <f t="shared" si="61"/>
        <v>0</v>
      </c>
      <c r="DL30" s="526">
        <f t="shared" si="61"/>
        <v>0</v>
      </c>
      <c r="DM30" s="526">
        <f t="shared" si="61"/>
        <v>0</v>
      </c>
      <c r="DN30" s="526">
        <f t="shared" si="61"/>
        <v>0</v>
      </c>
      <c r="DO30" s="526">
        <f t="shared" si="61"/>
        <v>0</v>
      </c>
      <c r="DP30" s="526">
        <f t="shared" si="61"/>
        <v>0</v>
      </c>
      <c r="DQ30" s="526">
        <f t="shared" si="61"/>
        <v>0</v>
      </c>
      <c r="DR30" s="526">
        <f t="shared" si="61"/>
        <v>0</v>
      </c>
      <c r="DS30" s="526">
        <f t="shared" si="61"/>
        <v>0</v>
      </c>
      <c r="DT30" s="526">
        <f t="shared" si="61"/>
        <v>0</v>
      </c>
      <c r="DU30" s="526">
        <f t="shared" si="62"/>
        <v>0</v>
      </c>
      <c r="DV30" s="526">
        <f t="shared" si="62"/>
        <v>0</v>
      </c>
      <c r="DW30" s="526">
        <f t="shared" si="62"/>
        <v>0</v>
      </c>
      <c r="DX30" s="526">
        <f t="shared" si="62"/>
        <v>0</v>
      </c>
      <c r="DY30" s="526">
        <f t="shared" si="62"/>
        <v>0</v>
      </c>
      <c r="DZ30" s="526">
        <f t="shared" si="62"/>
        <v>0</v>
      </c>
      <c r="EA30" s="526">
        <f t="shared" si="62"/>
        <v>0</v>
      </c>
      <c r="EB30" s="526">
        <f t="shared" si="62"/>
        <v>0</v>
      </c>
      <c r="EC30" s="526">
        <f t="shared" si="62"/>
        <v>0</v>
      </c>
      <c r="ED30" s="526">
        <f t="shared" si="62"/>
        <v>0</v>
      </c>
      <c r="EE30" s="526">
        <f t="shared" si="63"/>
        <v>17777.777777777777</v>
      </c>
      <c r="EF30" s="526">
        <f t="shared" si="63"/>
        <v>0</v>
      </c>
      <c r="EG30" s="526">
        <f t="shared" si="63"/>
        <v>0</v>
      </c>
      <c r="EH30" s="526">
        <f t="shared" si="63"/>
        <v>0</v>
      </c>
      <c r="EI30" s="526">
        <f t="shared" si="63"/>
        <v>0</v>
      </c>
      <c r="EJ30" s="546">
        <f t="shared" si="63"/>
        <v>0</v>
      </c>
      <c r="EK30" s="550">
        <f t="shared" si="50"/>
        <v>17777.777777777777</v>
      </c>
      <c r="EL30" s="545">
        <f t="shared" si="51"/>
        <v>2222.2222222222226</v>
      </c>
      <c r="EM30" s="729">
        <f t="shared" si="15"/>
        <v>0.22222222222222221</v>
      </c>
      <c r="EN30" s="573">
        <f t="shared" si="91"/>
        <v>0</v>
      </c>
      <c r="EO30" s="527">
        <f t="shared" si="91"/>
        <v>0</v>
      </c>
      <c r="EP30" s="527">
        <f t="shared" si="91"/>
        <v>0</v>
      </c>
      <c r="EQ30" s="527">
        <f t="shared" si="91"/>
        <v>0</v>
      </c>
      <c r="ER30" s="527">
        <f t="shared" si="91"/>
        <v>0</v>
      </c>
      <c r="ES30" s="527">
        <f t="shared" si="91"/>
        <v>0</v>
      </c>
      <c r="ET30" s="527">
        <f t="shared" si="91"/>
        <v>0</v>
      </c>
      <c r="EU30" s="527">
        <f t="shared" si="91"/>
        <v>0</v>
      </c>
      <c r="EV30" s="527">
        <f t="shared" si="91"/>
        <v>0</v>
      </c>
      <c r="EW30" s="527">
        <f t="shared" si="91"/>
        <v>0</v>
      </c>
      <c r="EX30" s="527">
        <f t="shared" si="91"/>
        <v>0</v>
      </c>
      <c r="EY30" s="527">
        <f t="shared" si="91"/>
        <v>0</v>
      </c>
      <c r="EZ30" s="527">
        <f t="shared" si="91"/>
        <v>0</v>
      </c>
      <c r="FA30" s="527">
        <f t="shared" si="91"/>
        <v>0</v>
      </c>
      <c r="FB30" s="527">
        <f t="shared" si="91"/>
        <v>0</v>
      </c>
      <c r="FC30" s="527">
        <f t="shared" si="91"/>
        <v>0</v>
      </c>
      <c r="FD30" s="527">
        <f t="shared" si="80"/>
        <v>0</v>
      </c>
      <c r="FE30" s="527">
        <f t="shared" si="80"/>
        <v>0</v>
      </c>
      <c r="FF30" s="527">
        <f t="shared" si="80"/>
        <v>0</v>
      </c>
      <c r="FG30" s="527">
        <f t="shared" si="80"/>
        <v>0</v>
      </c>
      <c r="FH30" s="527">
        <f t="shared" si="80"/>
        <v>17777.777777777777</v>
      </c>
      <c r="FI30" s="527">
        <f t="shared" si="80"/>
        <v>0</v>
      </c>
      <c r="FJ30" s="527">
        <f t="shared" si="80"/>
        <v>0</v>
      </c>
      <c r="FK30" s="527">
        <f t="shared" si="80"/>
        <v>0</v>
      </c>
      <c r="FL30" s="527">
        <f t="shared" si="80"/>
        <v>0</v>
      </c>
      <c r="FM30" s="528">
        <f t="shared" si="80"/>
        <v>0</v>
      </c>
      <c r="FN30" s="573">
        <f t="shared" si="18"/>
        <v>1777.7777777777778</v>
      </c>
      <c r="FO30" s="580">
        <f t="shared" si="19"/>
        <v>0.17777777777777778</v>
      </c>
      <c r="FP30" s="488" t="s">
        <v>575</v>
      </c>
    </row>
    <row r="31" spans="1:202" ht="21" customHeight="1" thickBot="1">
      <c r="A31" s="493"/>
      <c r="C31" s="1321" t="s">
        <v>1075</v>
      </c>
      <c r="D31" s="1322"/>
      <c r="E31" s="1323"/>
      <c r="F31" s="1323"/>
      <c r="G31" s="1324"/>
      <c r="H31" s="48"/>
      <c r="I31" s="503"/>
      <c r="J31" s="496" t="str">
        <f t="shared" ref="J31" si="104">IFERROR(IF(I31="","-",I31/I23),"-")</f>
        <v>-</v>
      </c>
      <c r="K31" s="1088" t="str">
        <f t="shared" si="69"/>
        <v/>
      </c>
      <c r="L31" s="295" t="str">
        <f t="shared" ref="L31" si="105">IF(AND(ISNUMBER(K31), K31&gt;=0, ISNUMBER(I23), I23&gt;0),K31/I23, "-")</f>
        <v>-</v>
      </c>
      <c r="M31" s="704" t="str">
        <f t="shared" si="71"/>
        <v/>
      </c>
      <c r="N31" s="612"/>
      <c r="O31" s="296" t="str">
        <f>IF($N31="","",IFERROR(VLOOKUP($N31,'C3_2(公表)'!$C$4:$K$108,2,FALSE)&amp;"",""))</f>
        <v/>
      </c>
      <c r="P31" s="296" t="str">
        <f>IF($N31="","",IFERROR(VLOOKUP($N31,'C3_2(公表)'!$C$4:$K$108,3,FALSE)&amp;"",""))</f>
        <v/>
      </c>
      <c r="Q31" s="738" t="str">
        <f>IF($N31="","",IFERROR(VLOOKUP($N31,'C3_2(公表)'!$C$4:$K$108,4,FALSE)&amp;"",""))</f>
        <v/>
      </c>
      <c r="R31" s="925" t="str">
        <f t="shared" ref="R31" si="106">IFERROR(
  IF(COUNTIF($H24:$H31, $H31)&gt;1, 1,
    IF(COUNTIF($Z$10:$Z$30, $H31)=1,
      IF(INDEX($BF$10:$BF$34, MATCH($H31, $Z$10:$Z$30, 0))&lt;0, 2, ""),
      IF(COUNTIF($Z$32:$Z$34, $H31)=1,
        IF(INDEX($CI$32:$CI$34, MATCH($H31, $Z$32:$Z$34, 0))&lt;0, 3, ""),
        IF(INDEX($BF$40:$BF$64, MATCH($H31, $Z$40:$Z$64, 0))&lt;0, 4, "")
      )
    )
  ),"")</f>
        <v/>
      </c>
      <c r="S31" s="925" t="str">
        <f t="shared" si="73"/>
        <v/>
      </c>
      <c r="U31" s="508" t="s">
        <v>1615</v>
      </c>
      <c r="V31" s="508" t="b">
        <f t="shared" si="78"/>
        <v>0</v>
      </c>
      <c r="W31" s="508" t="b">
        <f t="shared" si="78"/>
        <v>0</v>
      </c>
      <c r="X31" s="735" t="b">
        <f t="shared" ref="X31" si="107">IF(H23=$AB$376, FALSE,
 IF(H23=$AC$376, FALSE,
 IF(H23=$AD$376, H30&lt;&gt;"",
 IF(H23=$AE$376, H30&lt;&gt;"",
 IF(H23=$AF$376, H30&lt;&gt;"", FALSE)))))</f>
        <v>0</v>
      </c>
      <c r="BF31" s="494" t="s">
        <v>1643</v>
      </c>
      <c r="BH31" s="212" t="s">
        <v>1633</v>
      </c>
      <c r="BI31" s="212" t="s">
        <v>1633</v>
      </c>
      <c r="BJ31" s="212" t="s">
        <v>1633</v>
      </c>
      <c r="BK31" s="212" t="s">
        <v>1633</v>
      </c>
      <c r="BL31" s="212" t="s">
        <v>1633</v>
      </c>
      <c r="BM31" s="212" t="s">
        <v>1633</v>
      </c>
      <c r="BN31" s="212" t="s">
        <v>1633</v>
      </c>
      <c r="BO31" s="212" t="s">
        <v>1633</v>
      </c>
      <c r="BP31" s="212" t="s">
        <v>1633</v>
      </c>
      <c r="BQ31" s="212" t="s">
        <v>1633</v>
      </c>
      <c r="BR31" s="212" t="s">
        <v>1633</v>
      </c>
      <c r="BS31" s="212" t="s">
        <v>1633</v>
      </c>
      <c r="BT31" s="212" t="s">
        <v>1633</v>
      </c>
      <c r="BU31" s="212" t="s">
        <v>1633</v>
      </c>
      <c r="BV31" s="212" t="s">
        <v>1633</v>
      </c>
      <c r="BW31" s="212" t="s">
        <v>1633</v>
      </c>
      <c r="BX31" s="212" t="s">
        <v>1633</v>
      </c>
      <c r="BY31" s="212" t="s">
        <v>1633</v>
      </c>
      <c r="BZ31" s="212" t="s">
        <v>1633</v>
      </c>
      <c r="CA31" s="212" t="s">
        <v>1633</v>
      </c>
      <c r="CB31" s="212" t="s">
        <v>1633</v>
      </c>
      <c r="CC31" s="212" t="s">
        <v>1633</v>
      </c>
      <c r="CD31" s="212" t="s">
        <v>1633</v>
      </c>
      <c r="CE31" s="212" t="s">
        <v>1633</v>
      </c>
      <c r="CF31" s="212" t="s">
        <v>1633</v>
      </c>
      <c r="CG31" s="212" t="s">
        <v>1633</v>
      </c>
      <c r="CH31" s="212"/>
      <c r="CI31" s="212"/>
      <c r="CJ31" s="212"/>
      <c r="CK31" s="212"/>
      <c r="CL31" s="212"/>
      <c r="CM31" s="212"/>
      <c r="CN31" s="212"/>
      <c r="CO31" s="212"/>
      <c r="CP31" s="212"/>
      <c r="CQ31" s="212"/>
      <c r="CR31" s="212"/>
      <c r="CS31" s="212"/>
      <c r="CT31" s="212"/>
      <c r="CU31" s="212"/>
      <c r="CV31" s="212"/>
      <c r="CW31" s="212"/>
      <c r="CX31" s="212"/>
      <c r="CY31" s="212"/>
      <c r="CZ31" s="212"/>
      <c r="DA31" s="212"/>
      <c r="DB31" s="212"/>
      <c r="DC31" s="212"/>
      <c r="DD31" s="212"/>
      <c r="DE31" s="212"/>
      <c r="DF31" s="212"/>
      <c r="DG31" s="212"/>
      <c r="DH31" s="212"/>
      <c r="DI31" s="212"/>
      <c r="DJ31" s="212"/>
      <c r="DK31" s="212"/>
      <c r="DL31" s="212"/>
    </row>
    <row r="32" spans="1:202" ht="21" customHeight="1">
      <c r="A32" s="493"/>
      <c r="C32" s="1326" t="str">
        <f>'D6'!$F$51</f>
        <v>-</v>
      </c>
      <c r="D32" s="1327"/>
      <c r="E32" s="1328"/>
      <c r="F32" s="1328"/>
      <c r="G32" s="1325"/>
      <c r="H32" s="48"/>
      <c r="I32" s="506"/>
      <c r="J32" s="496" t="str">
        <f t="shared" ref="J32" si="108">IFERROR(IF(I32="","-",I32/I23),"-")</f>
        <v>-</v>
      </c>
      <c r="K32" s="1089" t="str">
        <f t="shared" si="69"/>
        <v/>
      </c>
      <c r="L32" s="295" t="str">
        <f t="shared" ref="L32" si="109">IF(AND(ISNUMBER(K32), K32&gt;=0, ISNUMBER(I23), I23&gt;0),K32/I23, "-")</f>
        <v>-</v>
      </c>
      <c r="M32" s="704" t="str">
        <f t="shared" si="71"/>
        <v/>
      </c>
      <c r="N32" s="611"/>
      <c r="O32" s="296" t="str">
        <f>IF($N32="","",IFERROR(VLOOKUP($N32,'C3_2(公表)'!$C$4:$K$108,2,FALSE)&amp;"",""))</f>
        <v/>
      </c>
      <c r="P32" s="296" t="str">
        <f>IF($N32="","",IFERROR(VLOOKUP($N32,'C3_2(公表)'!$C$4:$K$108,3,FALSE)&amp;"",""))</f>
        <v/>
      </c>
      <c r="Q32" s="738" t="str">
        <f>IF($N32="","",IFERROR(VLOOKUP($N32,'C3_2(公表)'!$C$4:$K$108,4,FALSE)&amp;"",""))</f>
        <v/>
      </c>
      <c r="R32" s="925" t="str">
        <f t="shared" ref="R32" si="110">IFERROR(
  IF(COUNTIF($H24:$H32, $H32)&gt;1, 1,
    IF(COUNTIF($Z$10:$Z$30, $H32)=1,
      IF(INDEX($BF$10:$BF$34, MATCH($H32, $Z$10:$Z$30, 0))&lt;0, 2, ""),
      IF(COUNTIF($Z$32:$Z$34, $H32)=1,
        IF(INDEX($CI$32:$CI$34, MATCH($H32, $Z$32:$Z$34, 0))&lt;0, 3, ""),
        IF(INDEX($BF$40:$BF$64, MATCH($H32, $Z$40:$Z$64, 0))&lt;0, 4, "")
      )
    )
  ),"")</f>
        <v/>
      </c>
      <c r="S32" s="925" t="str">
        <f t="shared" si="73"/>
        <v/>
      </c>
      <c r="U32" s="508" t="s">
        <v>1615</v>
      </c>
      <c r="V32" s="508" t="b">
        <f t="shared" si="78"/>
        <v>0</v>
      </c>
      <c r="W32" s="508" t="b">
        <f t="shared" si="78"/>
        <v>0</v>
      </c>
      <c r="X32" s="735" t="b">
        <f t="shared" ref="X32" si="111">IF(H23=$AB$376, FALSE,
 IF(H23=$AC$376, FALSE,
 IF(H23=$AD$376, H31&lt;&gt;"",
 IF(H23=$AE$376, H31&lt;&gt;"",
 IF(H23=$AF$376, H31&lt;&gt;"", FALSE)))))</f>
        <v>0</v>
      </c>
      <c r="Z32" s="875" t="s">
        <v>1156</v>
      </c>
      <c r="AA32" s="875" t="s">
        <v>1156</v>
      </c>
      <c r="AB32" s="880"/>
      <c r="AC32" s="880"/>
      <c r="AD32" s="880"/>
      <c r="AE32" s="880"/>
      <c r="AF32" s="880"/>
      <c r="AG32" s="880"/>
      <c r="AH32" s="880"/>
      <c r="AI32" s="880"/>
      <c r="AJ32" s="880"/>
      <c r="AK32" s="880"/>
      <c r="AL32" s="880"/>
      <c r="AM32" s="880"/>
      <c r="AN32" s="880"/>
      <c r="AO32" s="880"/>
      <c r="AP32" s="880"/>
      <c r="AQ32" s="880"/>
      <c r="AR32" s="880"/>
      <c r="AS32" s="880"/>
      <c r="AT32" s="880"/>
      <c r="AU32" s="880"/>
      <c r="AV32" s="880"/>
      <c r="AW32" s="880"/>
      <c r="AX32" s="880"/>
      <c r="AY32" s="880"/>
      <c r="AZ32" s="880"/>
      <c r="BA32" s="880"/>
      <c r="BB32" s="880"/>
      <c r="BC32" s="880"/>
      <c r="BD32" s="880"/>
      <c r="BE32" s="880"/>
      <c r="BF32" s="518">
        <f>SUMIFS(BF$10:BF$30, $AA$10:$AA$30, $AA32, BF$10:BF$30, "&gt;=0")</f>
        <v>30000</v>
      </c>
      <c r="BG32" s="517"/>
      <c r="BH32" s="876">
        <f t="shared" ref="BH32:BQ34" si="112">SUMIFS($I:$I, $H:$H, $AA32, $U:$U,BH$9 )</f>
        <v>20000</v>
      </c>
      <c r="BI32" s="876">
        <f t="shared" si="112"/>
        <v>0</v>
      </c>
      <c r="BJ32" s="876">
        <f t="shared" si="112"/>
        <v>0</v>
      </c>
      <c r="BK32" s="876">
        <f t="shared" si="112"/>
        <v>0</v>
      </c>
      <c r="BL32" s="876">
        <f t="shared" si="112"/>
        <v>0</v>
      </c>
      <c r="BM32" s="876">
        <f t="shared" si="112"/>
        <v>0</v>
      </c>
      <c r="BN32" s="876">
        <f t="shared" si="112"/>
        <v>0</v>
      </c>
      <c r="BO32" s="876">
        <f t="shared" si="112"/>
        <v>0</v>
      </c>
      <c r="BP32" s="876">
        <f t="shared" si="112"/>
        <v>0</v>
      </c>
      <c r="BQ32" s="876">
        <f t="shared" si="112"/>
        <v>0</v>
      </c>
      <c r="BR32" s="876">
        <f t="shared" ref="BR32:CA34" si="113">SUMIFS($I:$I, $H:$H, $AA32, $U:$U,BR$9 )</f>
        <v>0</v>
      </c>
      <c r="BS32" s="876">
        <f t="shared" si="113"/>
        <v>0</v>
      </c>
      <c r="BT32" s="876">
        <f t="shared" si="113"/>
        <v>0</v>
      </c>
      <c r="BU32" s="876">
        <f t="shared" si="113"/>
        <v>0</v>
      </c>
      <c r="BV32" s="876">
        <f t="shared" si="113"/>
        <v>0</v>
      </c>
      <c r="BW32" s="876">
        <f t="shared" si="113"/>
        <v>0</v>
      </c>
      <c r="BX32" s="876">
        <f t="shared" si="113"/>
        <v>0</v>
      </c>
      <c r="BY32" s="876">
        <f t="shared" si="113"/>
        <v>0</v>
      </c>
      <c r="BZ32" s="876">
        <f t="shared" si="113"/>
        <v>0</v>
      </c>
      <c r="CA32" s="876">
        <f t="shared" si="113"/>
        <v>0</v>
      </c>
      <c r="CB32" s="876">
        <f t="shared" ref="CB32:CG34" si="114">SUMIFS($I:$I, $H:$H, $AA32, $U:$U,CB$9 )</f>
        <v>0</v>
      </c>
      <c r="CC32" s="876">
        <f t="shared" si="114"/>
        <v>0</v>
      </c>
      <c r="CD32" s="876">
        <f t="shared" si="114"/>
        <v>0</v>
      </c>
      <c r="CE32" s="876">
        <f t="shared" si="114"/>
        <v>0</v>
      </c>
      <c r="CF32" s="876">
        <f t="shared" si="114"/>
        <v>0</v>
      </c>
      <c r="CG32" s="876">
        <f t="shared" si="114"/>
        <v>0</v>
      </c>
      <c r="CH32" s="212"/>
      <c r="CI32" s="927">
        <f>SUMIFS(CI$10:CI$30, $AA$10:$AA$30, $AA32)</f>
        <v>10000</v>
      </c>
      <c r="CJ32" s="796" t="s">
        <v>2663</v>
      </c>
      <c r="CK32" s="212"/>
      <c r="CL32" s="212"/>
      <c r="CM32" s="212"/>
      <c r="CN32" s="212"/>
      <c r="CO32" s="212"/>
      <c r="CP32" s="212"/>
      <c r="CQ32" s="212"/>
      <c r="CR32" s="212"/>
      <c r="CS32" s="212"/>
      <c r="CT32" s="212"/>
      <c r="CU32" s="212"/>
      <c r="CV32" s="212"/>
      <c r="CW32" s="212"/>
      <c r="CX32" s="212"/>
      <c r="CY32" s="212"/>
      <c r="CZ32" s="212"/>
      <c r="DA32" s="212"/>
      <c r="DB32" s="212"/>
      <c r="DC32" s="212"/>
      <c r="DD32" s="212"/>
      <c r="DE32" s="212"/>
      <c r="DF32" s="212"/>
      <c r="DG32" s="212"/>
      <c r="DH32" s="212"/>
      <c r="DI32" s="212"/>
      <c r="DJ32" s="212"/>
      <c r="DK32" s="212"/>
      <c r="DL32" s="212"/>
      <c r="EM32" s="730" t="s">
        <v>2660</v>
      </c>
      <c r="EN32" s="574">
        <f>IFERROR('D6'!E35/'D6'!E34,0)</f>
        <v>0.1</v>
      </c>
      <c r="EO32" s="574">
        <f>IFERROR('D6'!F35/'D6'!F34,0)</f>
        <v>0</v>
      </c>
      <c r="EP32" s="574">
        <f>IFERROR('D6'!G35/'D6'!G34,0)</f>
        <v>0</v>
      </c>
      <c r="EQ32" s="574">
        <f>IFERROR('D6'!H35/'D6'!H34,0)</f>
        <v>0</v>
      </c>
      <c r="ER32" s="574">
        <f>IFERROR('D6'!I35/'D6'!I34,0)</f>
        <v>0</v>
      </c>
      <c r="ES32" s="574">
        <f>IFERROR('D6'!J35/'D6'!J34,0)</f>
        <v>0</v>
      </c>
      <c r="ET32" s="574">
        <f>IFERROR('D6'!K35/'D6'!K34,0)</f>
        <v>0</v>
      </c>
      <c r="EU32" s="574">
        <f>IFERROR('D6'!L35/'D6'!L34,0)</f>
        <v>0</v>
      </c>
      <c r="EV32" s="574">
        <f>IFERROR('D6'!M35/'D6'!M34,0)</f>
        <v>0</v>
      </c>
      <c r="EW32" s="574">
        <f>IFERROR('D6'!N35/'D6'!N34,0)</f>
        <v>0</v>
      </c>
      <c r="EX32" s="574">
        <f>IFERROR('D6'!O35/'D6'!O34,0)</f>
        <v>0</v>
      </c>
      <c r="EY32" s="574">
        <f>IFERROR('D6'!P35/'D6'!P34,0)</f>
        <v>0</v>
      </c>
      <c r="EZ32" s="574">
        <f>IFERROR('D6'!Q35/'D6'!Q34,0)</f>
        <v>0</v>
      </c>
      <c r="FA32" s="574">
        <f>IFERROR('D6'!R35/'D6'!R34,0)</f>
        <v>0</v>
      </c>
      <c r="FB32" s="574">
        <f>IFERROR('D6'!S35/'D6'!S34,0)</f>
        <v>0</v>
      </c>
      <c r="FC32" s="574">
        <f>IFERROR('D6'!T35/'D6'!T34,0)</f>
        <v>0</v>
      </c>
      <c r="FD32" s="574">
        <f>IFERROR('D6'!U35/'D6'!U34,0)</f>
        <v>0</v>
      </c>
      <c r="FE32" s="574">
        <f>IFERROR('D6'!V35/'D6'!V34,0)</f>
        <v>0</v>
      </c>
      <c r="FF32" s="574">
        <f>IFERROR('D6'!W35/'D6'!W34,0)</f>
        <v>0</v>
      </c>
      <c r="FG32" s="574">
        <f>IFERROR('D6'!X35/'D6'!X34,0)</f>
        <v>0</v>
      </c>
      <c r="FH32" s="574">
        <f>IFERROR('D6'!Y35/'D6'!Y34,0)</f>
        <v>0.1</v>
      </c>
      <c r="FI32" s="574">
        <f>IFERROR('D6'!Z35/'D6'!Z34,0)</f>
        <v>0</v>
      </c>
      <c r="FJ32" s="574">
        <f>IFERROR('D6'!AA35/'D6'!AA34,0)</f>
        <v>0</v>
      </c>
      <c r="FK32" s="574">
        <f>IFERROR('D6'!AB35/'D6'!AB34,0)</f>
        <v>0</v>
      </c>
      <c r="FL32" s="574">
        <f>IFERROR('D6'!AC35/'D6'!AC34,0)</f>
        <v>0</v>
      </c>
      <c r="FM32" s="574">
        <f>IFERROR('D6'!AD35/'D6'!AD34,0)</f>
        <v>0</v>
      </c>
    </row>
    <row r="33" spans="1:202" ht="21" customHeight="1">
      <c r="A33" s="493"/>
      <c r="C33" s="1329" t="s">
        <v>1043</v>
      </c>
      <c r="D33" s="1330"/>
      <c r="E33" s="1330"/>
      <c r="F33" s="1331"/>
      <c r="G33" s="1324"/>
      <c r="H33" s="48"/>
      <c r="I33" s="507"/>
      <c r="J33" s="496" t="str">
        <f t="shared" ref="J33" si="115">IFERROR(IF(I33="","-",I33/I23),"-")</f>
        <v>-</v>
      </c>
      <c r="K33" s="1087" t="str">
        <f t="shared" si="69"/>
        <v/>
      </c>
      <c r="L33" s="295" t="str">
        <f t="shared" ref="L33" si="116">IF(AND(ISNUMBER(K33), K33&gt;=0, ISNUMBER(I23), I23&gt;0),K33/I23, "-")</f>
        <v>-</v>
      </c>
      <c r="M33" s="704" t="str">
        <f t="shared" si="71"/>
        <v/>
      </c>
      <c r="N33" s="611"/>
      <c r="O33" s="296" t="str">
        <f>IF($N33="","",IFERROR(VLOOKUP($N33,'C3_2(公表)'!$C$4:$K$108,2,FALSE)&amp;"",""))</f>
        <v/>
      </c>
      <c r="P33" s="296" t="str">
        <f>IF($N33="","",IFERROR(VLOOKUP($N33,'C3_2(公表)'!$C$4:$K$108,3,FALSE)&amp;"",""))</f>
        <v/>
      </c>
      <c r="Q33" s="738" t="str">
        <f>IF($N33="","",IFERROR(VLOOKUP($N33,'C3_2(公表)'!$C$4:$K$108,4,FALSE)&amp;"",""))</f>
        <v/>
      </c>
      <c r="R33" s="925" t="str">
        <f t="shared" ref="R33" si="117">IFERROR(
  IF(COUNTIF($H24:$H33, $H33)&gt;1, 1,
    IF(COUNTIF($Z$10:$Z$30, $H33)=1,
      IF(INDEX($BF$10:$BF$34, MATCH($H33, $Z$10:$Z$30, 0))&lt;0, 2, ""),
      IF(COUNTIF($Z$32:$Z$34, $H33)=1,
        IF(INDEX($CI$32:$CI$34, MATCH($H33, $Z$32:$Z$34, 0))&lt;0, 3, ""),
        IF(INDEX($BF$40:$BF$64, MATCH($H33, $Z$40:$Z$64, 0))&lt;0, 4, "")
      )
    )
  ),"")</f>
        <v/>
      </c>
      <c r="S33" s="925" t="str">
        <f t="shared" si="73"/>
        <v/>
      </c>
      <c r="U33" s="508" t="s">
        <v>1615</v>
      </c>
      <c r="V33" s="508" t="b">
        <f t="shared" si="78"/>
        <v>0</v>
      </c>
      <c r="W33" s="508" t="b">
        <f t="shared" si="78"/>
        <v>0</v>
      </c>
      <c r="X33" s="1080" t="b">
        <f t="shared" ref="X33" si="118">IF(H23=$AB$376, FALSE,
 IF(H23=$AC$376, FALSE,
 IF(H23=$AD$376, FALSE,
 IF(H23=$AE$376, H32&lt;&gt;"",
 IF(H23=$AF$376, H32&lt;&gt;"", FALSE)))))</f>
        <v>0</v>
      </c>
      <c r="Z33" s="489" t="s">
        <v>2699</v>
      </c>
      <c r="AA33" s="489" t="s">
        <v>2699</v>
      </c>
      <c r="AB33" s="881"/>
      <c r="AC33" s="881"/>
      <c r="AD33" s="881"/>
      <c r="AE33" s="881"/>
      <c r="AF33" s="881"/>
      <c r="AG33" s="881"/>
      <c r="AH33" s="881"/>
      <c r="AI33" s="881"/>
      <c r="AJ33" s="881"/>
      <c r="AK33" s="881"/>
      <c r="AL33" s="881"/>
      <c r="AM33" s="881"/>
      <c r="AN33" s="881"/>
      <c r="AO33" s="881"/>
      <c r="AP33" s="881"/>
      <c r="AQ33" s="881"/>
      <c r="AR33" s="881"/>
      <c r="AS33" s="881"/>
      <c r="AT33" s="881"/>
      <c r="AU33" s="881"/>
      <c r="AV33" s="881"/>
      <c r="AW33" s="881"/>
      <c r="AX33" s="881"/>
      <c r="AY33" s="881"/>
      <c r="AZ33" s="881"/>
      <c r="BA33" s="881"/>
      <c r="BB33" s="881"/>
      <c r="BC33" s="881"/>
      <c r="BD33" s="881"/>
      <c r="BE33" s="881"/>
      <c r="BF33" s="522">
        <f>SUMIFS(BF$10:BF$30, $AA$10:$AA$30, $AA33, BF$10:BF$30, "&gt;=0")</f>
        <v>15000</v>
      </c>
      <c r="BG33" s="521"/>
      <c r="BH33" s="877">
        <f t="shared" si="112"/>
        <v>0</v>
      </c>
      <c r="BI33" s="877">
        <f t="shared" si="112"/>
        <v>0</v>
      </c>
      <c r="BJ33" s="877">
        <f t="shared" si="112"/>
        <v>0</v>
      </c>
      <c r="BK33" s="877">
        <f t="shared" si="112"/>
        <v>0</v>
      </c>
      <c r="BL33" s="877">
        <f t="shared" si="112"/>
        <v>0</v>
      </c>
      <c r="BM33" s="877">
        <f t="shared" si="112"/>
        <v>0</v>
      </c>
      <c r="BN33" s="877">
        <f t="shared" si="112"/>
        <v>0</v>
      </c>
      <c r="BO33" s="877">
        <f t="shared" si="112"/>
        <v>0</v>
      </c>
      <c r="BP33" s="877">
        <f t="shared" si="112"/>
        <v>0</v>
      </c>
      <c r="BQ33" s="877">
        <f t="shared" si="112"/>
        <v>0</v>
      </c>
      <c r="BR33" s="877">
        <f t="shared" si="113"/>
        <v>0</v>
      </c>
      <c r="BS33" s="877">
        <f t="shared" si="113"/>
        <v>0</v>
      </c>
      <c r="BT33" s="877">
        <f t="shared" si="113"/>
        <v>0</v>
      </c>
      <c r="BU33" s="877">
        <f t="shared" si="113"/>
        <v>0</v>
      </c>
      <c r="BV33" s="877">
        <f t="shared" si="113"/>
        <v>0</v>
      </c>
      <c r="BW33" s="877">
        <f t="shared" si="113"/>
        <v>0</v>
      </c>
      <c r="BX33" s="877">
        <f t="shared" si="113"/>
        <v>0</v>
      </c>
      <c r="BY33" s="877">
        <f t="shared" si="113"/>
        <v>0</v>
      </c>
      <c r="BZ33" s="877">
        <f t="shared" si="113"/>
        <v>0</v>
      </c>
      <c r="CA33" s="877">
        <f t="shared" si="113"/>
        <v>0</v>
      </c>
      <c r="CB33" s="877">
        <f t="shared" si="114"/>
        <v>0</v>
      </c>
      <c r="CC33" s="877">
        <f t="shared" si="114"/>
        <v>0</v>
      </c>
      <c r="CD33" s="877">
        <f t="shared" si="114"/>
        <v>0</v>
      </c>
      <c r="CE33" s="877">
        <f t="shared" si="114"/>
        <v>0</v>
      </c>
      <c r="CF33" s="877">
        <f t="shared" si="114"/>
        <v>0</v>
      </c>
      <c r="CG33" s="877">
        <f t="shared" si="114"/>
        <v>0</v>
      </c>
      <c r="CH33" s="212"/>
      <c r="CI33" s="928">
        <f>SUMIFS(CI$10:CI$30, $AA$10:$AA$30, $AA33)</f>
        <v>15000</v>
      </c>
      <c r="CJ33" s="796"/>
      <c r="CK33" s="212"/>
      <c r="CL33" s="212"/>
      <c r="CM33" s="212"/>
      <c r="CN33" s="212"/>
      <c r="CO33" s="212"/>
      <c r="CP33" s="212"/>
      <c r="CQ33" s="212"/>
      <c r="CR33" s="212"/>
      <c r="CS33" s="212"/>
      <c r="CT33" s="212"/>
      <c r="CU33" s="212"/>
      <c r="CV33" s="212"/>
      <c r="CW33" s="212"/>
      <c r="CX33" s="212"/>
      <c r="CY33" s="212"/>
      <c r="CZ33" s="212"/>
      <c r="DA33" s="212"/>
      <c r="DB33" s="212"/>
      <c r="DC33" s="212"/>
      <c r="DD33" s="212"/>
      <c r="DE33" s="212"/>
      <c r="DF33" s="212"/>
      <c r="DG33" s="212"/>
      <c r="DH33" s="212"/>
      <c r="DI33" s="212"/>
      <c r="DJ33" s="212"/>
      <c r="DK33" s="212"/>
      <c r="DL33" s="212"/>
    </row>
    <row r="34" spans="1:202" ht="21" customHeight="1" thickBot="1">
      <c r="A34" s="493"/>
      <c r="C34" s="1326" t="str">
        <f>IFERROR(MIN(SUM(M24:M36)/I23,C32),"-")</f>
        <v>-</v>
      </c>
      <c r="D34" s="1327"/>
      <c r="E34" s="1328"/>
      <c r="F34" s="1328"/>
      <c r="G34" s="1325"/>
      <c r="H34" s="48"/>
      <c r="I34" s="506"/>
      <c r="J34" s="496" t="str">
        <f t="shared" ref="J34" si="119">IFERROR(IF(I34="","-",I34/I23),"-")</f>
        <v>-</v>
      </c>
      <c r="K34" s="1089" t="str">
        <f t="shared" si="69"/>
        <v/>
      </c>
      <c r="L34" s="295" t="str">
        <f t="shared" ref="L34" si="120">IF(AND(ISNUMBER(K34), K34&gt;=0, ISNUMBER(I23), I23&gt;0),K34/I23, "-")</f>
        <v>-</v>
      </c>
      <c r="M34" s="704" t="str">
        <f t="shared" si="71"/>
        <v/>
      </c>
      <c r="N34" s="611"/>
      <c r="O34" s="296" t="str">
        <f>IF($N34="","",IFERROR(VLOOKUP($N34,'C3_2(公表)'!$C$4:$K$108,2,FALSE)&amp;"",""))</f>
        <v/>
      </c>
      <c r="P34" s="296" t="str">
        <f>IF($N34="","",IFERROR(VLOOKUP($N34,'C3_2(公表)'!$C$4:$K$108,3,FALSE)&amp;"",""))</f>
        <v/>
      </c>
      <c r="Q34" s="738" t="str">
        <f>IF($N34="","",IFERROR(VLOOKUP($N34,'C3_2(公表)'!$C$4:$K$108,4,FALSE)&amp;"",""))</f>
        <v/>
      </c>
      <c r="R34" s="925" t="str">
        <f t="shared" ref="R34" si="121">IFERROR(
  IF(COUNTIF($H24:$H34, $H34)&gt;1, 1,
    IF(COUNTIF($Z$10:$Z$30, $H34)=1,
      IF(INDEX($BF$10:$BF$34, MATCH($H34, $Z$10:$Z$30, 0))&lt;0, 2, ""),
      IF(COUNTIF($Z$32:$Z$34, $H34)=1,
        IF(INDEX($CI$32:$CI$34, MATCH($H34, $Z$32:$Z$34, 0))&lt;0, 3, ""),
        IF(INDEX($BF$40:$BF$64, MATCH($H34, $Z$40:$Z$64, 0))&lt;0, 4, "")
      )
    )
  ),"")</f>
        <v/>
      </c>
      <c r="S34" s="925" t="str">
        <f t="shared" si="73"/>
        <v/>
      </c>
      <c r="U34" s="508" t="s">
        <v>1615</v>
      </c>
      <c r="V34" s="508" t="b">
        <f t="shared" si="78"/>
        <v>0</v>
      </c>
      <c r="W34" s="508" t="b">
        <f t="shared" si="78"/>
        <v>0</v>
      </c>
      <c r="X34" s="1080" t="b">
        <f t="shared" ref="X34" si="122">IF(H23=$AB$376, FALSE,
 IF(H23=$AC$376, FALSE,
 IF(H23=$AD$376, FALSE,
 IF(H23=$AE$376, H33&lt;&gt;"",
 IF(H23=$AF$376, H33&lt;&gt;"", FALSE)))))</f>
        <v>0</v>
      </c>
      <c r="Z34" s="878" t="s">
        <v>1599</v>
      </c>
      <c r="AA34" s="878" t="s">
        <v>1599</v>
      </c>
      <c r="AB34" s="882"/>
      <c r="AC34" s="882"/>
      <c r="AD34" s="882"/>
      <c r="AE34" s="882"/>
      <c r="AF34" s="882"/>
      <c r="AG34" s="882"/>
      <c r="AH34" s="882"/>
      <c r="AI34" s="882"/>
      <c r="AJ34" s="882"/>
      <c r="AK34" s="882"/>
      <c r="AL34" s="882"/>
      <c r="AM34" s="882"/>
      <c r="AN34" s="882"/>
      <c r="AO34" s="882"/>
      <c r="AP34" s="882"/>
      <c r="AQ34" s="882"/>
      <c r="AR34" s="882"/>
      <c r="AS34" s="882"/>
      <c r="AT34" s="882"/>
      <c r="AU34" s="882"/>
      <c r="AV34" s="882"/>
      <c r="AW34" s="882"/>
      <c r="AX34" s="882"/>
      <c r="AY34" s="882"/>
      <c r="AZ34" s="882"/>
      <c r="BA34" s="882"/>
      <c r="BB34" s="882"/>
      <c r="BC34" s="882"/>
      <c r="BD34" s="882"/>
      <c r="BE34" s="882"/>
      <c r="BF34" s="526">
        <f>SUMIFS(BF$10:BF$30, $AA$10:$AA$30, $AA34, BF$10:BF$30, "&gt;=0")</f>
        <v>65000</v>
      </c>
      <c r="BG34" s="525"/>
      <c r="BH34" s="879">
        <f t="shared" si="112"/>
        <v>0</v>
      </c>
      <c r="BI34" s="879">
        <f t="shared" si="112"/>
        <v>0</v>
      </c>
      <c r="BJ34" s="879">
        <f t="shared" si="112"/>
        <v>0</v>
      </c>
      <c r="BK34" s="879">
        <f t="shared" si="112"/>
        <v>0</v>
      </c>
      <c r="BL34" s="879">
        <f t="shared" si="112"/>
        <v>0</v>
      </c>
      <c r="BM34" s="879">
        <f t="shared" si="112"/>
        <v>0</v>
      </c>
      <c r="BN34" s="879">
        <f t="shared" si="112"/>
        <v>0</v>
      </c>
      <c r="BO34" s="879">
        <f t="shared" si="112"/>
        <v>0</v>
      </c>
      <c r="BP34" s="879">
        <f t="shared" si="112"/>
        <v>0</v>
      </c>
      <c r="BQ34" s="879">
        <f t="shared" si="112"/>
        <v>0</v>
      </c>
      <c r="BR34" s="879">
        <f t="shared" si="113"/>
        <v>0</v>
      </c>
      <c r="BS34" s="879">
        <f t="shared" si="113"/>
        <v>0</v>
      </c>
      <c r="BT34" s="879">
        <f t="shared" si="113"/>
        <v>0</v>
      </c>
      <c r="BU34" s="879">
        <f t="shared" si="113"/>
        <v>0</v>
      </c>
      <c r="BV34" s="879">
        <f t="shared" si="113"/>
        <v>0</v>
      </c>
      <c r="BW34" s="879">
        <f t="shared" si="113"/>
        <v>0</v>
      </c>
      <c r="BX34" s="879">
        <f t="shared" si="113"/>
        <v>0</v>
      </c>
      <c r="BY34" s="879">
        <f t="shared" si="113"/>
        <v>0</v>
      </c>
      <c r="BZ34" s="879">
        <f t="shared" si="113"/>
        <v>0</v>
      </c>
      <c r="CA34" s="879">
        <f t="shared" si="113"/>
        <v>0</v>
      </c>
      <c r="CB34" s="879">
        <f t="shared" si="114"/>
        <v>0</v>
      </c>
      <c r="CC34" s="879">
        <f t="shared" si="114"/>
        <v>0</v>
      </c>
      <c r="CD34" s="879">
        <f t="shared" si="114"/>
        <v>0</v>
      </c>
      <c r="CE34" s="879">
        <f t="shared" si="114"/>
        <v>0</v>
      </c>
      <c r="CF34" s="879">
        <f t="shared" si="114"/>
        <v>0</v>
      </c>
      <c r="CG34" s="879">
        <f t="shared" si="114"/>
        <v>0</v>
      </c>
      <c r="CH34" s="212"/>
      <c r="CI34" s="929">
        <f>SUMIFS(CI$10:CI$30, $AA$10:$AA$30, $AA34)</f>
        <v>65000</v>
      </c>
      <c r="CJ34" s="796"/>
      <c r="CK34" s="212"/>
      <c r="CL34" s="212"/>
      <c r="CM34" s="212"/>
      <c r="CN34" s="212"/>
      <c r="CO34" s="212"/>
      <c r="CP34" s="212"/>
      <c r="CQ34" s="212"/>
      <c r="CR34" s="212"/>
      <c r="CS34" s="212"/>
      <c r="CT34" s="212"/>
      <c r="CU34" s="212"/>
      <c r="CV34" s="212"/>
      <c r="CW34" s="212"/>
      <c r="CX34" s="212"/>
      <c r="CY34" s="212"/>
      <c r="CZ34" s="212"/>
      <c r="DA34" s="212"/>
      <c r="DB34" s="212"/>
      <c r="DC34" s="212"/>
      <c r="DD34" s="212"/>
      <c r="DE34" s="212"/>
      <c r="DF34" s="212"/>
      <c r="DG34" s="212"/>
      <c r="DH34" s="212"/>
      <c r="DI34" s="212"/>
      <c r="DJ34" s="212"/>
      <c r="DK34" s="212"/>
      <c r="DL34" s="212"/>
    </row>
    <row r="35" spans="1:202" ht="21" customHeight="1">
      <c r="A35" s="493"/>
      <c r="C35" s="1329" t="s">
        <v>1076</v>
      </c>
      <c r="D35" s="1330"/>
      <c r="E35" s="1330"/>
      <c r="F35" s="1331"/>
      <c r="G35" s="1324"/>
      <c r="H35" s="498"/>
      <c r="I35" s="506"/>
      <c r="J35" s="598" t="str">
        <f t="shared" ref="J35" si="123">IFERROR(IF(I35="","-",I35/I23),"-")</f>
        <v>-</v>
      </c>
      <c r="K35" s="1089" t="str">
        <f t="shared" si="69"/>
        <v/>
      </c>
      <c r="L35" s="500" t="str">
        <f t="shared" ref="L35" si="124">IF(AND(ISNUMBER(K35), K35&gt;=0, ISNUMBER(I23), I23&gt;0),K35/I23, "-")</f>
        <v>-</v>
      </c>
      <c r="M35" s="707" t="str">
        <f t="shared" si="71"/>
        <v/>
      </c>
      <c r="N35" s="611"/>
      <c r="O35" s="296" t="str">
        <f>IF($N35="","",IFERROR(VLOOKUP($N35,'C3_2(公表)'!$C$4:$K$108,2,FALSE)&amp;"",""))</f>
        <v/>
      </c>
      <c r="P35" s="296" t="str">
        <f>IF($N35="","",IFERROR(VLOOKUP($N35,'C3_2(公表)'!$C$4:$K$108,3,FALSE)&amp;"",""))</f>
        <v/>
      </c>
      <c r="Q35" s="738" t="str">
        <f>IF($N35="","",IFERROR(VLOOKUP($N35,'C3_2(公表)'!$C$4:$K$108,4,FALSE)&amp;"",""))</f>
        <v/>
      </c>
      <c r="R35" s="925" t="str">
        <f t="shared" ref="R35" si="125">IFERROR(
  IF(COUNTIF($H24:$H35, $H35)&gt;1, 1,
    IF(COUNTIF($Z$10:$Z$30, $H35)=1,
      IF(INDEX($BF$10:$BF$34, MATCH($H35, $Z$10:$Z$30, 0))&lt;0, 2, ""),
      IF(COUNTIF($Z$32:$Z$34, $H35)=1,
        IF(INDEX($CI$32:$CI$34, MATCH($H35, $Z$32:$Z$34, 0))&lt;0, 3, ""),
        IF(INDEX($BF$40:$BF$64, MATCH($H35, $Z$40:$Z$64, 0))&lt;0, 4, "")
      )
    )
  ),"")</f>
        <v/>
      </c>
      <c r="S35" s="925" t="str">
        <f t="shared" si="73"/>
        <v/>
      </c>
      <c r="U35" s="508" t="s">
        <v>1615</v>
      </c>
      <c r="V35" s="508" t="b">
        <f t="shared" si="78"/>
        <v>0</v>
      </c>
      <c r="W35" s="508" t="b">
        <f t="shared" si="78"/>
        <v>0</v>
      </c>
      <c r="X35" s="1080" t="b">
        <f t="shared" ref="X35" si="126">IF(H23=$AB$376, FALSE,
 IF(H23=$AC$376, FALSE,
 IF(H23=$AD$376, FALSE,
 IF(H23=$AE$376, H34&lt;&gt;"",
 IF(H23=$AF$376, H34&lt;&gt;"", FALSE)))))</f>
        <v>0</v>
      </c>
      <c r="AA35" s="511" t="s">
        <v>1635</v>
      </c>
      <c r="AB35" s="512"/>
      <c r="AC35" s="512"/>
      <c r="AD35" s="512"/>
      <c r="AE35" s="512"/>
      <c r="AF35" s="512"/>
      <c r="AG35" s="512"/>
      <c r="AH35" s="512"/>
      <c r="AI35" s="512"/>
      <c r="AJ35" s="512"/>
      <c r="AK35" s="512"/>
      <c r="AL35" s="512"/>
      <c r="AM35" s="512"/>
      <c r="AN35" s="512"/>
      <c r="AO35" s="512"/>
      <c r="AP35" s="512"/>
      <c r="AQ35" s="512"/>
      <c r="AR35" s="512"/>
      <c r="AS35" s="512"/>
      <c r="AT35" s="512"/>
      <c r="AU35" s="512"/>
      <c r="AV35" s="512"/>
      <c r="AW35" s="512"/>
      <c r="AX35" s="512"/>
      <c r="AY35" s="512"/>
      <c r="AZ35" s="512"/>
      <c r="BA35" s="512"/>
      <c r="BB35" s="512"/>
      <c r="BC35" s="512"/>
      <c r="BD35" s="512"/>
      <c r="BE35" s="513"/>
      <c r="BF35" s="512"/>
      <c r="BG35" s="512"/>
      <c r="BH35" s="512"/>
      <c r="BI35" s="512"/>
      <c r="BJ35" s="512"/>
      <c r="BK35" s="512"/>
      <c r="BL35" s="512"/>
      <c r="BM35" s="512"/>
      <c r="BN35" s="512"/>
      <c r="BO35" s="512"/>
      <c r="BP35" s="512"/>
      <c r="BQ35" s="512"/>
      <c r="BR35" s="512"/>
      <c r="BS35" s="512"/>
      <c r="BT35" s="512"/>
      <c r="BU35" s="512"/>
      <c r="BV35" s="512"/>
      <c r="BW35" s="512"/>
      <c r="BX35" s="512"/>
      <c r="BY35" s="512"/>
      <c r="BZ35" s="512"/>
      <c r="CA35" s="512"/>
      <c r="CB35" s="512"/>
      <c r="CC35" s="512"/>
      <c r="CD35" s="512"/>
      <c r="CE35" s="512"/>
      <c r="CF35" s="512"/>
      <c r="CG35" s="512"/>
      <c r="CH35" s="512"/>
      <c r="CI35" s="926">
        <f>SUMIFS(CI$10:CI$30, CI$10:CI$30, "&gt;=0")</f>
        <v>90000</v>
      </c>
      <c r="CJ35" s="512"/>
      <c r="CK35" s="512"/>
      <c r="CL35" s="512"/>
      <c r="CM35" s="512"/>
      <c r="CN35" s="512"/>
      <c r="CO35" s="512"/>
      <c r="CP35" s="512"/>
      <c r="CQ35" s="512"/>
      <c r="CR35" s="512"/>
      <c r="CS35" s="512"/>
      <c r="CT35" s="512"/>
      <c r="CU35" s="512"/>
      <c r="CV35" s="512"/>
      <c r="CW35" s="512"/>
      <c r="CX35" s="512"/>
      <c r="CY35" s="512"/>
      <c r="CZ35" s="512"/>
      <c r="DA35" s="512"/>
      <c r="DB35" s="512"/>
      <c r="DC35" s="512"/>
      <c r="DD35" s="512"/>
      <c r="DE35" s="512"/>
      <c r="DF35" s="512"/>
      <c r="DG35" s="512"/>
      <c r="DH35" s="512"/>
      <c r="DI35" s="512"/>
      <c r="DJ35" s="512"/>
      <c r="DK35" s="567">
        <f t="shared" ref="DK35:EJ35" si="127">SUMIFS($I:$I, $H:$H, $AA35, $U:$U,DK$9 )</f>
        <v>0</v>
      </c>
      <c r="DL35" s="567">
        <f t="shared" si="127"/>
        <v>0</v>
      </c>
      <c r="DM35" s="567">
        <f t="shared" si="127"/>
        <v>0</v>
      </c>
      <c r="DN35" s="567">
        <f t="shared" si="127"/>
        <v>0</v>
      </c>
      <c r="DO35" s="567">
        <f t="shared" si="127"/>
        <v>0</v>
      </c>
      <c r="DP35" s="567">
        <f t="shared" si="127"/>
        <v>0</v>
      </c>
      <c r="DQ35" s="567">
        <f t="shared" si="127"/>
        <v>0</v>
      </c>
      <c r="DR35" s="567">
        <f t="shared" si="127"/>
        <v>0</v>
      </c>
      <c r="DS35" s="567">
        <f t="shared" si="127"/>
        <v>0</v>
      </c>
      <c r="DT35" s="567">
        <f t="shared" si="127"/>
        <v>0</v>
      </c>
      <c r="DU35" s="567">
        <f t="shared" si="127"/>
        <v>0</v>
      </c>
      <c r="DV35" s="567">
        <f t="shared" si="127"/>
        <v>0</v>
      </c>
      <c r="DW35" s="567">
        <f t="shared" si="127"/>
        <v>0</v>
      </c>
      <c r="DX35" s="567">
        <f t="shared" si="127"/>
        <v>0</v>
      </c>
      <c r="DY35" s="567">
        <f t="shared" si="127"/>
        <v>0</v>
      </c>
      <c r="DZ35" s="567">
        <f t="shared" si="127"/>
        <v>0</v>
      </c>
      <c r="EA35" s="567">
        <f t="shared" si="127"/>
        <v>0</v>
      </c>
      <c r="EB35" s="567">
        <f t="shared" si="127"/>
        <v>0</v>
      </c>
      <c r="EC35" s="567">
        <f t="shared" si="127"/>
        <v>0</v>
      </c>
      <c r="ED35" s="567">
        <f t="shared" si="127"/>
        <v>0</v>
      </c>
      <c r="EE35" s="567">
        <f t="shared" si="127"/>
        <v>80000</v>
      </c>
      <c r="EF35" s="567">
        <f t="shared" si="127"/>
        <v>0</v>
      </c>
      <c r="EG35" s="567">
        <f t="shared" si="127"/>
        <v>0</v>
      </c>
      <c r="EH35" s="567">
        <f t="shared" si="127"/>
        <v>0</v>
      </c>
      <c r="EI35" s="567">
        <f t="shared" si="127"/>
        <v>0</v>
      </c>
      <c r="EJ35" s="567">
        <f t="shared" si="127"/>
        <v>0</v>
      </c>
      <c r="EK35" s="512"/>
      <c r="EL35" s="512"/>
      <c r="EM35" s="512"/>
      <c r="EN35" s="514"/>
      <c r="EO35" s="514"/>
      <c r="EP35" s="514"/>
      <c r="EQ35" s="514"/>
      <c r="ER35" s="514"/>
      <c r="ES35" s="514"/>
      <c r="ET35" s="514"/>
      <c r="EU35" s="514"/>
      <c r="EV35" s="514"/>
      <c r="EW35" s="514"/>
      <c r="EX35" s="514"/>
      <c r="EY35" s="514"/>
      <c r="EZ35" s="514"/>
      <c r="FA35" s="514"/>
      <c r="FB35" s="514"/>
      <c r="FC35" s="514"/>
      <c r="FD35" s="514"/>
      <c r="FE35" s="514"/>
      <c r="FF35" s="514"/>
      <c r="FG35" s="514"/>
      <c r="FH35" s="514"/>
      <c r="FI35" s="514"/>
      <c r="FJ35" s="514"/>
      <c r="FK35" s="514"/>
      <c r="FL35" s="514"/>
      <c r="FM35" s="515"/>
    </row>
    <row r="36" spans="1:202" ht="21" customHeight="1" thickBot="1">
      <c r="A36" s="493"/>
      <c r="C36" s="1361" t="str">
        <f>IFERROR(MIN(SUM(K24:K36)/I23, C34),"-")</f>
        <v>-</v>
      </c>
      <c r="D36" s="1362"/>
      <c r="E36" s="1362"/>
      <c r="F36" s="1363"/>
      <c r="G36" s="1360"/>
      <c r="H36" s="809" t="str">
        <f>IF(AND(H23="電源構成を指定しない", I23&lt;&gt;""), "電源種の指定なし", "")</f>
        <v/>
      </c>
      <c r="I36" s="592" t="str">
        <f>IF(AND(H23="電源構成を指定しない", I23&lt;&gt;""), I23-SUM(I24:I35), "")</f>
        <v/>
      </c>
      <c r="J36" s="501" t="str">
        <f t="shared" ref="J36" si="128">IFERROR(IF(I36="","-",I36/I23),"-")</f>
        <v>-</v>
      </c>
      <c r="K36" s="1092" t="str">
        <f t="shared" si="69"/>
        <v/>
      </c>
      <c r="L36" s="502" t="str">
        <f t="shared" ref="L36" si="129">IF(AND(ISNUMBER(K36), K36&gt;=0, ISNUMBER(I23), I23&gt;0),K36/I23, "-")</f>
        <v>-</v>
      </c>
      <c r="M36" s="892" t="str">
        <f t="shared" si="71"/>
        <v/>
      </c>
      <c r="N36" s="613"/>
      <c r="O36" s="301" t="str">
        <f>IF($N36="","",IFERROR(VLOOKUP($N36,'C3_2(公表)'!$C$4:$K$108,2,FALSE)&amp;"",""))</f>
        <v/>
      </c>
      <c r="P36" s="301" t="str">
        <f>IF($N36="","",IFERROR(VLOOKUP($N36,'C3_2(公表)'!$C$4:$K$108,3,FALSE)&amp;"",""))</f>
        <v/>
      </c>
      <c r="Q36" s="739" t="str">
        <f>IF($N36="","",IFERROR(VLOOKUP($N36,'C3_2(公表)'!$C$4:$K$108,4,FALSE)&amp;"",""))</f>
        <v/>
      </c>
      <c r="R36" s="733"/>
      <c r="S36" s="733"/>
      <c r="U36" s="508" t="s">
        <v>1615</v>
      </c>
      <c r="V36" s="508" t="b">
        <f t="shared" si="78"/>
        <v>0</v>
      </c>
      <c r="W36" s="508" t="b">
        <f t="shared" si="78"/>
        <v>0</v>
      </c>
      <c r="X36" s="508" t="b">
        <v>0</v>
      </c>
    </row>
    <row r="37" spans="1:202" ht="21" customHeight="1" thickTop="1" thickBot="1">
      <c r="A37" s="493"/>
      <c r="C37" s="1336" t="s">
        <v>803</v>
      </c>
      <c r="D37" s="291" t="s">
        <v>1107</v>
      </c>
      <c r="E37" s="292" t="s">
        <v>54</v>
      </c>
      <c r="F37" s="292" t="s">
        <v>1109</v>
      </c>
      <c r="G37" s="589" t="s">
        <v>1108</v>
      </c>
      <c r="H37" s="808" t="str">
        <f>IF(AND($C$3=$AB$376, $I37&lt;&gt;""), $AB$376, "")</f>
        <v/>
      </c>
      <c r="I37" s="1053" t="str">
        <f>IF('D6'!$G$34=0, "", 'D6'!$G$34)</f>
        <v/>
      </c>
      <c r="J37" s="597"/>
      <c r="K37" s="1093"/>
      <c r="L37" s="593"/>
      <c r="M37" s="703"/>
      <c r="N37" s="610"/>
      <c r="O37" s="293" t="str">
        <f>IF($N37="","",
 IF($N37=0,"第2号様式　その３のすべての発電所",IFERROR(VLOOKUP($N37,'C3_2(公表)'!$C$4:$K$108,2,FALSE)&amp;"", "")))</f>
        <v/>
      </c>
      <c r="P37" s="293" t="str">
        <f>IF($N37="","",IFERROR(VLOOKUP($N37,'C3_2(公表)'!$C$4:$K$108,3,FALSE)&amp;"",""))</f>
        <v/>
      </c>
      <c r="Q37" s="737" t="str">
        <f>IF($N37="","",IFERROR(VLOOKUP($N37,'C3_2(公表)'!$C$4:$K$108,4,FALSE)&amp;"",""))</f>
        <v/>
      </c>
      <c r="R37" s="709"/>
      <c r="S37" s="925" t="str">
        <f t="shared" ref="S37" si="130">IF(OR($H37="", $I37="", $I37=SUM($I38:$I50)), "",
   IF(SUM($I38:$I50)&lt;$I37,
     $U37&amp;"の利用量合計が "&amp;TEXT($I37, "#,##0")&amp;" 千kWh となるように I列に入力してください。",
     $U37&amp;"の利用量合計が "&amp;TEXT($I37, "#,##0")&amp;" 千kWh となるように I列に入力してください。"))</f>
        <v/>
      </c>
      <c r="T37" s="1338"/>
      <c r="U37" s="508" t="s">
        <v>1616</v>
      </c>
      <c r="V37" s="508" t="b">
        <f>'D6'!$G$34&gt;0</f>
        <v>0</v>
      </c>
      <c r="W37" s="508" t="b">
        <f>'D6'!$G$35&gt;0</f>
        <v>0</v>
      </c>
      <c r="X37" s="508" t="b">
        <v>1</v>
      </c>
      <c r="Y37" s="587"/>
      <c r="Z37" s="599" t="s">
        <v>1672</v>
      </c>
      <c r="AB37" s="540" t="s">
        <v>1642</v>
      </c>
      <c r="AC37" s="540"/>
      <c r="AD37" s="540"/>
      <c r="AE37" s="540" t="s">
        <v>1641</v>
      </c>
      <c r="AF37" s="535"/>
      <c r="AG37" s="535"/>
      <c r="AH37" s="535"/>
      <c r="AI37" s="535"/>
      <c r="AJ37" s="535"/>
      <c r="AK37" s="535"/>
      <c r="AL37" s="535"/>
      <c r="AM37" s="535"/>
      <c r="AN37" s="535"/>
      <c r="AO37" s="535"/>
      <c r="AP37" s="535"/>
      <c r="AQ37" s="535"/>
      <c r="AR37" s="535"/>
      <c r="AS37" s="535"/>
      <c r="AT37" s="535"/>
      <c r="AU37" s="535"/>
      <c r="AV37" s="535"/>
      <c r="AW37" s="535"/>
      <c r="AX37" s="535"/>
      <c r="AY37" s="535"/>
      <c r="AZ37" s="535"/>
      <c r="BA37" s="535"/>
      <c r="BB37" s="535"/>
      <c r="BC37" s="535"/>
      <c r="BD37" s="535"/>
      <c r="BE37" s="535"/>
      <c r="BF37" s="540" t="s">
        <v>1645</v>
      </c>
      <c r="BG37" s="554"/>
      <c r="BH37" s="540" t="s">
        <v>1646</v>
      </c>
      <c r="BI37" s="535"/>
      <c r="BJ37" s="535"/>
      <c r="BK37" s="535"/>
      <c r="BL37" s="535"/>
      <c r="BM37" s="536"/>
      <c r="BN37" s="536"/>
      <c r="BO37" s="536"/>
      <c r="BP37" s="536"/>
      <c r="BQ37" s="536"/>
      <c r="BR37" s="536"/>
      <c r="BS37" s="536"/>
      <c r="BT37" s="536"/>
      <c r="BU37" s="536"/>
      <c r="BV37" s="536"/>
      <c r="BW37" s="536"/>
      <c r="BX37" s="536"/>
      <c r="BY37" s="536"/>
      <c r="BZ37" s="536"/>
      <c r="CA37" s="536"/>
      <c r="CB37" s="536"/>
      <c r="CC37" s="536"/>
      <c r="CD37" s="536"/>
      <c r="CE37" s="536"/>
      <c r="CF37" s="536"/>
      <c r="CG37" s="536"/>
      <c r="CH37" s="536"/>
      <c r="CI37" s="563" t="s">
        <v>1648</v>
      </c>
      <c r="CJ37" s="536"/>
      <c r="CK37" s="563" t="s">
        <v>1638</v>
      </c>
      <c r="CL37" s="536"/>
      <c r="CM37" s="536"/>
      <c r="CN37" s="536"/>
      <c r="CO37" s="536"/>
      <c r="CP37" s="536"/>
      <c r="CQ37" s="536"/>
      <c r="CR37" s="536"/>
      <c r="CS37" s="536"/>
      <c r="CT37" s="536"/>
      <c r="CU37" s="536"/>
      <c r="CV37" s="536"/>
      <c r="CW37" s="536"/>
      <c r="CX37" s="536"/>
      <c r="CY37" s="536"/>
      <c r="CZ37" s="536"/>
      <c r="DA37" s="536"/>
      <c r="DB37" s="536"/>
      <c r="DC37" s="536"/>
      <c r="DD37" s="536"/>
      <c r="DE37" s="536"/>
      <c r="DF37" s="536"/>
      <c r="DG37" s="536"/>
      <c r="DH37" s="536"/>
      <c r="DI37" s="536"/>
      <c r="DJ37" s="536"/>
      <c r="DK37" s="563" t="s">
        <v>1650</v>
      </c>
      <c r="DL37" s="536"/>
      <c r="DM37" s="536"/>
      <c r="DN37" s="536"/>
      <c r="DO37" s="536"/>
      <c r="DP37" s="536"/>
      <c r="DQ37" s="536"/>
      <c r="DR37" s="536"/>
      <c r="DS37" s="536"/>
      <c r="DT37" s="536"/>
      <c r="DU37" s="536"/>
      <c r="DV37" s="536"/>
      <c r="DW37" s="536"/>
      <c r="DX37" s="536"/>
      <c r="DY37" s="536"/>
      <c r="DZ37" s="536"/>
      <c r="EA37" s="536"/>
      <c r="EB37" s="536"/>
      <c r="EC37" s="536"/>
      <c r="ED37" s="536"/>
      <c r="EE37" s="536"/>
      <c r="EF37" s="536"/>
      <c r="EG37" s="536"/>
      <c r="EH37" s="536"/>
      <c r="EI37" s="536"/>
      <c r="EJ37" s="536"/>
      <c r="EK37" s="536"/>
      <c r="EL37" s="563" t="s">
        <v>1651</v>
      </c>
      <c r="EM37" s="536"/>
      <c r="EN37" s="563" t="s">
        <v>1653</v>
      </c>
      <c r="EO37" s="536"/>
      <c r="EP37" s="536"/>
      <c r="EQ37" s="536"/>
      <c r="ER37" s="536"/>
      <c r="ES37" s="536"/>
      <c r="ET37" s="536"/>
      <c r="EU37" s="536"/>
      <c r="EV37" s="536"/>
      <c r="EW37" s="536"/>
      <c r="EX37" s="536"/>
      <c r="EY37" s="536"/>
      <c r="EZ37" s="536"/>
      <c r="FA37" s="536"/>
      <c r="FB37" s="536"/>
      <c r="FC37" s="536"/>
      <c r="FD37" s="536"/>
      <c r="FE37" s="536"/>
      <c r="FF37" s="536"/>
      <c r="FG37" s="536"/>
      <c r="FH37" s="536"/>
      <c r="FI37" s="536"/>
      <c r="FJ37" s="536"/>
      <c r="FK37" s="536"/>
      <c r="FL37" s="536"/>
      <c r="FM37" s="536"/>
      <c r="FN37" s="563" t="s">
        <v>1654</v>
      </c>
      <c r="FR37" s="900" t="s">
        <v>2657</v>
      </c>
    </row>
    <row r="38" spans="1:202" ht="21" customHeight="1" thickBot="1">
      <c r="A38" s="493"/>
      <c r="C38" s="1337"/>
      <c r="D38" s="305"/>
      <c r="E38" s="306"/>
      <c r="F38" s="306"/>
      <c r="G38" s="307"/>
      <c r="H38" s="48"/>
      <c r="I38" s="503"/>
      <c r="J38" s="496" t="str">
        <f t="shared" ref="J38" si="131">IFERROR(IF(I38="","-",I38/I37),"-")</f>
        <v>-</v>
      </c>
      <c r="K38" s="1094" t="str">
        <f t="shared" ref="K38:K50" si="132">IF($H38="", "", IFERROR(INDEX($FT$40:$GS$55, MATCH($H38, $FS$40:$FS$55, 0), MATCH($U38, $FT$39:$GS$39, 0)), ""))</f>
        <v/>
      </c>
      <c r="L38" s="497" t="str">
        <f t="shared" ref="L38" si="133">IF(AND(ISNUMBER(K38), K38&gt;=0, ISNUMBER(I37), I37&gt;0),K38/I37, "-")</f>
        <v>-</v>
      </c>
      <c r="M38" s="704" t="str">
        <f t="shared" ref="M38:M50" si="134">IF($H38="", "", IFERROR(INDEX($FT$10:$GS$25, MATCH($H38, $FS$10:$FS$25, 0), MATCH($U38, $FT$9:$GS$9, 0)), ""))</f>
        <v/>
      </c>
      <c r="N38" s="611"/>
      <c r="O38" s="296" t="str">
        <f>IF($N38="","",IFERROR(VLOOKUP($N38,'C3_2(公表)'!$C$4:$K$108,2,FALSE)&amp;"",""))</f>
        <v/>
      </c>
      <c r="P38" s="296" t="str">
        <f>IF($N38="","",IFERROR(VLOOKUP($N38,'C3_2(公表)'!$C$4:$K$108,3,FALSE)&amp;"",""))</f>
        <v/>
      </c>
      <c r="Q38" s="738" t="str">
        <f>IF($N38="","",IFERROR(VLOOKUP($N38,'C3_2(公表)'!$C$4:$K$108,4,FALSE)&amp;"",""))</f>
        <v/>
      </c>
      <c r="R38" s="925" t="str">
        <f t="shared" ref="R38" si="135">IFERROR(
  IF(COUNTIF($H38:$H38, $H38)&gt;1, 1,
    IF(COUNTIF($Z$10:$Z$30, $H38)=1,
      IF(INDEX($BF$10:$BF$34, MATCH($H38, $Z$10:$Z$30, 0))&lt;0, 2, ""),
      IF(COUNTIF($Z$32:$Z$34, $H38)=1,
        IF(INDEX($CI$32:$CI$34, MATCH($H38, $Z$32:$Z$34, 0))&lt;0, 3, ""),
        IF(INDEX($BF$40:$BF$64, MATCH($H38, $Z$40:$Z$64, 0))&lt;0, 4, "")
      )
    )
  ),"")</f>
        <v/>
      </c>
      <c r="S38" s="925" t="str">
        <f t="shared" si="73"/>
        <v/>
      </c>
      <c r="T38" s="1338"/>
      <c r="U38" s="508" t="s">
        <v>1616</v>
      </c>
      <c r="V38" s="508" t="b">
        <f>V37</f>
        <v>0</v>
      </c>
      <c r="W38" s="508" t="b">
        <f>W37</f>
        <v>0</v>
      </c>
      <c r="X38" s="734" t="b">
        <f t="shared" ref="X38" si="136">IF(H37=$AB$376, FALSE,
 IF(H37=$AC$376, H37&lt;&gt;"",
 IF(H37=$AD$376, H37&lt;&gt;"",
 IF(H37=$AE$376, H37&lt;&gt;"",
 IF(H37=$AF$376, H37&lt;&gt;"", FALSE)))))</f>
        <v>0</v>
      </c>
      <c r="Y38" s="587"/>
    </row>
    <row r="39" spans="1:202" ht="21" customHeight="1">
      <c r="A39" s="493"/>
      <c r="B39" s="797"/>
      <c r="C39" s="297" t="s">
        <v>1071</v>
      </c>
      <c r="D39" s="1339"/>
      <c r="E39" s="1339"/>
      <c r="F39" s="1339"/>
      <c r="G39" s="1340"/>
      <c r="H39" s="48"/>
      <c r="I39" s="503"/>
      <c r="J39" s="294" t="str">
        <f t="shared" ref="J39" si="137">IFERROR(IF(I39="","-",I39/I37),"-")</f>
        <v>-</v>
      </c>
      <c r="K39" s="1088" t="str">
        <f t="shared" si="132"/>
        <v/>
      </c>
      <c r="L39" s="295" t="str">
        <f t="shared" ref="L39" si="138">IF(AND(ISNUMBER(K39), K39&gt;=0, ISNUMBER(I37), I37&gt;0),K39/I37, "-")</f>
        <v>-</v>
      </c>
      <c r="M39" s="704" t="str">
        <f t="shared" si="134"/>
        <v/>
      </c>
      <c r="N39" s="612"/>
      <c r="O39" s="296" t="str">
        <f>IF($N39="","",IFERROR(VLOOKUP($N39,'C3_2(公表)'!$C$4:$K$108,2,FALSE)&amp;"",""))</f>
        <v/>
      </c>
      <c r="P39" s="296" t="str">
        <f>IF($N39="","",IFERROR(VLOOKUP($N39,'C3_2(公表)'!$C$4:$K$108,3,FALSE)&amp;"",""))</f>
        <v/>
      </c>
      <c r="Q39" s="738" t="str">
        <f>IF($N39="","",IFERROR(VLOOKUP($N39,'C3_2(公表)'!$C$4:$K$108,4,FALSE)&amp;"",""))</f>
        <v/>
      </c>
      <c r="R39" s="925" t="str">
        <f t="shared" ref="R39" si="139">IFERROR(
  IF(COUNTIF($H38:$H39, $H39)&gt;1, 1,
    IF(COUNTIF($Z$10:$Z$30, $H39)=1,
      IF(INDEX($BF$10:$BF$34, MATCH($H39, $Z$10:$Z$30, 0))&lt;0, 2, ""),
      IF(COUNTIF($Z$32:$Z$34, $H39)=1,
        IF(INDEX($CI$32:$CI$34, MATCH($H39, $Z$32:$Z$34, 0))&lt;0, 3, ""),
        IF(INDEX($BF$40:$BF$64, MATCH($H39, $Z$40:$Z$64, 0))&lt;0, 4, "")
      )
    )
  ),"")</f>
        <v/>
      </c>
      <c r="S39" s="925" t="str">
        <f t="shared" si="73"/>
        <v/>
      </c>
      <c r="U39" s="508" t="s">
        <v>1616</v>
      </c>
      <c r="V39" s="508" t="b">
        <f t="shared" ref="V39:W50" si="140">V38</f>
        <v>0</v>
      </c>
      <c r="W39" s="508" t="b">
        <f t="shared" si="140"/>
        <v>0</v>
      </c>
      <c r="X39" s="734" t="b">
        <f t="shared" ref="X39" si="141">IF(H37=$AB$376, FALSE,
 IF(H37=$AC$376, H38&lt;&gt;"",
 IF(H37=$AD$376, H38&lt;&gt;"",
 IF(H37=$AE$376, H38&lt;&gt;"",
 IF(H37=$AF$376, H38&lt;&gt;"", FALSE)))))</f>
        <v>0</v>
      </c>
      <c r="Z39" s="516" t="s">
        <v>1028</v>
      </c>
      <c r="AA39" s="509" t="s">
        <v>1608</v>
      </c>
      <c r="AB39" s="547" t="s">
        <v>2643</v>
      </c>
      <c r="AC39" s="547" t="s">
        <v>2644</v>
      </c>
      <c r="AD39" s="537" t="s">
        <v>2645</v>
      </c>
      <c r="AE39" s="537" t="s">
        <v>1614</v>
      </c>
      <c r="AF39" s="538" t="s">
        <v>1615</v>
      </c>
      <c r="AG39" s="538" t="s">
        <v>1616</v>
      </c>
      <c r="AH39" s="538" t="s">
        <v>1617</v>
      </c>
      <c r="AI39" s="538" t="s">
        <v>1618</v>
      </c>
      <c r="AJ39" s="538" t="s">
        <v>1619</v>
      </c>
      <c r="AK39" s="538" t="s">
        <v>1620</v>
      </c>
      <c r="AL39" s="538" t="s">
        <v>1621</v>
      </c>
      <c r="AM39" s="538" t="s">
        <v>1622</v>
      </c>
      <c r="AN39" s="538" t="s">
        <v>1623</v>
      </c>
      <c r="AO39" s="538" t="s">
        <v>1624</v>
      </c>
      <c r="AP39" s="538" t="s">
        <v>1625</v>
      </c>
      <c r="AQ39" s="538" t="s">
        <v>1626</v>
      </c>
      <c r="AR39" s="538" t="s">
        <v>1627</v>
      </c>
      <c r="AS39" s="538" t="s">
        <v>1628</v>
      </c>
      <c r="AT39" s="538" t="s">
        <v>1629</v>
      </c>
      <c r="AU39" s="538" t="s">
        <v>1630</v>
      </c>
      <c r="AV39" s="538" t="s">
        <v>1631</v>
      </c>
      <c r="AW39" s="538" t="s">
        <v>1632</v>
      </c>
      <c r="AX39" s="538" t="s">
        <v>1776</v>
      </c>
      <c r="AY39" s="538" t="s">
        <v>1778</v>
      </c>
      <c r="AZ39" s="538" t="s">
        <v>1780</v>
      </c>
      <c r="BA39" s="538" t="s">
        <v>1782</v>
      </c>
      <c r="BB39" s="538" t="s">
        <v>1784</v>
      </c>
      <c r="BC39" s="538" t="s">
        <v>1786</v>
      </c>
      <c r="BD39" s="539" t="s">
        <v>1788</v>
      </c>
      <c r="BE39" s="547" t="s">
        <v>1647</v>
      </c>
      <c r="BF39" s="537" t="s">
        <v>1644</v>
      </c>
      <c r="BG39" s="539" t="s">
        <v>1758</v>
      </c>
      <c r="BH39" s="537" t="s">
        <v>1614</v>
      </c>
      <c r="BI39" s="538" t="s">
        <v>1615</v>
      </c>
      <c r="BJ39" s="538" t="s">
        <v>1616</v>
      </c>
      <c r="BK39" s="538" t="s">
        <v>1617</v>
      </c>
      <c r="BL39" s="538" t="s">
        <v>1618</v>
      </c>
      <c r="BM39" s="538" t="s">
        <v>1619</v>
      </c>
      <c r="BN39" s="538" t="s">
        <v>1620</v>
      </c>
      <c r="BO39" s="538" t="s">
        <v>1621</v>
      </c>
      <c r="BP39" s="538" t="s">
        <v>1622</v>
      </c>
      <c r="BQ39" s="538" t="s">
        <v>1623</v>
      </c>
      <c r="BR39" s="538" t="s">
        <v>1624</v>
      </c>
      <c r="BS39" s="538" t="s">
        <v>1625</v>
      </c>
      <c r="BT39" s="538" t="s">
        <v>1626</v>
      </c>
      <c r="BU39" s="538" t="s">
        <v>1627</v>
      </c>
      <c r="BV39" s="538" t="s">
        <v>1628</v>
      </c>
      <c r="BW39" s="538" t="s">
        <v>1629</v>
      </c>
      <c r="BX39" s="538" t="s">
        <v>1630</v>
      </c>
      <c r="BY39" s="538" t="s">
        <v>1631</v>
      </c>
      <c r="BZ39" s="538" t="s">
        <v>1632</v>
      </c>
      <c r="CA39" s="538" t="s">
        <v>1776</v>
      </c>
      <c r="CB39" s="538" t="s">
        <v>1778</v>
      </c>
      <c r="CC39" s="538" t="s">
        <v>1780</v>
      </c>
      <c r="CD39" s="538" t="s">
        <v>1782</v>
      </c>
      <c r="CE39" s="538" t="s">
        <v>1784</v>
      </c>
      <c r="CF39" s="538" t="s">
        <v>1786</v>
      </c>
      <c r="CG39" s="539" t="s">
        <v>1788</v>
      </c>
      <c r="CH39" s="547" t="s">
        <v>1634</v>
      </c>
      <c r="CI39" s="537" t="s">
        <v>1649</v>
      </c>
      <c r="CJ39" s="539" t="s">
        <v>1758</v>
      </c>
      <c r="CK39" s="713" t="s">
        <v>1614</v>
      </c>
      <c r="CL39" s="714" t="s">
        <v>1615</v>
      </c>
      <c r="CM39" s="714" t="s">
        <v>1616</v>
      </c>
      <c r="CN39" s="714" t="s">
        <v>1617</v>
      </c>
      <c r="CO39" s="714" t="s">
        <v>1618</v>
      </c>
      <c r="CP39" s="714" t="s">
        <v>1619</v>
      </c>
      <c r="CQ39" s="714" t="s">
        <v>1620</v>
      </c>
      <c r="CR39" s="714" t="s">
        <v>1621</v>
      </c>
      <c r="CS39" s="714" t="s">
        <v>1622</v>
      </c>
      <c r="CT39" s="714" t="s">
        <v>1623</v>
      </c>
      <c r="CU39" s="714" t="s">
        <v>1624</v>
      </c>
      <c r="CV39" s="714" t="s">
        <v>1625</v>
      </c>
      <c r="CW39" s="714" t="s">
        <v>1626</v>
      </c>
      <c r="CX39" s="714" t="s">
        <v>1627</v>
      </c>
      <c r="CY39" s="714" t="s">
        <v>1628</v>
      </c>
      <c r="CZ39" s="714" t="s">
        <v>1629</v>
      </c>
      <c r="DA39" s="714" t="s">
        <v>1630</v>
      </c>
      <c r="DB39" s="714" t="s">
        <v>1631</v>
      </c>
      <c r="DC39" s="714" t="s">
        <v>1632</v>
      </c>
      <c r="DD39" s="714" t="s">
        <v>1776</v>
      </c>
      <c r="DE39" s="714" t="s">
        <v>1778</v>
      </c>
      <c r="DF39" s="714" t="s">
        <v>1780</v>
      </c>
      <c r="DG39" s="714" t="s">
        <v>1782</v>
      </c>
      <c r="DH39" s="714" t="s">
        <v>1784</v>
      </c>
      <c r="DI39" s="714" t="s">
        <v>1786</v>
      </c>
      <c r="DJ39" s="715" t="s">
        <v>1788</v>
      </c>
      <c r="DK39" s="537" t="s">
        <v>1614</v>
      </c>
      <c r="DL39" s="538" t="s">
        <v>1615</v>
      </c>
      <c r="DM39" s="538" t="s">
        <v>1616</v>
      </c>
      <c r="DN39" s="538" t="s">
        <v>1617</v>
      </c>
      <c r="DO39" s="538" t="s">
        <v>1618</v>
      </c>
      <c r="DP39" s="538" t="s">
        <v>1619</v>
      </c>
      <c r="DQ39" s="538" t="s">
        <v>1620</v>
      </c>
      <c r="DR39" s="538" t="s">
        <v>1621</v>
      </c>
      <c r="DS39" s="538" t="s">
        <v>1622</v>
      </c>
      <c r="DT39" s="538" t="s">
        <v>1623</v>
      </c>
      <c r="DU39" s="538" t="s">
        <v>1624</v>
      </c>
      <c r="DV39" s="538" t="s">
        <v>1625</v>
      </c>
      <c r="DW39" s="538" t="s">
        <v>1626</v>
      </c>
      <c r="DX39" s="538" t="s">
        <v>1627</v>
      </c>
      <c r="DY39" s="538" t="s">
        <v>1628</v>
      </c>
      <c r="DZ39" s="538" t="s">
        <v>1629</v>
      </c>
      <c r="EA39" s="538" t="s">
        <v>1630</v>
      </c>
      <c r="EB39" s="538" t="s">
        <v>1631</v>
      </c>
      <c r="EC39" s="538" t="s">
        <v>1631</v>
      </c>
      <c r="ED39" s="538" t="s">
        <v>1631</v>
      </c>
      <c r="EE39" s="538" t="s">
        <v>1631</v>
      </c>
      <c r="EF39" s="538" t="s">
        <v>1631</v>
      </c>
      <c r="EG39" s="538" t="s">
        <v>1631</v>
      </c>
      <c r="EH39" s="538" t="s">
        <v>1631</v>
      </c>
      <c r="EI39" s="538" t="s">
        <v>1631</v>
      </c>
      <c r="EJ39" s="539" t="s">
        <v>1632</v>
      </c>
      <c r="EK39" s="547" t="s">
        <v>1639</v>
      </c>
      <c r="EL39" s="537" t="s">
        <v>1652</v>
      </c>
      <c r="EM39" s="539" t="s">
        <v>22</v>
      </c>
      <c r="EN39" s="537" t="s">
        <v>1614</v>
      </c>
      <c r="EO39" s="538" t="s">
        <v>1615</v>
      </c>
      <c r="EP39" s="538" t="s">
        <v>1616</v>
      </c>
      <c r="EQ39" s="538" t="s">
        <v>1617</v>
      </c>
      <c r="ER39" s="538" t="s">
        <v>1618</v>
      </c>
      <c r="ES39" s="538" t="s">
        <v>1619</v>
      </c>
      <c r="ET39" s="538" t="s">
        <v>1620</v>
      </c>
      <c r="EU39" s="538" t="s">
        <v>1621</v>
      </c>
      <c r="EV39" s="538" t="s">
        <v>1622</v>
      </c>
      <c r="EW39" s="538" t="s">
        <v>1623</v>
      </c>
      <c r="EX39" s="538" t="s">
        <v>1624</v>
      </c>
      <c r="EY39" s="538" t="s">
        <v>1625</v>
      </c>
      <c r="EZ39" s="538" t="s">
        <v>1626</v>
      </c>
      <c r="FA39" s="538" t="s">
        <v>1627</v>
      </c>
      <c r="FB39" s="538" t="s">
        <v>1628</v>
      </c>
      <c r="FC39" s="538" t="s">
        <v>1629</v>
      </c>
      <c r="FD39" s="538" t="s">
        <v>1630</v>
      </c>
      <c r="FE39" s="538" t="s">
        <v>1631</v>
      </c>
      <c r="FF39" s="538" t="s">
        <v>1632</v>
      </c>
      <c r="FG39" s="538" t="s">
        <v>1776</v>
      </c>
      <c r="FH39" s="538" t="s">
        <v>1778</v>
      </c>
      <c r="FI39" s="538" t="s">
        <v>1780</v>
      </c>
      <c r="FJ39" s="538" t="s">
        <v>1782</v>
      </c>
      <c r="FK39" s="538" t="s">
        <v>1784</v>
      </c>
      <c r="FL39" s="538" t="s">
        <v>1786</v>
      </c>
      <c r="FM39" s="539" t="s">
        <v>1788</v>
      </c>
      <c r="FN39" s="575" t="s">
        <v>1655</v>
      </c>
      <c r="FO39" s="576" t="s">
        <v>22</v>
      </c>
      <c r="FS39" s="907" t="s">
        <v>2661</v>
      </c>
      <c r="FT39" s="908" t="s">
        <v>1614</v>
      </c>
      <c r="FU39" s="908" t="s">
        <v>1615</v>
      </c>
      <c r="FV39" s="908" t="s">
        <v>1616</v>
      </c>
      <c r="FW39" s="908" t="s">
        <v>1617</v>
      </c>
      <c r="FX39" s="908" t="s">
        <v>1618</v>
      </c>
      <c r="FY39" s="908" t="s">
        <v>1619</v>
      </c>
      <c r="FZ39" s="908" t="s">
        <v>1620</v>
      </c>
      <c r="GA39" s="908" t="s">
        <v>1621</v>
      </c>
      <c r="GB39" s="908" t="s">
        <v>1622</v>
      </c>
      <c r="GC39" s="908" t="s">
        <v>1623</v>
      </c>
      <c r="GD39" s="908" t="s">
        <v>1624</v>
      </c>
      <c r="GE39" s="908" t="s">
        <v>1625</v>
      </c>
      <c r="GF39" s="908" t="s">
        <v>1626</v>
      </c>
      <c r="GG39" s="908" t="s">
        <v>1627</v>
      </c>
      <c r="GH39" s="908" t="s">
        <v>1628</v>
      </c>
      <c r="GI39" s="908" t="s">
        <v>1629</v>
      </c>
      <c r="GJ39" s="908" t="s">
        <v>1630</v>
      </c>
      <c r="GK39" s="908" t="s">
        <v>1631</v>
      </c>
      <c r="GL39" s="908" t="s">
        <v>1632</v>
      </c>
      <c r="GM39" s="908" t="s">
        <v>1776</v>
      </c>
      <c r="GN39" s="908" t="s">
        <v>1778</v>
      </c>
      <c r="GO39" s="908" t="s">
        <v>1780</v>
      </c>
      <c r="GP39" s="908" t="s">
        <v>1782</v>
      </c>
      <c r="GQ39" s="908" t="s">
        <v>1784</v>
      </c>
      <c r="GR39" s="908" t="s">
        <v>1786</v>
      </c>
      <c r="GS39" s="909" t="s">
        <v>1788</v>
      </c>
      <c r="GT39" s="909" t="s">
        <v>2659</v>
      </c>
    </row>
    <row r="40" spans="1:202" ht="21" customHeight="1">
      <c r="A40" s="493"/>
      <c r="C40" s="1341"/>
      <c r="D40" s="1342"/>
      <c r="E40" s="1342"/>
      <c r="F40" s="1343"/>
      <c r="G40" s="298" t="s">
        <v>1072</v>
      </c>
      <c r="H40" s="48"/>
      <c r="I40" s="503"/>
      <c r="J40" s="294" t="str">
        <f t="shared" ref="J40" si="142">IFERROR(IF(I40="","-",I40/I37),"-")</f>
        <v>-</v>
      </c>
      <c r="K40" s="1088" t="str">
        <f t="shared" si="132"/>
        <v/>
      </c>
      <c r="L40" s="295" t="str">
        <f t="shared" ref="L40" si="143">IF(AND(ISNUMBER(K40), K40&gt;=0, ISNUMBER(I37), I37&gt;0),K40/I37, "-")</f>
        <v>-</v>
      </c>
      <c r="M40" s="704" t="str">
        <f t="shared" si="134"/>
        <v/>
      </c>
      <c r="N40" s="612"/>
      <c r="O40" s="296" t="str">
        <f>IF($N40="","",IFERROR(VLOOKUP($N40,'C3_2(公表)'!$C$4:$K$108,2,FALSE)&amp;"",""))</f>
        <v/>
      </c>
      <c r="P40" s="296" t="str">
        <f>IF($N40="","",IFERROR(VLOOKUP($N40,'C3_2(公表)'!$C$4:$K$108,3,FALSE)&amp;"",""))</f>
        <v/>
      </c>
      <c r="Q40" s="738" t="str">
        <f>IF($N40="","",IFERROR(VLOOKUP($N40,'C3_2(公表)'!$C$4:$K$108,4,FALSE)&amp;"",""))</f>
        <v/>
      </c>
      <c r="R40" s="925" t="str">
        <f t="shared" ref="R40" si="144">IFERROR(
  IF(COUNTIF($H38:$H40, $H40)&gt;1, 1,
    IF(COUNTIF($Z$10:$Z$30, $H40)=1,
      IF(INDEX($BF$10:$BF$34, MATCH($H40, $Z$10:$Z$30, 0))&lt;0, 2, ""),
      IF(COUNTIF($Z$32:$Z$34, $H40)=1,
        IF(INDEX($CI$32:$CI$34, MATCH($H40, $Z$32:$Z$34, 0))&lt;0, 3, ""),
        IF(INDEX($BF$40:$BF$64, MATCH($H40, $Z$40:$Z$64, 0))&lt;0, 4, "")
      )
    )
  ),"")</f>
        <v/>
      </c>
      <c r="S40" s="925" t="str">
        <f t="shared" si="73"/>
        <v/>
      </c>
      <c r="U40" s="508" t="s">
        <v>1616</v>
      </c>
      <c r="V40" s="508" t="b">
        <f t="shared" si="140"/>
        <v>0</v>
      </c>
      <c r="W40" s="508" t="b">
        <f t="shared" si="140"/>
        <v>0</v>
      </c>
      <c r="X40" s="734" t="b">
        <f t="shared" ref="X40" si="145">IF(H37=$AB$376, FALSE,
 IF(H37=$AC$376, H39&lt;&gt;"",
 IF(H37=$AD$376, H39&lt;&gt;"",
 IF(H37=$AE$376, H39&lt;&gt;"",
 IF(H37=$AF$376, H39&lt;&gt;"", FALSE)))))</f>
        <v>0</v>
      </c>
      <c r="Z40" s="491" t="s">
        <v>572</v>
      </c>
      <c r="AA40" s="517" t="s">
        <v>1156</v>
      </c>
      <c r="AB40" s="548">
        <f>SUMIFS('D5'!$J$37:$J$55, 'D5'!$B$37:$B$55, $Z40)</f>
        <v>0</v>
      </c>
      <c r="AC40" s="541">
        <f>AB10</f>
        <v>15000</v>
      </c>
      <c r="AD40" s="864">
        <f>IF(AC40=0, 0, AB40/AC40)</f>
        <v>0</v>
      </c>
      <c r="AE40" s="529">
        <f t="shared" ref="AE40:BD40" si="146">IFERROR(AE10*$AD40, 0)</f>
        <v>0</v>
      </c>
      <c r="AF40" s="517">
        <f t="shared" si="146"/>
        <v>0</v>
      </c>
      <c r="AG40" s="517">
        <f t="shared" si="146"/>
        <v>0</v>
      </c>
      <c r="AH40" s="517">
        <f t="shared" si="146"/>
        <v>0</v>
      </c>
      <c r="AI40" s="517">
        <f t="shared" si="146"/>
        <v>0</v>
      </c>
      <c r="AJ40" s="517">
        <f t="shared" si="146"/>
        <v>0</v>
      </c>
      <c r="AK40" s="517">
        <f t="shared" si="146"/>
        <v>0</v>
      </c>
      <c r="AL40" s="517">
        <f t="shared" si="146"/>
        <v>0</v>
      </c>
      <c r="AM40" s="517">
        <f t="shared" si="146"/>
        <v>0</v>
      </c>
      <c r="AN40" s="517">
        <f t="shared" si="146"/>
        <v>0</v>
      </c>
      <c r="AO40" s="517">
        <f t="shared" si="146"/>
        <v>0</v>
      </c>
      <c r="AP40" s="517">
        <f t="shared" si="146"/>
        <v>0</v>
      </c>
      <c r="AQ40" s="517">
        <f t="shared" si="146"/>
        <v>0</v>
      </c>
      <c r="AR40" s="517">
        <f t="shared" si="146"/>
        <v>0</v>
      </c>
      <c r="AS40" s="517">
        <f t="shared" si="146"/>
        <v>0</v>
      </c>
      <c r="AT40" s="517">
        <f t="shared" si="146"/>
        <v>0</v>
      </c>
      <c r="AU40" s="517">
        <f t="shared" si="146"/>
        <v>0</v>
      </c>
      <c r="AV40" s="517">
        <f t="shared" si="146"/>
        <v>0</v>
      </c>
      <c r="AW40" s="517">
        <f t="shared" si="146"/>
        <v>0</v>
      </c>
      <c r="AX40" s="517">
        <f t="shared" si="146"/>
        <v>0</v>
      </c>
      <c r="AY40" s="517">
        <f t="shared" si="146"/>
        <v>0</v>
      </c>
      <c r="AZ40" s="517">
        <f t="shared" si="146"/>
        <v>0</v>
      </c>
      <c r="BA40" s="517">
        <f t="shared" si="146"/>
        <v>0</v>
      </c>
      <c r="BB40" s="517">
        <f t="shared" si="146"/>
        <v>0</v>
      </c>
      <c r="BC40" s="517">
        <f t="shared" si="146"/>
        <v>0</v>
      </c>
      <c r="BD40" s="530">
        <f t="shared" si="146"/>
        <v>0</v>
      </c>
      <c r="BE40" s="551">
        <f>SUM(AE40:BD40)</f>
        <v>0</v>
      </c>
      <c r="BF40" s="541">
        <f t="shared" ref="BF40:BF52" si="147">AB40-BE40</f>
        <v>0</v>
      </c>
      <c r="BG40" s="710">
        <f t="shared" ref="BG40:BG52" si="148">IFERROR(BF40/BF10, "")</f>
        <v>0</v>
      </c>
      <c r="BH40" s="541">
        <f t="shared" ref="BH40:CG40" si="149">IFERROR(BH10*$BG40,"")</f>
        <v>0</v>
      </c>
      <c r="BI40" s="518">
        <f t="shared" si="149"/>
        <v>0</v>
      </c>
      <c r="BJ40" s="518">
        <f t="shared" si="149"/>
        <v>0</v>
      </c>
      <c r="BK40" s="518">
        <f t="shared" si="149"/>
        <v>0</v>
      </c>
      <c r="BL40" s="518">
        <f t="shared" si="149"/>
        <v>0</v>
      </c>
      <c r="BM40" s="518">
        <f t="shared" si="149"/>
        <v>0</v>
      </c>
      <c r="BN40" s="518">
        <f t="shared" si="149"/>
        <v>0</v>
      </c>
      <c r="BO40" s="518">
        <f t="shared" si="149"/>
        <v>0</v>
      </c>
      <c r="BP40" s="518">
        <f t="shared" si="149"/>
        <v>0</v>
      </c>
      <c r="BQ40" s="518">
        <f t="shared" si="149"/>
        <v>0</v>
      </c>
      <c r="BR40" s="518">
        <f t="shared" si="149"/>
        <v>0</v>
      </c>
      <c r="BS40" s="518">
        <f t="shared" si="149"/>
        <v>0</v>
      </c>
      <c r="BT40" s="518">
        <f t="shared" si="149"/>
        <v>0</v>
      </c>
      <c r="BU40" s="518">
        <f t="shared" si="149"/>
        <v>0</v>
      </c>
      <c r="BV40" s="518">
        <f t="shared" si="149"/>
        <v>0</v>
      </c>
      <c r="BW40" s="518">
        <f t="shared" si="149"/>
        <v>0</v>
      </c>
      <c r="BX40" s="518">
        <f t="shared" si="149"/>
        <v>0</v>
      </c>
      <c r="BY40" s="518">
        <f t="shared" si="149"/>
        <v>0</v>
      </c>
      <c r="BZ40" s="518">
        <f t="shared" si="149"/>
        <v>0</v>
      </c>
      <c r="CA40" s="518">
        <f t="shared" si="149"/>
        <v>0</v>
      </c>
      <c r="CB40" s="518">
        <f t="shared" si="149"/>
        <v>0</v>
      </c>
      <c r="CC40" s="518">
        <f t="shared" si="149"/>
        <v>0</v>
      </c>
      <c r="CD40" s="518">
        <f t="shared" si="149"/>
        <v>0</v>
      </c>
      <c r="CE40" s="518">
        <f t="shared" si="149"/>
        <v>0</v>
      </c>
      <c r="CF40" s="518">
        <f t="shared" si="149"/>
        <v>0</v>
      </c>
      <c r="CG40" s="542">
        <f t="shared" si="149"/>
        <v>0</v>
      </c>
      <c r="CH40" s="548">
        <f>SUM(BH40:CG40)</f>
        <v>0</v>
      </c>
      <c r="CI40" s="541">
        <f>BF40-CH40</f>
        <v>0</v>
      </c>
      <c r="CJ40" s="564">
        <f t="shared" ref="CJ40:CJ52" si="150">IFERROR(CI40/CI10, "")</f>
        <v>0</v>
      </c>
      <c r="CK40" s="716"/>
      <c r="CL40" s="717"/>
      <c r="CM40" s="717"/>
      <c r="CN40" s="717"/>
      <c r="CO40" s="717"/>
      <c r="CP40" s="717"/>
      <c r="CQ40" s="717"/>
      <c r="CR40" s="717"/>
      <c r="CS40" s="717"/>
      <c r="CT40" s="717"/>
      <c r="CU40" s="717"/>
      <c r="CV40" s="717"/>
      <c r="CW40" s="717"/>
      <c r="CX40" s="717"/>
      <c r="CY40" s="717"/>
      <c r="CZ40" s="717"/>
      <c r="DA40" s="717"/>
      <c r="DB40" s="717"/>
      <c r="DC40" s="717"/>
      <c r="DD40" s="717"/>
      <c r="DE40" s="717"/>
      <c r="DF40" s="717"/>
      <c r="DG40" s="717"/>
      <c r="DH40" s="717"/>
      <c r="DI40" s="717"/>
      <c r="DJ40" s="718"/>
      <c r="DK40" s="541">
        <f t="shared" ref="DK40:EJ40" si="151">IFERROR(DK10*$CJ40,"")</f>
        <v>0</v>
      </c>
      <c r="DL40" s="518">
        <f t="shared" si="151"/>
        <v>0</v>
      </c>
      <c r="DM40" s="518">
        <f t="shared" si="151"/>
        <v>0</v>
      </c>
      <c r="DN40" s="518">
        <f t="shared" si="151"/>
        <v>0</v>
      </c>
      <c r="DO40" s="518">
        <f t="shared" si="151"/>
        <v>0</v>
      </c>
      <c r="DP40" s="518">
        <f t="shared" si="151"/>
        <v>0</v>
      </c>
      <c r="DQ40" s="518">
        <f t="shared" si="151"/>
        <v>0</v>
      </c>
      <c r="DR40" s="518">
        <f t="shared" si="151"/>
        <v>0</v>
      </c>
      <c r="DS40" s="518">
        <f t="shared" si="151"/>
        <v>0</v>
      </c>
      <c r="DT40" s="518">
        <f t="shared" si="151"/>
        <v>0</v>
      </c>
      <c r="DU40" s="518">
        <f t="shared" si="151"/>
        <v>0</v>
      </c>
      <c r="DV40" s="518">
        <f t="shared" si="151"/>
        <v>0</v>
      </c>
      <c r="DW40" s="518">
        <f t="shared" si="151"/>
        <v>0</v>
      </c>
      <c r="DX40" s="518">
        <f t="shared" si="151"/>
        <v>0</v>
      </c>
      <c r="DY40" s="518">
        <f t="shared" si="151"/>
        <v>0</v>
      </c>
      <c r="DZ40" s="518">
        <f t="shared" si="151"/>
        <v>0</v>
      </c>
      <c r="EA40" s="518">
        <f t="shared" si="151"/>
        <v>0</v>
      </c>
      <c r="EB40" s="518">
        <f t="shared" si="151"/>
        <v>0</v>
      </c>
      <c r="EC40" s="518">
        <f t="shared" si="151"/>
        <v>0</v>
      </c>
      <c r="ED40" s="518">
        <f t="shared" si="151"/>
        <v>0</v>
      </c>
      <c r="EE40" s="518">
        <f t="shared" si="151"/>
        <v>0</v>
      </c>
      <c r="EF40" s="518">
        <f t="shared" si="151"/>
        <v>0</v>
      </c>
      <c r="EG40" s="518">
        <f t="shared" si="151"/>
        <v>0</v>
      </c>
      <c r="EH40" s="518">
        <f t="shared" si="151"/>
        <v>0</v>
      </c>
      <c r="EI40" s="518">
        <f t="shared" si="151"/>
        <v>0</v>
      </c>
      <c r="EJ40" s="542">
        <f t="shared" si="151"/>
        <v>0</v>
      </c>
      <c r="EK40" s="548">
        <f>SUM(DK40:EJ40)</f>
        <v>0</v>
      </c>
      <c r="EL40" s="541">
        <f>CI40-EK40</f>
        <v>0</v>
      </c>
      <c r="EM40" s="568">
        <f t="shared" ref="EM40:EM52" si="152">IFERROR(EL40/EL10, "")</f>
        <v>0</v>
      </c>
      <c r="EN40" s="836">
        <f t="shared" ref="EN40:EW52" si="153">SUMIFS($AE40:$BD40, $AE$39:$BD$39, EN$39)
+SUMIFS($BH40:$CG40, $BH$39:$CG$39, EN$39)
+SUMIFS($DK40:$EJ40, $DK$39:$EJ$39, EN$39)</f>
        <v>0</v>
      </c>
      <c r="EO40" s="837">
        <f t="shared" si="153"/>
        <v>0</v>
      </c>
      <c r="EP40" s="837">
        <f t="shared" si="153"/>
        <v>0</v>
      </c>
      <c r="EQ40" s="837">
        <f t="shared" si="153"/>
        <v>0</v>
      </c>
      <c r="ER40" s="837">
        <f t="shared" si="153"/>
        <v>0</v>
      </c>
      <c r="ES40" s="837">
        <f t="shared" si="153"/>
        <v>0</v>
      </c>
      <c r="ET40" s="837">
        <f t="shared" si="153"/>
        <v>0</v>
      </c>
      <c r="EU40" s="837">
        <f t="shared" si="153"/>
        <v>0</v>
      </c>
      <c r="EV40" s="837">
        <f t="shared" si="153"/>
        <v>0</v>
      </c>
      <c r="EW40" s="837">
        <f t="shared" si="153"/>
        <v>0</v>
      </c>
      <c r="EX40" s="837">
        <f t="shared" ref="EX40:FG52" si="154">SUMIFS($AE40:$BD40, $AE$39:$BD$39, EX$39)
+SUMIFS($BH40:$CG40, $BH$39:$CG$39, EX$39)
+SUMIFS($DK40:$EJ40, $DK$39:$EJ$39, EX$39)</f>
        <v>0</v>
      </c>
      <c r="EY40" s="837">
        <f t="shared" si="154"/>
        <v>0</v>
      </c>
      <c r="EZ40" s="837">
        <f t="shared" si="154"/>
        <v>0</v>
      </c>
      <c r="FA40" s="837">
        <f t="shared" si="154"/>
        <v>0</v>
      </c>
      <c r="FB40" s="837">
        <f t="shared" si="154"/>
        <v>0</v>
      </c>
      <c r="FC40" s="837">
        <f t="shared" si="154"/>
        <v>0</v>
      </c>
      <c r="FD40" s="837">
        <f t="shared" si="154"/>
        <v>0</v>
      </c>
      <c r="FE40" s="837">
        <f t="shared" si="154"/>
        <v>0</v>
      </c>
      <c r="FF40" s="837">
        <f t="shared" si="154"/>
        <v>0</v>
      </c>
      <c r="FG40" s="837">
        <f t="shared" si="154"/>
        <v>0</v>
      </c>
      <c r="FH40" s="837">
        <f t="shared" ref="FH40:FM52" si="155">SUMIFS($AE40:$BD40, $AE$39:$BD$39, FH$39)
+SUMIFS($BH40:$CG40, $BH$39:$CG$39, FH$39)
+SUMIFS($DK40:$EJ40, $DK$39:$EJ$39, FH$39)</f>
        <v>0</v>
      </c>
      <c r="FI40" s="837">
        <f t="shared" si="155"/>
        <v>0</v>
      </c>
      <c r="FJ40" s="837">
        <f t="shared" si="155"/>
        <v>0</v>
      </c>
      <c r="FK40" s="837">
        <f t="shared" si="155"/>
        <v>0</v>
      </c>
      <c r="FL40" s="837">
        <f t="shared" si="155"/>
        <v>0</v>
      </c>
      <c r="FM40" s="838">
        <f t="shared" si="155"/>
        <v>0</v>
      </c>
      <c r="FN40" s="577">
        <f t="shared" ref="FN40:FN52" si="156">SUMPRODUCT($EN40:$FM40, $EN$62:$FM$62)</f>
        <v>0</v>
      </c>
      <c r="FO40" s="578">
        <f t="shared" ref="FO40:FO52" si="157">FN40/SUM(FN$40:FN$60)</f>
        <v>0</v>
      </c>
      <c r="FP40" s="491" t="s">
        <v>572</v>
      </c>
      <c r="FS40" s="902" t="s">
        <v>572</v>
      </c>
      <c r="FT40" s="910">
        <f t="shared" ref="FT40:FT52" si="158">AE40</f>
        <v>0</v>
      </c>
      <c r="FU40" s="910">
        <f t="shared" ref="FU40:FU52" si="159">AF40</f>
        <v>0</v>
      </c>
      <c r="FV40" s="910">
        <f t="shared" ref="FV40:FV52" si="160">AG40</f>
        <v>0</v>
      </c>
      <c r="FW40" s="910">
        <f t="shared" ref="FW40:FW52" si="161">AH40</f>
        <v>0</v>
      </c>
      <c r="FX40" s="910">
        <f t="shared" ref="FX40:FX52" si="162">AI40</f>
        <v>0</v>
      </c>
      <c r="FY40" s="910">
        <f t="shared" ref="FY40:FY52" si="163">AJ40</f>
        <v>0</v>
      </c>
      <c r="FZ40" s="910">
        <f t="shared" ref="FZ40:FZ52" si="164">AK40</f>
        <v>0</v>
      </c>
      <c r="GA40" s="910">
        <f t="shared" ref="GA40:GA52" si="165">AL40</f>
        <v>0</v>
      </c>
      <c r="GB40" s="910">
        <f t="shared" ref="GB40:GB52" si="166">AM40</f>
        <v>0</v>
      </c>
      <c r="GC40" s="910">
        <f t="shared" ref="GC40:GC52" si="167">AN40</f>
        <v>0</v>
      </c>
      <c r="GD40" s="910">
        <f t="shared" ref="GD40:GD52" si="168">AO40</f>
        <v>0</v>
      </c>
      <c r="GE40" s="910">
        <f t="shared" ref="GE40:GE52" si="169">AP40</f>
        <v>0</v>
      </c>
      <c r="GF40" s="910">
        <f t="shared" ref="GF40:GF52" si="170">AQ40</f>
        <v>0</v>
      </c>
      <c r="GG40" s="910">
        <f t="shared" ref="GG40:GG52" si="171">AR40</f>
        <v>0</v>
      </c>
      <c r="GH40" s="910">
        <f t="shared" ref="GH40:GH52" si="172">AS40</f>
        <v>0</v>
      </c>
      <c r="GI40" s="910">
        <f t="shared" ref="GI40:GI52" si="173">AT40</f>
        <v>0</v>
      </c>
      <c r="GJ40" s="910">
        <f t="shared" ref="GJ40:GJ52" si="174">AU40</f>
        <v>0</v>
      </c>
      <c r="GK40" s="910">
        <f t="shared" ref="GK40:GK52" si="175">AV40</f>
        <v>0</v>
      </c>
      <c r="GL40" s="910">
        <f t="shared" ref="GL40:GL52" si="176">AW40</f>
        <v>0</v>
      </c>
      <c r="GM40" s="910">
        <f t="shared" ref="GM40:GM52" si="177">AX40</f>
        <v>0</v>
      </c>
      <c r="GN40" s="910">
        <f t="shared" ref="GN40:GN52" si="178">AY40</f>
        <v>0</v>
      </c>
      <c r="GO40" s="910">
        <f t="shared" ref="GO40:GO52" si="179">AZ40</f>
        <v>0</v>
      </c>
      <c r="GP40" s="910">
        <f t="shared" ref="GP40:GP52" si="180">BA40</f>
        <v>0</v>
      </c>
      <c r="GQ40" s="910">
        <f t="shared" ref="GQ40:GQ52" si="181">BB40</f>
        <v>0</v>
      </c>
      <c r="GR40" s="910">
        <f t="shared" ref="GR40:GR52" si="182">BC40</f>
        <v>0</v>
      </c>
      <c r="GS40" s="911">
        <f t="shared" ref="GS40:GS52" si="183">BD40</f>
        <v>0</v>
      </c>
      <c r="GT40" s="911">
        <f>SUM(FT40:GS40)</f>
        <v>0</v>
      </c>
    </row>
    <row r="41" spans="1:202" ht="21" customHeight="1">
      <c r="A41" s="493"/>
      <c r="C41" s="1344" t="s">
        <v>1148</v>
      </c>
      <c r="D41" s="1345"/>
      <c r="E41" s="1345"/>
      <c r="F41" s="1345"/>
      <c r="G41" s="1324"/>
      <c r="H41" s="48"/>
      <c r="I41" s="503"/>
      <c r="J41" s="294" t="str">
        <f t="shared" ref="J41" si="184">IFERROR(IF(I41="","-",I41/I37),"-")</f>
        <v>-</v>
      </c>
      <c r="K41" s="1088" t="str">
        <f t="shared" si="132"/>
        <v/>
      </c>
      <c r="L41" s="295" t="str">
        <f t="shared" ref="L41" si="185">IF(AND(ISNUMBER(K41), K41&gt;=0, ISNUMBER(I37), I37&gt;0),K41/I37, "-")</f>
        <v>-</v>
      </c>
      <c r="M41" s="704" t="str">
        <f t="shared" si="134"/>
        <v/>
      </c>
      <c r="N41" s="612"/>
      <c r="O41" s="296" t="str">
        <f>IF($N41="","",IFERROR(VLOOKUP($N41,'C3_2(公表)'!$C$4:$K$108,2,FALSE)&amp;"",""))</f>
        <v/>
      </c>
      <c r="P41" s="296" t="str">
        <f>IF($N41="","",IFERROR(VLOOKUP($N41,'C3_2(公表)'!$C$4:$K$108,3,FALSE)&amp;"",""))</f>
        <v/>
      </c>
      <c r="Q41" s="738" t="str">
        <f>IF($N41="","",IFERROR(VLOOKUP($N41,'C3_2(公表)'!$C$4:$K$108,4,FALSE)&amp;"",""))</f>
        <v/>
      </c>
      <c r="R41" s="925" t="str">
        <f t="shared" ref="R41" si="186">IFERROR(
  IF(COUNTIF($H38:$H41, $H41)&gt;1, 1,
    IF(COUNTIF($Z$10:$Z$30, $H41)=1,
      IF(INDEX($BF$10:$BF$34, MATCH($H41, $Z$10:$Z$30, 0))&lt;0, 2, ""),
      IF(COUNTIF($Z$32:$Z$34, $H41)=1,
        IF(INDEX($CI$32:$CI$34, MATCH($H41, $Z$32:$Z$34, 0))&lt;0, 3, ""),
        IF(INDEX($BF$40:$BF$64, MATCH($H41, $Z$40:$Z$64, 0))&lt;0, 4, "")
      )
    )
  ),"")</f>
        <v/>
      </c>
      <c r="S41" s="925" t="str">
        <f t="shared" si="73"/>
        <v/>
      </c>
      <c r="U41" s="508" t="s">
        <v>1616</v>
      </c>
      <c r="V41" s="508" t="b">
        <f t="shared" si="140"/>
        <v>0</v>
      </c>
      <c r="W41" s="508" t="b">
        <f t="shared" si="140"/>
        <v>0</v>
      </c>
      <c r="X41" s="735" t="b">
        <f t="shared" ref="X41" si="187">IF(H37=$AB$376, FALSE,
 IF(H37=$AC$376, FALSE,
 IF(H37=$AD$376, H40&lt;&gt;"",
 IF(H37=$AE$376, H40&lt;&gt;"",
 IF(H37=$AF$376, H40&lt;&gt;"", FALSE)))))</f>
        <v>0</v>
      </c>
      <c r="Z41" s="490" t="s">
        <v>1589</v>
      </c>
      <c r="AA41" s="521" t="s">
        <v>2699</v>
      </c>
      <c r="AB41" s="549">
        <f>SUMIFS('D5'!$J$37:$J$55, 'D5'!$B$37:$B$55, $Z41)</f>
        <v>0</v>
      </c>
      <c r="AC41" s="543">
        <f t="shared" ref="AC41:AC52" si="188">AB11</f>
        <v>5000</v>
      </c>
      <c r="AD41" s="865">
        <f t="shared" ref="AD41:AD52" si="189">IF(AC41=0, 0, AB41/AC41)</f>
        <v>0</v>
      </c>
      <c r="AE41" s="531">
        <f t="shared" ref="AE41:BD41" si="190">IFERROR(AE11*$AD41, 0)</f>
        <v>0</v>
      </c>
      <c r="AF41" s="521">
        <f t="shared" si="190"/>
        <v>0</v>
      </c>
      <c r="AG41" s="521">
        <f t="shared" si="190"/>
        <v>0</v>
      </c>
      <c r="AH41" s="521">
        <f t="shared" si="190"/>
        <v>0</v>
      </c>
      <c r="AI41" s="521">
        <f t="shared" si="190"/>
        <v>0</v>
      </c>
      <c r="AJ41" s="521">
        <f t="shared" si="190"/>
        <v>0</v>
      </c>
      <c r="AK41" s="521">
        <f t="shared" si="190"/>
        <v>0</v>
      </c>
      <c r="AL41" s="521">
        <f t="shared" si="190"/>
        <v>0</v>
      </c>
      <c r="AM41" s="521">
        <f t="shared" si="190"/>
        <v>0</v>
      </c>
      <c r="AN41" s="521">
        <f t="shared" si="190"/>
        <v>0</v>
      </c>
      <c r="AO41" s="521">
        <f t="shared" si="190"/>
        <v>0</v>
      </c>
      <c r="AP41" s="521">
        <f t="shared" si="190"/>
        <v>0</v>
      </c>
      <c r="AQ41" s="521">
        <f t="shared" si="190"/>
        <v>0</v>
      </c>
      <c r="AR41" s="521">
        <f t="shared" si="190"/>
        <v>0</v>
      </c>
      <c r="AS41" s="521">
        <f t="shared" si="190"/>
        <v>0</v>
      </c>
      <c r="AT41" s="521">
        <f t="shared" si="190"/>
        <v>0</v>
      </c>
      <c r="AU41" s="521">
        <f t="shared" si="190"/>
        <v>0</v>
      </c>
      <c r="AV41" s="521">
        <f t="shared" si="190"/>
        <v>0</v>
      </c>
      <c r="AW41" s="521">
        <f t="shared" si="190"/>
        <v>0</v>
      </c>
      <c r="AX41" s="521">
        <f t="shared" si="190"/>
        <v>0</v>
      </c>
      <c r="AY41" s="521">
        <f t="shared" si="190"/>
        <v>0</v>
      </c>
      <c r="AZ41" s="521">
        <f t="shared" si="190"/>
        <v>0</v>
      </c>
      <c r="BA41" s="521">
        <f t="shared" si="190"/>
        <v>0</v>
      </c>
      <c r="BB41" s="521">
        <f t="shared" si="190"/>
        <v>0</v>
      </c>
      <c r="BC41" s="521">
        <f t="shared" si="190"/>
        <v>0</v>
      </c>
      <c r="BD41" s="532">
        <f t="shared" si="190"/>
        <v>0</v>
      </c>
      <c r="BE41" s="552">
        <f t="shared" ref="BE41:BE52" si="191">SUM(AE41:BD41)</f>
        <v>0</v>
      </c>
      <c r="BF41" s="543">
        <f t="shared" si="147"/>
        <v>0</v>
      </c>
      <c r="BG41" s="711">
        <f t="shared" si="148"/>
        <v>0</v>
      </c>
      <c r="BH41" s="543">
        <f t="shared" ref="BH41:CG41" si="192">IFERROR(BH11*$BG41,"")</f>
        <v>0</v>
      </c>
      <c r="BI41" s="522">
        <f t="shared" si="192"/>
        <v>0</v>
      </c>
      <c r="BJ41" s="522">
        <f t="shared" si="192"/>
        <v>0</v>
      </c>
      <c r="BK41" s="522">
        <f t="shared" si="192"/>
        <v>0</v>
      </c>
      <c r="BL41" s="522">
        <f t="shared" si="192"/>
        <v>0</v>
      </c>
      <c r="BM41" s="522">
        <f t="shared" si="192"/>
        <v>0</v>
      </c>
      <c r="BN41" s="522">
        <f t="shared" si="192"/>
        <v>0</v>
      </c>
      <c r="BO41" s="522">
        <f t="shared" si="192"/>
        <v>0</v>
      </c>
      <c r="BP41" s="522">
        <f t="shared" si="192"/>
        <v>0</v>
      </c>
      <c r="BQ41" s="522">
        <f t="shared" si="192"/>
        <v>0</v>
      </c>
      <c r="BR41" s="522">
        <f t="shared" si="192"/>
        <v>0</v>
      </c>
      <c r="BS41" s="522">
        <f t="shared" si="192"/>
        <v>0</v>
      </c>
      <c r="BT41" s="522">
        <f t="shared" si="192"/>
        <v>0</v>
      </c>
      <c r="BU41" s="522">
        <f t="shared" si="192"/>
        <v>0</v>
      </c>
      <c r="BV41" s="522">
        <f t="shared" si="192"/>
        <v>0</v>
      </c>
      <c r="BW41" s="522">
        <f t="shared" si="192"/>
        <v>0</v>
      </c>
      <c r="BX41" s="522">
        <f t="shared" si="192"/>
        <v>0</v>
      </c>
      <c r="BY41" s="522">
        <f t="shared" si="192"/>
        <v>0</v>
      </c>
      <c r="BZ41" s="522">
        <f t="shared" si="192"/>
        <v>0</v>
      </c>
      <c r="CA41" s="522">
        <f t="shared" si="192"/>
        <v>0</v>
      </c>
      <c r="CB41" s="522">
        <f t="shared" si="192"/>
        <v>0</v>
      </c>
      <c r="CC41" s="522">
        <f t="shared" si="192"/>
        <v>0</v>
      </c>
      <c r="CD41" s="522">
        <f t="shared" si="192"/>
        <v>0</v>
      </c>
      <c r="CE41" s="522">
        <f t="shared" si="192"/>
        <v>0</v>
      </c>
      <c r="CF41" s="522">
        <f t="shared" si="192"/>
        <v>0</v>
      </c>
      <c r="CG41" s="544">
        <f t="shared" si="192"/>
        <v>0</v>
      </c>
      <c r="CH41" s="549">
        <f t="shared" ref="CH41:CH52" si="193">SUM(BH41:CG41)</f>
        <v>0</v>
      </c>
      <c r="CI41" s="543">
        <f t="shared" ref="CI41:CI52" si="194">BF41-CH41</f>
        <v>0</v>
      </c>
      <c r="CJ41" s="565">
        <f t="shared" si="150"/>
        <v>0</v>
      </c>
      <c r="CK41" s="719"/>
      <c r="CL41" s="720"/>
      <c r="CM41" s="720"/>
      <c r="CN41" s="720"/>
      <c r="CO41" s="720"/>
      <c r="CP41" s="720"/>
      <c r="CQ41" s="720"/>
      <c r="CR41" s="720"/>
      <c r="CS41" s="720"/>
      <c r="CT41" s="720"/>
      <c r="CU41" s="720"/>
      <c r="CV41" s="720"/>
      <c r="CW41" s="720"/>
      <c r="CX41" s="720"/>
      <c r="CY41" s="720"/>
      <c r="CZ41" s="720"/>
      <c r="DA41" s="720"/>
      <c r="DB41" s="720"/>
      <c r="DC41" s="720"/>
      <c r="DD41" s="720"/>
      <c r="DE41" s="720"/>
      <c r="DF41" s="720"/>
      <c r="DG41" s="720"/>
      <c r="DH41" s="720"/>
      <c r="DI41" s="720"/>
      <c r="DJ41" s="721"/>
      <c r="DK41" s="543">
        <f t="shared" ref="DK41:EJ41" si="195">IFERROR(DK11*$CJ41,"")</f>
        <v>0</v>
      </c>
      <c r="DL41" s="522">
        <f t="shared" si="195"/>
        <v>0</v>
      </c>
      <c r="DM41" s="522">
        <f t="shared" si="195"/>
        <v>0</v>
      </c>
      <c r="DN41" s="522">
        <f t="shared" si="195"/>
        <v>0</v>
      </c>
      <c r="DO41" s="522">
        <f t="shared" si="195"/>
        <v>0</v>
      </c>
      <c r="DP41" s="522">
        <f t="shared" si="195"/>
        <v>0</v>
      </c>
      <c r="DQ41" s="522">
        <f t="shared" si="195"/>
        <v>0</v>
      </c>
      <c r="DR41" s="522">
        <f t="shared" si="195"/>
        <v>0</v>
      </c>
      <c r="DS41" s="522">
        <f t="shared" si="195"/>
        <v>0</v>
      </c>
      <c r="DT41" s="522">
        <f t="shared" si="195"/>
        <v>0</v>
      </c>
      <c r="DU41" s="522">
        <f t="shared" si="195"/>
        <v>0</v>
      </c>
      <c r="DV41" s="522">
        <f t="shared" si="195"/>
        <v>0</v>
      </c>
      <c r="DW41" s="522">
        <f t="shared" si="195"/>
        <v>0</v>
      </c>
      <c r="DX41" s="522">
        <f t="shared" si="195"/>
        <v>0</v>
      </c>
      <c r="DY41" s="522">
        <f t="shared" si="195"/>
        <v>0</v>
      </c>
      <c r="DZ41" s="522">
        <f t="shared" si="195"/>
        <v>0</v>
      </c>
      <c r="EA41" s="522">
        <f t="shared" si="195"/>
        <v>0</v>
      </c>
      <c r="EB41" s="522">
        <f t="shared" si="195"/>
        <v>0</v>
      </c>
      <c r="EC41" s="522">
        <f t="shared" si="195"/>
        <v>0</v>
      </c>
      <c r="ED41" s="522">
        <f t="shared" si="195"/>
        <v>0</v>
      </c>
      <c r="EE41" s="522">
        <f t="shared" si="195"/>
        <v>0</v>
      </c>
      <c r="EF41" s="522">
        <f t="shared" si="195"/>
        <v>0</v>
      </c>
      <c r="EG41" s="522">
        <f t="shared" si="195"/>
        <v>0</v>
      </c>
      <c r="EH41" s="522">
        <f t="shared" si="195"/>
        <v>0</v>
      </c>
      <c r="EI41" s="522">
        <f t="shared" si="195"/>
        <v>0</v>
      </c>
      <c r="EJ41" s="544">
        <f t="shared" si="195"/>
        <v>0</v>
      </c>
      <c r="EK41" s="549">
        <f t="shared" ref="EK41:EK52" si="196">SUM(DK41:EJ41)</f>
        <v>0</v>
      </c>
      <c r="EL41" s="543">
        <f t="shared" ref="EL41:EL52" si="197">CI41-EK41</f>
        <v>0</v>
      </c>
      <c r="EM41" s="569">
        <f t="shared" si="152"/>
        <v>0</v>
      </c>
      <c r="EN41" s="839">
        <f t="shared" si="153"/>
        <v>0</v>
      </c>
      <c r="EO41" s="840">
        <f t="shared" si="153"/>
        <v>0</v>
      </c>
      <c r="EP41" s="840">
        <f t="shared" si="153"/>
        <v>0</v>
      </c>
      <c r="EQ41" s="840">
        <f t="shared" si="153"/>
        <v>0</v>
      </c>
      <c r="ER41" s="840">
        <f t="shared" si="153"/>
        <v>0</v>
      </c>
      <c r="ES41" s="840">
        <f t="shared" si="153"/>
        <v>0</v>
      </c>
      <c r="ET41" s="840">
        <f t="shared" si="153"/>
        <v>0</v>
      </c>
      <c r="EU41" s="840">
        <f t="shared" si="153"/>
        <v>0</v>
      </c>
      <c r="EV41" s="840">
        <f t="shared" si="153"/>
        <v>0</v>
      </c>
      <c r="EW41" s="840">
        <f t="shared" si="153"/>
        <v>0</v>
      </c>
      <c r="EX41" s="840">
        <f t="shared" si="154"/>
        <v>0</v>
      </c>
      <c r="EY41" s="840">
        <f t="shared" si="154"/>
        <v>0</v>
      </c>
      <c r="EZ41" s="840">
        <f t="shared" si="154"/>
        <v>0</v>
      </c>
      <c r="FA41" s="840">
        <f t="shared" si="154"/>
        <v>0</v>
      </c>
      <c r="FB41" s="840">
        <f t="shared" si="154"/>
        <v>0</v>
      </c>
      <c r="FC41" s="840">
        <f t="shared" si="154"/>
        <v>0</v>
      </c>
      <c r="FD41" s="840">
        <f t="shared" si="154"/>
        <v>0</v>
      </c>
      <c r="FE41" s="840">
        <f t="shared" si="154"/>
        <v>0</v>
      </c>
      <c r="FF41" s="840">
        <f t="shared" si="154"/>
        <v>0</v>
      </c>
      <c r="FG41" s="840">
        <f t="shared" si="154"/>
        <v>0</v>
      </c>
      <c r="FH41" s="840">
        <f t="shared" si="155"/>
        <v>0</v>
      </c>
      <c r="FI41" s="840">
        <f t="shared" si="155"/>
        <v>0</v>
      </c>
      <c r="FJ41" s="840">
        <f t="shared" si="155"/>
        <v>0</v>
      </c>
      <c r="FK41" s="840">
        <f t="shared" si="155"/>
        <v>0</v>
      </c>
      <c r="FL41" s="840">
        <f t="shared" si="155"/>
        <v>0</v>
      </c>
      <c r="FM41" s="841">
        <f t="shared" si="155"/>
        <v>0</v>
      </c>
      <c r="FN41" s="572">
        <f t="shared" si="156"/>
        <v>0</v>
      </c>
      <c r="FO41" s="579">
        <f t="shared" si="157"/>
        <v>0</v>
      </c>
      <c r="FP41" s="490" t="s">
        <v>1589</v>
      </c>
      <c r="FS41" s="903" t="s">
        <v>1589</v>
      </c>
      <c r="FT41" s="912">
        <f t="shared" si="158"/>
        <v>0</v>
      </c>
      <c r="FU41" s="912">
        <f t="shared" si="159"/>
        <v>0</v>
      </c>
      <c r="FV41" s="912">
        <f t="shared" si="160"/>
        <v>0</v>
      </c>
      <c r="FW41" s="912">
        <f t="shared" si="161"/>
        <v>0</v>
      </c>
      <c r="FX41" s="912">
        <f t="shared" si="162"/>
        <v>0</v>
      </c>
      <c r="FY41" s="912">
        <f t="shared" si="163"/>
        <v>0</v>
      </c>
      <c r="FZ41" s="912">
        <f t="shared" si="164"/>
        <v>0</v>
      </c>
      <c r="GA41" s="912">
        <f t="shared" si="165"/>
        <v>0</v>
      </c>
      <c r="GB41" s="912">
        <f t="shared" si="166"/>
        <v>0</v>
      </c>
      <c r="GC41" s="912">
        <f t="shared" si="167"/>
        <v>0</v>
      </c>
      <c r="GD41" s="912">
        <f t="shared" si="168"/>
        <v>0</v>
      </c>
      <c r="GE41" s="912">
        <f t="shared" si="169"/>
        <v>0</v>
      </c>
      <c r="GF41" s="912">
        <f t="shared" si="170"/>
        <v>0</v>
      </c>
      <c r="GG41" s="912">
        <f t="shared" si="171"/>
        <v>0</v>
      </c>
      <c r="GH41" s="912">
        <f t="shared" si="172"/>
        <v>0</v>
      </c>
      <c r="GI41" s="912">
        <f t="shared" si="173"/>
        <v>0</v>
      </c>
      <c r="GJ41" s="912">
        <f t="shared" si="174"/>
        <v>0</v>
      </c>
      <c r="GK41" s="912">
        <f t="shared" si="175"/>
        <v>0</v>
      </c>
      <c r="GL41" s="912">
        <f t="shared" si="176"/>
        <v>0</v>
      </c>
      <c r="GM41" s="912">
        <f t="shared" si="177"/>
        <v>0</v>
      </c>
      <c r="GN41" s="912">
        <f t="shared" si="178"/>
        <v>0</v>
      </c>
      <c r="GO41" s="912">
        <f t="shared" si="179"/>
        <v>0</v>
      </c>
      <c r="GP41" s="912">
        <f t="shared" si="180"/>
        <v>0</v>
      </c>
      <c r="GQ41" s="912">
        <f t="shared" si="181"/>
        <v>0</v>
      </c>
      <c r="GR41" s="912">
        <f t="shared" si="182"/>
        <v>0</v>
      </c>
      <c r="GS41" s="913">
        <f t="shared" si="183"/>
        <v>0</v>
      </c>
      <c r="GT41" s="913">
        <f t="shared" ref="GT41:GT56" si="198">SUM(FT41:GS41)</f>
        <v>0</v>
      </c>
    </row>
    <row r="42" spans="1:202" ht="21" customHeight="1">
      <c r="A42" s="493"/>
      <c r="C42" s="1346"/>
      <c r="D42" s="1347"/>
      <c r="E42" s="1347"/>
      <c r="F42" s="1347"/>
      <c r="G42" s="1325"/>
      <c r="H42" s="48"/>
      <c r="I42" s="503"/>
      <c r="J42" s="294" t="str">
        <f t="shared" ref="J42" si="199">IFERROR(IF(I42="","-",I42/I37),"-")</f>
        <v>-</v>
      </c>
      <c r="K42" s="1088" t="str">
        <f t="shared" si="132"/>
        <v/>
      </c>
      <c r="L42" s="295" t="str">
        <f t="shared" ref="L42" si="200">IF(AND(ISNUMBER(K42), K42&gt;=0, ISNUMBER(I37), I37&gt;0),K42/I37, "-")</f>
        <v>-</v>
      </c>
      <c r="M42" s="704" t="str">
        <f t="shared" si="134"/>
        <v/>
      </c>
      <c r="N42" s="612"/>
      <c r="O42" s="296" t="str">
        <f>IF($N42="","",IFERROR(VLOOKUP($N42,'C3_2(公表)'!$C$4:$K$108,2,FALSE)&amp;"",""))</f>
        <v/>
      </c>
      <c r="P42" s="296" t="str">
        <f>IF($N42="","",IFERROR(VLOOKUP($N42,'C3_2(公表)'!$C$4:$K$108,3,FALSE)&amp;"",""))</f>
        <v/>
      </c>
      <c r="Q42" s="738" t="str">
        <f>IF($N42="","",IFERROR(VLOOKUP($N42,'C3_2(公表)'!$C$4:$K$108,4,FALSE)&amp;"",""))</f>
        <v/>
      </c>
      <c r="R42" s="925" t="str">
        <f t="shared" ref="R42" si="201">IFERROR(
  IF(COUNTIF($H38:$H42, $H42)&gt;1, 1,
    IF(COUNTIF($Z$10:$Z$30, $H42)=1,
      IF(INDEX($BF$10:$BF$34, MATCH($H42, $Z$10:$Z$30, 0))&lt;0, 2, ""),
      IF(COUNTIF($Z$32:$Z$34, $H42)=1,
        IF(INDEX($CI$32:$CI$34, MATCH($H42, $Z$32:$Z$34, 0))&lt;0, 3, ""),
        IF(INDEX($BF$40:$BF$64, MATCH($H42, $Z$40:$Z$64, 0))&lt;0, 4, "")
      )
    )
  ),"")</f>
        <v/>
      </c>
      <c r="S42" s="925" t="str">
        <f t="shared" si="73"/>
        <v/>
      </c>
      <c r="U42" s="508" t="s">
        <v>1616</v>
      </c>
      <c r="V42" s="508" t="b">
        <f t="shared" si="140"/>
        <v>0</v>
      </c>
      <c r="W42" s="508" t="b">
        <f t="shared" si="140"/>
        <v>0</v>
      </c>
      <c r="X42" s="735" t="b">
        <f t="shared" ref="X42" si="202">IF(H37=$AB$376, FALSE,
 IF(H37=$AC$376, FALSE,
 IF(H37=$AD$376, H41&lt;&gt;"",
 IF(H37=$AE$376, H41&lt;&gt;"",
 IF(H37=$AF$376, H41&lt;&gt;"", FALSE)))))</f>
        <v>0</v>
      </c>
      <c r="Z42" s="489" t="s">
        <v>573</v>
      </c>
      <c r="AA42" s="521" t="s">
        <v>1156</v>
      </c>
      <c r="AB42" s="549">
        <f>SUMIFS('D5'!$J$37:$J$55, 'D5'!$B$37:$B$55, $Z42)</f>
        <v>0</v>
      </c>
      <c r="AC42" s="543">
        <f t="shared" si="188"/>
        <v>5000</v>
      </c>
      <c r="AD42" s="865">
        <f t="shared" si="189"/>
        <v>0</v>
      </c>
      <c r="AE42" s="531">
        <f t="shared" ref="AE42:BD42" si="203">IFERROR(AE12*$AD42, 0)</f>
        <v>0</v>
      </c>
      <c r="AF42" s="521">
        <f t="shared" si="203"/>
        <v>0</v>
      </c>
      <c r="AG42" s="521">
        <f t="shared" si="203"/>
        <v>0</v>
      </c>
      <c r="AH42" s="521">
        <f t="shared" si="203"/>
        <v>0</v>
      </c>
      <c r="AI42" s="521">
        <f t="shared" si="203"/>
        <v>0</v>
      </c>
      <c r="AJ42" s="521">
        <f t="shared" si="203"/>
        <v>0</v>
      </c>
      <c r="AK42" s="521">
        <f t="shared" si="203"/>
        <v>0</v>
      </c>
      <c r="AL42" s="521">
        <f t="shared" si="203"/>
        <v>0</v>
      </c>
      <c r="AM42" s="521">
        <f t="shared" si="203"/>
        <v>0</v>
      </c>
      <c r="AN42" s="521">
        <f t="shared" si="203"/>
        <v>0</v>
      </c>
      <c r="AO42" s="521">
        <f t="shared" si="203"/>
        <v>0</v>
      </c>
      <c r="AP42" s="521">
        <f t="shared" si="203"/>
        <v>0</v>
      </c>
      <c r="AQ42" s="521">
        <f t="shared" si="203"/>
        <v>0</v>
      </c>
      <c r="AR42" s="521">
        <f t="shared" si="203"/>
        <v>0</v>
      </c>
      <c r="AS42" s="521">
        <f t="shared" si="203"/>
        <v>0</v>
      </c>
      <c r="AT42" s="521">
        <f t="shared" si="203"/>
        <v>0</v>
      </c>
      <c r="AU42" s="521">
        <f t="shared" si="203"/>
        <v>0</v>
      </c>
      <c r="AV42" s="521">
        <f t="shared" si="203"/>
        <v>0</v>
      </c>
      <c r="AW42" s="521">
        <f t="shared" si="203"/>
        <v>0</v>
      </c>
      <c r="AX42" s="521">
        <f t="shared" si="203"/>
        <v>0</v>
      </c>
      <c r="AY42" s="521">
        <f t="shared" si="203"/>
        <v>0</v>
      </c>
      <c r="AZ42" s="521">
        <f t="shared" si="203"/>
        <v>0</v>
      </c>
      <c r="BA42" s="521">
        <f t="shared" si="203"/>
        <v>0</v>
      </c>
      <c r="BB42" s="521">
        <f t="shared" si="203"/>
        <v>0</v>
      </c>
      <c r="BC42" s="521">
        <f t="shared" si="203"/>
        <v>0</v>
      </c>
      <c r="BD42" s="532">
        <f t="shared" si="203"/>
        <v>0</v>
      </c>
      <c r="BE42" s="552">
        <f t="shared" si="191"/>
        <v>0</v>
      </c>
      <c r="BF42" s="543">
        <f t="shared" si="147"/>
        <v>0</v>
      </c>
      <c r="BG42" s="711">
        <f t="shared" si="148"/>
        <v>0</v>
      </c>
      <c r="BH42" s="543">
        <f t="shared" ref="BH42:CG42" si="204">IFERROR(BH12*$BG42,"")</f>
        <v>0</v>
      </c>
      <c r="BI42" s="522">
        <f t="shared" si="204"/>
        <v>0</v>
      </c>
      <c r="BJ42" s="522">
        <f t="shared" si="204"/>
        <v>0</v>
      </c>
      <c r="BK42" s="522">
        <f t="shared" si="204"/>
        <v>0</v>
      </c>
      <c r="BL42" s="522">
        <f t="shared" si="204"/>
        <v>0</v>
      </c>
      <c r="BM42" s="522">
        <f t="shared" si="204"/>
        <v>0</v>
      </c>
      <c r="BN42" s="522">
        <f t="shared" si="204"/>
        <v>0</v>
      </c>
      <c r="BO42" s="522">
        <f t="shared" si="204"/>
        <v>0</v>
      </c>
      <c r="BP42" s="522">
        <f t="shared" si="204"/>
        <v>0</v>
      </c>
      <c r="BQ42" s="522">
        <f t="shared" si="204"/>
        <v>0</v>
      </c>
      <c r="BR42" s="522">
        <f t="shared" si="204"/>
        <v>0</v>
      </c>
      <c r="BS42" s="522">
        <f t="shared" si="204"/>
        <v>0</v>
      </c>
      <c r="BT42" s="522">
        <f t="shared" si="204"/>
        <v>0</v>
      </c>
      <c r="BU42" s="522">
        <f t="shared" si="204"/>
        <v>0</v>
      </c>
      <c r="BV42" s="522">
        <f t="shared" si="204"/>
        <v>0</v>
      </c>
      <c r="BW42" s="522">
        <f t="shared" si="204"/>
        <v>0</v>
      </c>
      <c r="BX42" s="522">
        <f t="shared" si="204"/>
        <v>0</v>
      </c>
      <c r="BY42" s="522">
        <f t="shared" si="204"/>
        <v>0</v>
      </c>
      <c r="BZ42" s="522">
        <f t="shared" si="204"/>
        <v>0</v>
      </c>
      <c r="CA42" s="522">
        <f t="shared" si="204"/>
        <v>0</v>
      </c>
      <c r="CB42" s="522">
        <f t="shared" si="204"/>
        <v>0</v>
      </c>
      <c r="CC42" s="522">
        <f t="shared" si="204"/>
        <v>0</v>
      </c>
      <c r="CD42" s="522">
        <f t="shared" si="204"/>
        <v>0</v>
      </c>
      <c r="CE42" s="522">
        <f t="shared" si="204"/>
        <v>0</v>
      </c>
      <c r="CF42" s="522">
        <f t="shared" si="204"/>
        <v>0</v>
      </c>
      <c r="CG42" s="544">
        <f t="shared" si="204"/>
        <v>0</v>
      </c>
      <c r="CH42" s="549">
        <f t="shared" si="193"/>
        <v>0</v>
      </c>
      <c r="CI42" s="543">
        <f t="shared" si="194"/>
        <v>0</v>
      </c>
      <c r="CJ42" s="565">
        <f t="shared" si="150"/>
        <v>0</v>
      </c>
      <c r="CK42" s="719"/>
      <c r="CL42" s="720"/>
      <c r="CM42" s="720"/>
      <c r="CN42" s="720"/>
      <c r="CO42" s="720"/>
      <c r="CP42" s="720"/>
      <c r="CQ42" s="720"/>
      <c r="CR42" s="720"/>
      <c r="CS42" s="720"/>
      <c r="CT42" s="720"/>
      <c r="CU42" s="720"/>
      <c r="CV42" s="720"/>
      <c r="CW42" s="720"/>
      <c r="CX42" s="720"/>
      <c r="CY42" s="720"/>
      <c r="CZ42" s="720"/>
      <c r="DA42" s="720"/>
      <c r="DB42" s="720"/>
      <c r="DC42" s="720"/>
      <c r="DD42" s="720"/>
      <c r="DE42" s="720"/>
      <c r="DF42" s="720"/>
      <c r="DG42" s="720"/>
      <c r="DH42" s="720"/>
      <c r="DI42" s="720"/>
      <c r="DJ42" s="721"/>
      <c r="DK42" s="543">
        <f t="shared" ref="DK42:EJ42" si="205">IFERROR(DK12*$CJ42,"")</f>
        <v>0</v>
      </c>
      <c r="DL42" s="522">
        <f t="shared" si="205"/>
        <v>0</v>
      </c>
      <c r="DM42" s="522">
        <f t="shared" si="205"/>
        <v>0</v>
      </c>
      <c r="DN42" s="522">
        <f t="shared" si="205"/>
        <v>0</v>
      </c>
      <c r="DO42" s="522">
        <f t="shared" si="205"/>
        <v>0</v>
      </c>
      <c r="DP42" s="522">
        <f t="shared" si="205"/>
        <v>0</v>
      </c>
      <c r="DQ42" s="522">
        <f t="shared" si="205"/>
        <v>0</v>
      </c>
      <c r="DR42" s="522">
        <f t="shared" si="205"/>
        <v>0</v>
      </c>
      <c r="DS42" s="522">
        <f t="shared" si="205"/>
        <v>0</v>
      </c>
      <c r="DT42" s="522">
        <f t="shared" si="205"/>
        <v>0</v>
      </c>
      <c r="DU42" s="522">
        <f t="shared" si="205"/>
        <v>0</v>
      </c>
      <c r="DV42" s="522">
        <f t="shared" si="205"/>
        <v>0</v>
      </c>
      <c r="DW42" s="522">
        <f t="shared" si="205"/>
        <v>0</v>
      </c>
      <c r="DX42" s="522">
        <f t="shared" si="205"/>
        <v>0</v>
      </c>
      <c r="DY42" s="522">
        <f t="shared" si="205"/>
        <v>0</v>
      </c>
      <c r="DZ42" s="522">
        <f t="shared" si="205"/>
        <v>0</v>
      </c>
      <c r="EA42" s="522">
        <f t="shared" si="205"/>
        <v>0</v>
      </c>
      <c r="EB42" s="522">
        <f t="shared" si="205"/>
        <v>0</v>
      </c>
      <c r="EC42" s="522">
        <f t="shared" si="205"/>
        <v>0</v>
      </c>
      <c r="ED42" s="522">
        <f t="shared" si="205"/>
        <v>0</v>
      </c>
      <c r="EE42" s="522">
        <f t="shared" si="205"/>
        <v>0</v>
      </c>
      <c r="EF42" s="522">
        <f t="shared" si="205"/>
        <v>0</v>
      </c>
      <c r="EG42" s="522">
        <f t="shared" si="205"/>
        <v>0</v>
      </c>
      <c r="EH42" s="522">
        <f t="shared" si="205"/>
        <v>0</v>
      </c>
      <c r="EI42" s="522">
        <f t="shared" si="205"/>
        <v>0</v>
      </c>
      <c r="EJ42" s="544">
        <f t="shared" si="205"/>
        <v>0</v>
      </c>
      <c r="EK42" s="549">
        <f t="shared" si="196"/>
        <v>0</v>
      </c>
      <c r="EL42" s="543">
        <f t="shared" si="197"/>
        <v>0</v>
      </c>
      <c r="EM42" s="569">
        <f t="shared" si="152"/>
        <v>0</v>
      </c>
      <c r="EN42" s="839">
        <f t="shared" si="153"/>
        <v>0</v>
      </c>
      <c r="EO42" s="840">
        <f t="shared" si="153"/>
        <v>0</v>
      </c>
      <c r="EP42" s="840">
        <f t="shared" si="153"/>
        <v>0</v>
      </c>
      <c r="EQ42" s="840">
        <f t="shared" si="153"/>
        <v>0</v>
      </c>
      <c r="ER42" s="840">
        <f t="shared" si="153"/>
        <v>0</v>
      </c>
      <c r="ES42" s="840">
        <f t="shared" si="153"/>
        <v>0</v>
      </c>
      <c r="ET42" s="840">
        <f t="shared" si="153"/>
        <v>0</v>
      </c>
      <c r="EU42" s="840">
        <f t="shared" si="153"/>
        <v>0</v>
      </c>
      <c r="EV42" s="840">
        <f t="shared" si="153"/>
        <v>0</v>
      </c>
      <c r="EW42" s="840">
        <f t="shared" si="153"/>
        <v>0</v>
      </c>
      <c r="EX42" s="840">
        <f t="shared" si="154"/>
        <v>0</v>
      </c>
      <c r="EY42" s="840">
        <f t="shared" si="154"/>
        <v>0</v>
      </c>
      <c r="EZ42" s="840">
        <f t="shared" si="154"/>
        <v>0</v>
      </c>
      <c r="FA42" s="840">
        <f t="shared" si="154"/>
        <v>0</v>
      </c>
      <c r="FB42" s="840">
        <f t="shared" si="154"/>
        <v>0</v>
      </c>
      <c r="FC42" s="840">
        <f t="shared" si="154"/>
        <v>0</v>
      </c>
      <c r="FD42" s="840">
        <f t="shared" si="154"/>
        <v>0</v>
      </c>
      <c r="FE42" s="840">
        <f t="shared" si="154"/>
        <v>0</v>
      </c>
      <c r="FF42" s="840">
        <f t="shared" si="154"/>
        <v>0</v>
      </c>
      <c r="FG42" s="840">
        <f t="shared" si="154"/>
        <v>0</v>
      </c>
      <c r="FH42" s="840">
        <f t="shared" si="155"/>
        <v>0</v>
      </c>
      <c r="FI42" s="840">
        <f t="shared" si="155"/>
        <v>0</v>
      </c>
      <c r="FJ42" s="840">
        <f t="shared" si="155"/>
        <v>0</v>
      </c>
      <c r="FK42" s="840">
        <f t="shared" si="155"/>
        <v>0</v>
      </c>
      <c r="FL42" s="840">
        <f t="shared" si="155"/>
        <v>0</v>
      </c>
      <c r="FM42" s="841">
        <f t="shared" si="155"/>
        <v>0</v>
      </c>
      <c r="FN42" s="572">
        <f t="shared" si="156"/>
        <v>0</v>
      </c>
      <c r="FO42" s="579">
        <f t="shared" si="157"/>
        <v>0</v>
      </c>
      <c r="FP42" s="489" t="s">
        <v>573</v>
      </c>
      <c r="FS42" s="904" t="s">
        <v>573</v>
      </c>
      <c r="FT42" s="912">
        <f t="shared" si="158"/>
        <v>0</v>
      </c>
      <c r="FU42" s="912">
        <f t="shared" si="159"/>
        <v>0</v>
      </c>
      <c r="FV42" s="912">
        <f t="shared" si="160"/>
        <v>0</v>
      </c>
      <c r="FW42" s="912">
        <f t="shared" si="161"/>
        <v>0</v>
      </c>
      <c r="FX42" s="912">
        <f t="shared" si="162"/>
        <v>0</v>
      </c>
      <c r="FY42" s="912">
        <f t="shared" si="163"/>
        <v>0</v>
      </c>
      <c r="FZ42" s="912">
        <f t="shared" si="164"/>
        <v>0</v>
      </c>
      <c r="GA42" s="912">
        <f t="shared" si="165"/>
        <v>0</v>
      </c>
      <c r="GB42" s="912">
        <f t="shared" si="166"/>
        <v>0</v>
      </c>
      <c r="GC42" s="912">
        <f t="shared" si="167"/>
        <v>0</v>
      </c>
      <c r="GD42" s="912">
        <f t="shared" si="168"/>
        <v>0</v>
      </c>
      <c r="GE42" s="912">
        <f t="shared" si="169"/>
        <v>0</v>
      </c>
      <c r="GF42" s="912">
        <f t="shared" si="170"/>
        <v>0</v>
      </c>
      <c r="GG42" s="912">
        <f t="shared" si="171"/>
        <v>0</v>
      </c>
      <c r="GH42" s="912">
        <f t="shared" si="172"/>
        <v>0</v>
      </c>
      <c r="GI42" s="912">
        <f t="shared" si="173"/>
        <v>0</v>
      </c>
      <c r="GJ42" s="912">
        <f t="shared" si="174"/>
        <v>0</v>
      </c>
      <c r="GK42" s="912">
        <f t="shared" si="175"/>
        <v>0</v>
      </c>
      <c r="GL42" s="912">
        <f t="shared" si="176"/>
        <v>0</v>
      </c>
      <c r="GM42" s="912">
        <f t="shared" si="177"/>
        <v>0</v>
      </c>
      <c r="GN42" s="912">
        <f t="shared" si="178"/>
        <v>0</v>
      </c>
      <c r="GO42" s="912">
        <f t="shared" si="179"/>
        <v>0</v>
      </c>
      <c r="GP42" s="912">
        <f t="shared" si="180"/>
        <v>0</v>
      </c>
      <c r="GQ42" s="912">
        <f t="shared" si="181"/>
        <v>0</v>
      </c>
      <c r="GR42" s="912">
        <f t="shared" si="182"/>
        <v>0</v>
      </c>
      <c r="GS42" s="913">
        <f t="shared" si="183"/>
        <v>0</v>
      </c>
      <c r="GT42" s="913">
        <f t="shared" si="198"/>
        <v>0</v>
      </c>
    </row>
    <row r="43" spans="1:202" ht="21" customHeight="1">
      <c r="A43" s="493"/>
      <c r="C43" s="1344" t="s">
        <v>1149</v>
      </c>
      <c r="D43" s="1345"/>
      <c r="E43" s="1345"/>
      <c r="F43" s="1345"/>
      <c r="G43" s="1324"/>
      <c r="H43" s="48"/>
      <c r="I43" s="503"/>
      <c r="J43" s="294" t="str">
        <f t="shared" ref="J43" si="206">IFERROR(IF(I43="","-",I43/I37),"-")</f>
        <v>-</v>
      </c>
      <c r="K43" s="1088" t="str">
        <f t="shared" si="132"/>
        <v/>
      </c>
      <c r="L43" s="295" t="str">
        <f t="shared" ref="L43" si="207">IF(AND(ISNUMBER(K43), K43&gt;=0, ISNUMBER(I37), I37&gt;0),K43/I37, "-")</f>
        <v>-</v>
      </c>
      <c r="M43" s="704" t="str">
        <f t="shared" si="134"/>
        <v/>
      </c>
      <c r="N43" s="612"/>
      <c r="O43" s="296" t="str">
        <f>IF($N43="","",IFERROR(VLOOKUP($N43,'C3_2(公表)'!$C$4:$K$108,2,FALSE)&amp;"",""))</f>
        <v/>
      </c>
      <c r="P43" s="296" t="str">
        <f>IF($N43="","",IFERROR(VLOOKUP($N43,'C3_2(公表)'!$C$4:$K$108,3,FALSE)&amp;"",""))</f>
        <v/>
      </c>
      <c r="Q43" s="738" t="str">
        <f>IF($N43="","",IFERROR(VLOOKUP($N43,'C3_2(公表)'!$C$4:$K$108,4,FALSE)&amp;"",""))</f>
        <v/>
      </c>
      <c r="R43" s="925" t="str">
        <f t="shared" ref="R43" si="208">IFERROR(
  IF(COUNTIF($H38:$H43, $H43)&gt;1, 1,
    IF(COUNTIF($Z$10:$Z$30, $H43)=1,
      IF(INDEX($BF$10:$BF$34, MATCH($H43, $Z$10:$Z$30, 0))&lt;0, 2, ""),
      IF(COUNTIF($Z$32:$Z$34, $H43)=1,
        IF(INDEX($CI$32:$CI$34, MATCH($H43, $Z$32:$Z$34, 0))&lt;0, 3, ""),
        IF(INDEX($BF$40:$BF$64, MATCH($H43, $Z$40:$Z$64, 0))&lt;0, 4, "")
      )
    )
  ),"")</f>
        <v/>
      </c>
      <c r="S43" s="925" t="str">
        <f t="shared" si="73"/>
        <v/>
      </c>
      <c r="U43" s="508" t="s">
        <v>1616</v>
      </c>
      <c r="V43" s="508" t="b">
        <f t="shared" si="140"/>
        <v>0</v>
      </c>
      <c r="W43" s="508" t="b">
        <f t="shared" si="140"/>
        <v>0</v>
      </c>
      <c r="X43" s="735" t="b">
        <f t="shared" ref="X43" si="209">IF(H37=$AB$376, FALSE,
 IF(H37=$AC$376, FALSE,
 IF(H37=$AD$376, H42&lt;&gt;"",
 IF(H37=$AE$376, H42&lt;&gt;"",
 IF(H37=$AF$376, H42&lt;&gt;"", FALSE)))))</f>
        <v>0</v>
      </c>
      <c r="Z43" s="489" t="s">
        <v>1590</v>
      </c>
      <c r="AA43" s="521" t="s">
        <v>2699</v>
      </c>
      <c r="AB43" s="549">
        <f>SUMIFS('D5'!$J$37:$J$55, 'D5'!$B$37:$B$55, $Z43)</f>
        <v>0</v>
      </c>
      <c r="AC43" s="543">
        <f t="shared" si="188"/>
        <v>0</v>
      </c>
      <c r="AD43" s="865">
        <f t="shared" si="189"/>
        <v>0</v>
      </c>
      <c r="AE43" s="531">
        <f t="shared" ref="AE43:BD43" si="210">IFERROR(AE13*$AD43, 0)</f>
        <v>0</v>
      </c>
      <c r="AF43" s="521">
        <f t="shared" si="210"/>
        <v>0</v>
      </c>
      <c r="AG43" s="521">
        <f t="shared" si="210"/>
        <v>0</v>
      </c>
      <c r="AH43" s="521">
        <f t="shared" si="210"/>
        <v>0</v>
      </c>
      <c r="AI43" s="521">
        <f t="shared" si="210"/>
        <v>0</v>
      </c>
      <c r="AJ43" s="521">
        <f t="shared" si="210"/>
        <v>0</v>
      </c>
      <c r="AK43" s="521">
        <f t="shared" si="210"/>
        <v>0</v>
      </c>
      <c r="AL43" s="521">
        <f t="shared" si="210"/>
        <v>0</v>
      </c>
      <c r="AM43" s="521">
        <f t="shared" si="210"/>
        <v>0</v>
      </c>
      <c r="AN43" s="521">
        <f t="shared" si="210"/>
        <v>0</v>
      </c>
      <c r="AO43" s="521">
        <f t="shared" si="210"/>
        <v>0</v>
      </c>
      <c r="AP43" s="521">
        <f t="shared" si="210"/>
        <v>0</v>
      </c>
      <c r="AQ43" s="521">
        <f t="shared" si="210"/>
        <v>0</v>
      </c>
      <c r="AR43" s="521">
        <f t="shared" si="210"/>
        <v>0</v>
      </c>
      <c r="AS43" s="521">
        <f t="shared" si="210"/>
        <v>0</v>
      </c>
      <c r="AT43" s="521">
        <f t="shared" si="210"/>
        <v>0</v>
      </c>
      <c r="AU43" s="521">
        <f t="shared" si="210"/>
        <v>0</v>
      </c>
      <c r="AV43" s="521">
        <f t="shared" si="210"/>
        <v>0</v>
      </c>
      <c r="AW43" s="521">
        <f t="shared" si="210"/>
        <v>0</v>
      </c>
      <c r="AX43" s="521">
        <f t="shared" si="210"/>
        <v>0</v>
      </c>
      <c r="AY43" s="521">
        <f t="shared" si="210"/>
        <v>0</v>
      </c>
      <c r="AZ43" s="521">
        <f t="shared" si="210"/>
        <v>0</v>
      </c>
      <c r="BA43" s="521">
        <f t="shared" si="210"/>
        <v>0</v>
      </c>
      <c r="BB43" s="521">
        <f t="shared" si="210"/>
        <v>0</v>
      </c>
      <c r="BC43" s="521">
        <f t="shared" si="210"/>
        <v>0</v>
      </c>
      <c r="BD43" s="532">
        <f t="shared" si="210"/>
        <v>0</v>
      </c>
      <c r="BE43" s="552">
        <f t="shared" si="191"/>
        <v>0</v>
      </c>
      <c r="BF43" s="543">
        <f t="shared" si="147"/>
        <v>0</v>
      </c>
      <c r="BG43" s="711" t="str">
        <f t="shared" si="148"/>
        <v/>
      </c>
      <c r="BH43" s="543" t="str">
        <f t="shared" ref="BH43:CG43" si="211">IFERROR(BH13*$BG43,"")</f>
        <v/>
      </c>
      <c r="BI43" s="522" t="str">
        <f t="shared" si="211"/>
        <v/>
      </c>
      <c r="BJ43" s="522" t="str">
        <f t="shared" si="211"/>
        <v/>
      </c>
      <c r="BK43" s="522" t="str">
        <f t="shared" si="211"/>
        <v/>
      </c>
      <c r="BL43" s="522" t="str">
        <f t="shared" si="211"/>
        <v/>
      </c>
      <c r="BM43" s="522" t="str">
        <f t="shared" si="211"/>
        <v/>
      </c>
      <c r="BN43" s="522" t="str">
        <f t="shared" si="211"/>
        <v/>
      </c>
      <c r="BO43" s="522" t="str">
        <f t="shared" si="211"/>
        <v/>
      </c>
      <c r="BP43" s="522" t="str">
        <f t="shared" si="211"/>
        <v/>
      </c>
      <c r="BQ43" s="522" t="str">
        <f t="shared" si="211"/>
        <v/>
      </c>
      <c r="BR43" s="522" t="str">
        <f t="shared" si="211"/>
        <v/>
      </c>
      <c r="BS43" s="522" t="str">
        <f t="shared" si="211"/>
        <v/>
      </c>
      <c r="BT43" s="522" t="str">
        <f t="shared" si="211"/>
        <v/>
      </c>
      <c r="BU43" s="522" t="str">
        <f t="shared" si="211"/>
        <v/>
      </c>
      <c r="BV43" s="522" t="str">
        <f t="shared" si="211"/>
        <v/>
      </c>
      <c r="BW43" s="522" t="str">
        <f t="shared" si="211"/>
        <v/>
      </c>
      <c r="BX43" s="522" t="str">
        <f t="shared" si="211"/>
        <v/>
      </c>
      <c r="BY43" s="522" t="str">
        <f t="shared" si="211"/>
        <v/>
      </c>
      <c r="BZ43" s="522" t="str">
        <f t="shared" si="211"/>
        <v/>
      </c>
      <c r="CA43" s="522" t="str">
        <f t="shared" si="211"/>
        <v/>
      </c>
      <c r="CB43" s="522" t="str">
        <f t="shared" si="211"/>
        <v/>
      </c>
      <c r="CC43" s="522" t="str">
        <f t="shared" si="211"/>
        <v/>
      </c>
      <c r="CD43" s="522" t="str">
        <f t="shared" si="211"/>
        <v/>
      </c>
      <c r="CE43" s="522" t="str">
        <f t="shared" si="211"/>
        <v/>
      </c>
      <c r="CF43" s="522" t="str">
        <f t="shared" si="211"/>
        <v/>
      </c>
      <c r="CG43" s="544" t="str">
        <f t="shared" si="211"/>
        <v/>
      </c>
      <c r="CH43" s="549">
        <f t="shared" si="193"/>
        <v>0</v>
      </c>
      <c r="CI43" s="543">
        <f t="shared" si="194"/>
        <v>0</v>
      </c>
      <c r="CJ43" s="565" t="str">
        <f t="shared" si="150"/>
        <v/>
      </c>
      <c r="CK43" s="719"/>
      <c r="CL43" s="720"/>
      <c r="CM43" s="720"/>
      <c r="CN43" s="720"/>
      <c r="CO43" s="720"/>
      <c r="CP43" s="720"/>
      <c r="CQ43" s="720"/>
      <c r="CR43" s="720"/>
      <c r="CS43" s="720"/>
      <c r="CT43" s="720"/>
      <c r="CU43" s="720"/>
      <c r="CV43" s="720"/>
      <c r="CW43" s="720"/>
      <c r="CX43" s="720"/>
      <c r="CY43" s="720"/>
      <c r="CZ43" s="720"/>
      <c r="DA43" s="720"/>
      <c r="DB43" s="720"/>
      <c r="DC43" s="720"/>
      <c r="DD43" s="720"/>
      <c r="DE43" s="720"/>
      <c r="DF43" s="720"/>
      <c r="DG43" s="720"/>
      <c r="DH43" s="720"/>
      <c r="DI43" s="720"/>
      <c r="DJ43" s="721"/>
      <c r="DK43" s="543" t="str">
        <f t="shared" ref="DK43:EJ43" si="212">IFERROR(DK13*$CJ43,"")</f>
        <v/>
      </c>
      <c r="DL43" s="522" t="str">
        <f t="shared" si="212"/>
        <v/>
      </c>
      <c r="DM43" s="522" t="str">
        <f t="shared" si="212"/>
        <v/>
      </c>
      <c r="DN43" s="522" t="str">
        <f t="shared" si="212"/>
        <v/>
      </c>
      <c r="DO43" s="522" t="str">
        <f t="shared" si="212"/>
        <v/>
      </c>
      <c r="DP43" s="522" t="str">
        <f t="shared" si="212"/>
        <v/>
      </c>
      <c r="DQ43" s="522" t="str">
        <f t="shared" si="212"/>
        <v/>
      </c>
      <c r="DR43" s="522" t="str">
        <f t="shared" si="212"/>
        <v/>
      </c>
      <c r="DS43" s="522" t="str">
        <f t="shared" si="212"/>
        <v/>
      </c>
      <c r="DT43" s="522" t="str">
        <f t="shared" si="212"/>
        <v/>
      </c>
      <c r="DU43" s="522" t="str">
        <f t="shared" si="212"/>
        <v/>
      </c>
      <c r="DV43" s="522" t="str">
        <f t="shared" si="212"/>
        <v/>
      </c>
      <c r="DW43" s="522" t="str">
        <f t="shared" si="212"/>
        <v/>
      </c>
      <c r="DX43" s="522" t="str">
        <f t="shared" si="212"/>
        <v/>
      </c>
      <c r="DY43" s="522" t="str">
        <f t="shared" si="212"/>
        <v/>
      </c>
      <c r="DZ43" s="522" t="str">
        <f t="shared" si="212"/>
        <v/>
      </c>
      <c r="EA43" s="522" t="str">
        <f t="shared" si="212"/>
        <v/>
      </c>
      <c r="EB43" s="522" t="str">
        <f t="shared" si="212"/>
        <v/>
      </c>
      <c r="EC43" s="522" t="str">
        <f t="shared" si="212"/>
        <v/>
      </c>
      <c r="ED43" s="522" t="str">
        <f t="shared" si="212"/>
        <v/>
      </c>
      <c r="EE43" s="522" t="str">
        <f t="shared" si="212"/>
        <v/>
      </c>
      <c r="EF43" s="522" t="str">
        <f t="shared" si="212"/>
        <v/>
      </c>
      <c r="EG43" s="522" t="str">
        <f t="shared" si="212"/>
        <v/>
      </c>
      <c r="EH43" s="522" t="str">
        <f t="shared" si="212"/>
        <v/>
      </c>
      <c r="EI43" s="522" t="str">
        <f t="shared" si="212"/>
        <v/>
      </c>
      <c r="EJ43" s="544" t="str">
        <f t="shared" si="212"/>
        <v/>
      </c>
      <c r="EK43" s="549">
        <f t="shared" si="196"/>
        <v>0</v>
      </c>
      <c r="EL43" s="543">
        <f t="shared" si="197"/>
        <v>0</v>
      </c>
      <c r="EM43" s="569" t="str">
        <f t="shared" si="152"/>
        <v/>
      </c>
      <c r="EN43" s="839">
        <f t="shared" si="153"/>
        <v>0</v>
      </c>
      <c r="EO43" s="840">
        <f t="shared" si="153"/>
        <v>0</v>
      </c>
      <c r="EP43" s="840">
        <f t="shared" si="153"/>
        <v>0</v>
      </c>
      <c r="EQ43" s="840">
        <f t="shared" si="153"/>
        <v>0</v>
      </c>
      <c r="ER43" s="840">
        <f t="shared" si="153"/>
        <v>0</v>
      </c>
      <c r="ES43" s="840">
        <f t="shared" si="153"/>
        <v>0</v>
      </c>
      <c r="ET43" s="840">
        <f t="shared" si="153"/>
        <v>0</v>
      </c>
      <c r="EU43" s="840">
        <f t="shared" si="153"/>
        <v>0</v>
      </c>
      <c r="EV43" s="840">
        <f t="shared" si="153"/>
        <v>0</v>
      </c>
      <c r="EW43" s="840">
        <f t="shared" si="153"/>
        <v>0</v>
      </c>
      <c r="EX43" s="840">
        <f t="shared" si="154"/>
        <v>0</v>
      </c>
      <c r="EY43" s="840">
        <f t="shared" si="154"/>
        <v>0</v>
      </c>
      <c r="EZ43" s="840">
        <f t="shared" si="154"/>
        <v>0</v>
      </c>
      <c r="FA43" s="840">
        <f t="shared" si="154"/>
        <v>0</v>
      </c>
      <c r="FB43" s="840">
        <f t="shared" si="154"/>
        <v>0</v>
      </c>
      <c r="FC43" s="840">
        <f t="shared" si="154"/>
        <v>0</v>
      </c>
      <c r="FD43" s="840">
        <f t="shared" si="154"/>
        <v>0</v>
      </c>
      <c r="FE43" s="840">
        <f t="shared" si="154"/>
        <v>0</v>
      </c>
      <c r="FF43" s="840">
        <f t="shared" si="154"/>
        <v>0</v>
      </c>
      <c r="FG43" s="840">
        <f t="shared" si="154"/>
        <v>0</v>
      </c>
      <c r="FH43" s="840">
        <f t="shared" si="155"/>
        <v>0</v>
      </c>
      <c r="FI43" s="840">
        <f t="shared" si="155"/>
        <v>0</v>
      </c>
      <c r="FJ43" s="840">
        <f t="shared" si="155"/>
        <v>0</v>
      </c>
      <c r="FK43" s="840">
        <f t="shared" si="155"/>
        <v>0</v>
      </c>
      <c r="FL43" s="840">
        <f t="shared" si="155"/>
        <v>0</v>
      </c>
      <c r="FM43" s="841">
        <f t="shared" si="155"/>
        <v>0</v>
      </c>
      <c r="FN43" s="572">
        <f t="shared" si="156"/>
        <v>0</v>
      </c>
      <c r="FO43" s="579">
        <f t="shared" si="157"/>
        <v>0</v>
      </c>
      <c r="FP43" s="489" t="s">
        <v>1590</v>
      </c>
      <c r="FS43" s="904" t="s">
        <v>1590</v>
      </c>
      <c r="FT43" s="912">
        <f t="shared" si="158"/>
        <v>0</v>
      </c>
      <c r="FU43" s="912">
        <f t="shared" si="159"/>
        <v>0</v>
      </c>
      <c r="FV43" s="912">
        <f t="shared" si="160"/>
        <v>0</v>
      </c>
      <c r="FW43" s="912">
        <f t="shared" si="161"/>
        <v>0</v>
      </c>
      <c r="FX43" s="912">
        <f t="shared" si="162"/>
        <v>0</v>
      </c>
      <c r="FY43" s="912">
        <f t="shared" si="163"/>
        <v>0</v>
      </c>
      <c r="FZ43" s="912">
        <f t="shared" si="164"/>
        <v>0</v>
      </c>
      <c r="GA43" s="912">
        <f t="shared" si="165"/>
        <v>0</v>
      </c>
      <c r="GB43" s="912">
        <f t="shared" si="166"/>
        <v>0</v>
      </c>
      <c r="GC43" s="912">
        <f t="shared" si="167"/>
        <v>0</v>
      </c>
      <c r="GD43" s="912">
        <f t="shared" si="168"/>
        <v>0</v>
      </c>
      <c r="GE43" s="912">
        <f t="shared" si="169"/>
        <v>0</v>
      </c>
      <c r="GF43" s="912">
        <f t="shared" si="170"/>
        <v>0</v>
      </c>
      <c r="GG43" s="912">
        <f t="shared" si="171"/>
        <v>0</v>
      </c>
      <c r="GH43" s="912">
        <f t="shared" si="172"/>
        <v>0</v>
      </c>
      <c r="GI43" s="912">
        <f t="shared" si="173"/>
        <v>0</v>
      </c>
      <c r="GJ43" s="912">
        <f t="shared" si="174"/>
        <v>0</v>
      </c>
      <c r="GK43" s="912">
        <f t="shared" si="175"/>
        <v>0</v>
      </c>
      <c r="GL43" s="912">
        <f t="shared" si="176"/>
        <v>0</v>
      </c>
      <c r="GM43" s="912">
        <f t="shared" si="177"/>
        <v>0</v>
      </c>
      <c r="GN43" s="912">
        <f t="shared" si="178"/>
        <v>0</v>
      </c>
      <c r="GO43" s="912">
        <f t="shared" si="179"/>
        <v>0</v>
      </c>
      <c r="GP43" s="912">
        <f t="shared" si="180"/>
        <v>0</v>
      </c>
      <c r="GQ43" s="912">
        <f t="shared" si="181"/>
        <v>0</v>
      </c>
      <c r="GR43" s="912">
        <f t="shared" si="182"/>
        <v>0</v>
      </c>
      <c r="GS43" s="913">
        <f t="shared" si="183"/>
        <v>0</v>
      </c>
      <c r="GT43" s="913">
        <f t="shared" si="198"/>
        <v>0</v>
      </c>
    </row>
    <row r="44" spans="1:202" ht="21" customHeight="1">
      <c r="A44" s="493"/>
      <c r="C44" s="1346"/>
      <c r="D44" s="1347"/>
      <c r="E44" s="1347"/>
      <c r="F44" s="1347"/>
      <c r="G44" s="1325"/>
      <c r="H44" s="48"/>
      <c r="I44" s="503"/>
      <c r="J44" s="294" t="str">
        <f t="shared" ref="J44" si="213">IFERROR(IF(I44="","-",I44/I37),"-")</f>
        <v>-</v>
      </c>
      <c r="K44" s="1088" t="str">
        <f t="shared" si="132"/>
        <v/>
      </c>
      <c r="L44" s="295" t="str">
        <f t="shared" ref="L44" si="214">IF(AND(ISNUMBER(K44), K44&gt;=0, ISNUMBER(I37), I37&gt;0),K44/I37, "-")</f>
        <v>-</v>
      </c>
      <c r="M44" s="704" t="str">
        <f t="shared" si="134"/>
        <v/>
      </c>
      <c r="N44" s="612"/>
      <c r="O44" s="296" t="str">
        <f>IF($N44="","",IFERROR(VLOOKUP($N44,'C3_2(公表)'!$C$4:$K$108,2,FALSE)&amp;"",""))</f>
        <v/>
      </c>
      <c r="P44" s="296" t="str">
        <f>IF($N44="","",IFERROR(VLOOKUP($N44,'C3_2(公表)'!$C$4:$K$108,3,FALSE)&amp;"",""))</f>
        <v/>
      </c>
      <c r="Q44" s="738" t="str">
        <f>IF($N44="","",IFERROR(VLOOKUP($N44,'C3_2(公表)'!$C$4:$K$108,4,FALSE)&amp;"",""))</f>
        <v/>
      </c>
      <c r="R44" s="925" t="str">
        <f t="shared" ref="R44" si="215">IFERROR(
  IF(COUNTIF($H38:$H44, $H44)&gt;1, 1,
    IF(COUNTIF($Z$10:$Z$30, $H44)=1,
      IF(INDEX($BF$10:$BF$34, MATCH($H44, $Z$10:$Z$30, 0))&lt;0, 2, ""),
      IF(COUNTIF($Z$32:$Z$34, $H44)=1,
        IF(INDEX($CI$32:$CI$34, MATCH($H44, $Z$32:$Z$34, 0))&lt;0, 3, ""),
        IF(INDEX($BF$40:$BF$64, MATCH($H44, $Z$40:$Z$64, 0))&lt;0, 4, "")
      )
    )
  ),"")</f>
        <v/>
      </c>
      <c r="S44" s="925" t="str">
        <f t="shared" si="73"/>
        <v/>
      </c>
      <c r="U44" s="508" t="s">
        <v>1616</v>
      </c>
      <c r="V44" s="508" t="b">
        <f t="shared" si="140"/>
        <v>0</v>
      </c>
      <c r="W44" s="508" t="b">
        <f t="shared" si="140"/>
        <v>0</v>
      </c>
      <c r="X44" s="735" t="b">
        <f t="shared" ref="X44" si="216">IF(H37=$AB$376, FALSE,
 IF(H37=$AC$376, FALSE,
 IF(H37=$AD$376, H43&lt;&gt;"",
 IF(H37=$AE$376, H43&lt;&gt;"",
 IF(H37=$AF$376, H43&lt;&gt;"", FALSE)))))</f>
        <v>0</v>
      </c>
      <c r="Z44" s="489" t="s">
        <v>1583</v>
      </c>
      <c r="AA44" s="521" t="s">
        <v>1156</v>
      </c>
      <c r="AB44" s="549">
        <f>SUMIFS('D5'!$J$37:$J$55, 'D5'!$B$37:$B$55, $Z44)</f>
        <v>0</v>
      </c>
      <c r="AC44" s="543">
        <f t="shared" si="188"/>
        <v>0</v>
      </c>
      <c r="AD44" s="865">
        <f t="shared" si="189"/>
        <v>0</v>
      </c>
      <c r="AE44" s="531">
        <f t="shared" ref="AE44:BD44" si="217">IFERROR(AE14*$AD44, 0)</f>
        <v>0</v>
      </c>
      <c r="AF44" s="521">
        <f t="shared" si="217"/>
        <v>0</v>
      </c>
      <c r="AG44" s="521">
        <f t="shared" si="217"/>
        <v>0</v>
      </c>
      <c r="AH44" s="521">
        <f t="shared" si="217"/>
        <v>0</v>
      </c>
      <c r="AI44" s="521">
        <f t="shared" si="217"/>
        <v>0</v>
      </c>
      <c r="AJ44" s="521">
        <f t="shared" si="217"/>
        <v>0</v>
      </c>
      <c r="AK44" s="521">
        <f t="shared" si="217"/>
        <v>0</v>
      </c>
      <c r="AL44" s="521">
        <f t="shared" si="217"/>
        <v>0</v>
      </c>
      <c r="AM44" s="521">
        <f t="shared" si="217"/>
        <v>0</v>
      </c>
      <c r="AN44" s="521">
        <f t="shared" si="217"/>
        <v>0</v>
      </c>
      <c r="AO44" s="521">
        <f t="shared" si="217"/>
        <v>0</v>
      </c>
      <c r="AP44" s="521">
        <f t="shared" si="217"/>
        <v>0</v>
      </c>
      <c r="AQ44" s="521">
        <f t="shared" si="217"/>
        <v>0</v>
      </c>
      <c r="AR44" s="521">
        <f t="shared" si="217"/>
        <v>0</v>
      </c>
      <c r="AS44" s="521">
        <f t="shared" si="217"/>
        <v>0</v>
      </c>
      <c r="AT44" s="521">
        <f t="shared" si="217"/>
        <v>0</v>
      </c>
      <c r="AU44" s="521">
        <f t="shared" si="217"/>
        <v>0</v>
      </c>
      <c r="AV44" s="521">
        <f t="shared" si="217"/>
        <v>0</v>
      </c>
      <c r="AW44" s="521">
        <f t="shared" si="217"/>
        <v>0</v>
      </c>
      <c r="AX44" s="521">
        <f t="shared" si="217"/>
        <v>0</v>
      </c>
      <c r="AY44" s="521">
        <f t="shared" si="217"/>
        <v>0</v>
      </c>
      <c r="AZ44" s="521">
        <f t="shared" si="217"/>
        <v>0</v>
      </c>
      <c r="BA44" s="521">
        <f t="shared" si="217"/>
        <v>0</v>
      </c>
      <c r="BB44" s="521">
        <f t="shared" si="217"/>
        <v>0</v>
      </c>
      <c r="BC44" s="521">
        <f t="shared" si="217"/>
        <v>0</v>
      </c>
      <c r="BD44" s="532">
        <f t="shared" si="217"/>
        <v>0</v>
      </c>
      <c r="BE44" s="552">
        <f t="shared" si="191"/>
        <v>0</v>
      </c>
      <c r="BF44" s="543">
        <f t="shared" si="147"/>
        <v>0</v>
      </c>
      <c r="BG44" s="711" t="str">
        <f t="shared" si="148"/>
        <v/>
      </c>
      <c r="BH44" s="543" t="str">
        <f t="shared" ref="BH44:CG44" si="218">IFERROR(BH14*$BG44,"")</f>
        <v/>
      </c>
      <c r="BI44" s="522" t="str">
        <f t="shared" si="218"/>
        <v/>
      </c>
      <c r="BJ44" s="522" t="str">
        <f t="shared" si="218"/>
        <v/>
      </c>
      <c r="BK44" s="522" t="str">
        <f t="shared" si="218"/>
        <v/>
      </c>
      <c r="BL44" s="522" t="str">
        <f t="shared" si="218"/>
        <v/>
      </c>
      <c r="BM44" s="522" t="str">
        <f t="shared" si="218"/>
        <v/>
      </c>
      <c r="BN44" s="522" t="str">
        <f t="shared" si="218"/>
        <v/>
      </c>
      <c r="BO44" s="522" t="str">
        <f t="shared" si="218"/>
        <v/>
      </c>
      <c r="BP44" s="522" t="str">
        <f t="shared" si="218"/>
        <v/>
      </c>
      <c r="BQ44" s="522" t="str">
        <f t="shared" si="218"/>
        <v/>
      </c>
      <c r="BR44" s="522" t="str">
        <f t="shared" si="218"/>
        <v/>
      </c>
      <c r="BS44" s="522" t="str">
        <f t="shared" si="218"/>
        <v/>
      </c>
      <c r="BT44" s="522" t="str">
        <f t="shared" si="218"/>
        <v/>
      </c>
      <c r="BU44" s="522" t="str">
        <f t="shared" si="218"/>
        <v/>
      </c>
      <c r="BV44" s="522" t="str">
        <f t="shared" si="218"/>
        <v/>
      </c>
      <c r="BW44" s="522" t="str">
        <f t="shared" si="218"/>
        <v/>
      </c>
      <c r="BX44" s="522" t="str">
        <f t="shared" si="218"/>
        <v/>
      </c>
      <c r="BY44" s="522" t="str">
        <f t="shared" si="218"/>
        <v/>
      </c>
      <c r="BZ44" s="522" t="str">
        <f t="shared" si="218"/>
        <v/>
      </c>
      <c r="CA44" s="522" t="str">
        <f t="shared" si="218"/>
        <v/>
      </c>
      <c r="CB44" s="522" t="str">
        <f t="shared" si="218"/>
        <v/>
      </c>
      <c r="CC44" s="522" t="str">
        <f t="shared" si="218"/>
        <v/>
      </c>
      <c r="CD44" s="522" t="str">
        <f t="shared" si="218"/>
        <v/>
      </c>
      <c r="CE44" s="522" t="str">
        <f t="shared" si="218"/>
        <v/>
      </c>
      <c r="CF44" s="522" t="str">
        <f t="shared" si="218"/>
        <v/>
      </c>
      <c r="CG44" s="544" t="str">
        <f t="shared" si="218"/>
        <v/>
      </c>
      <c r="CH44" s="549">
        <f t="shared" si="193"/>
        <v>0</v>
      </c>
      <c r="CI44" s="543">
        <f t="shared" si="194"/>
        <v>0</v>
      </c>
      <c r="CJ44" s="565" t="str">
        <f t="shared" si="150"/>
        <v/>
      </c>
      <c r="CK44" s="719"/>
      <c r="CL44" s="720"/>
      <c r="CM44" s="720"/>
      <c r="CN44" s="720"/>
      <c r="CO44" s="720"/>
      <c r="CP44" s="720"/>
      <c r="CQ44" s="720"/>
      <c r="CR44" s="720"/>
      <c r="CS44" s="720"/>
      <c r="CT44" s="720"/>
      <c r="CU44" s="720"/>
      <c r="CV44" s="720"/>
      <c r="CW44" s="720"/>
      <c r="CX44" s="720"/>
      <c r="CY44" s="720"/>
      <c r="CZ44" s="720"/>
      <c r="DA44" s="720"/>
      <c r="DB44" s="720"/>
      <c r="DC44" s="720"/>
      <c r="DD44" s="720"/>
      <c r="DE44" s="720"/>
      <c r="DF44" s="720"/>
      <c r="DG44" s="720"/>
      <c r="DH44" s="720"/>
      <c r="DI44" s="720"/>
      <c r="DJ44" s="721"/>
      <c r="DK44" s="543" t="str">
        <f t="shared" ref="DK44:EJ44" si="219">IFERROR(DK14*$CJ44,"")</f>
        <v/>
      </c>
      <c r="DL44" s="522" t="str">
        <f t="shared" si="219"/>
        <v/>
      </c>
      <c r="DM44" s="522" t="str">
        <f t="shared" si="219"/>
        <v/>
      </c>
      <c r="DN44" s="522" t="str">
        <f t="shared" si="219"/>
        <v/>
      </c>
      <c r="DO44" s="522" t="str">
        <f t="shared" si="219"/>
        <v/>
      </c>
      <c r="DP44" s="522" t="str">
        <f t="shared" si="219"/>
        <v/>
      </c>
      <c r="DQ44" s="522" t="str">
        <f t="shared" si="219"/>
        <v/>
      </c>
      <c r="DR44" s="522" t="str">
        <f t="shared" si="219"/>
        <v/>
      </c>
      <c r="DS44" s="522" t="str">
        <f t="shared" si="219"/>
        <v/>
      </c>
      <c r="DT44" s="522" t="str">
        <f t="shared" si="219"/>
        <v/>
      </c>
      <c r="DU44" s="522" t="str">
        <f t="shared" si="219"/>
        <v/>
      </c>
      <c r="DV44" s="522" t="str">
        <f t="shared" si="219"/>
        <v/>
      </c>
      <c r="DW44" s="522" t="str">
        <f t="shared" si="219"/>
        <v/>
      </c>
      <c r="DX44" s="522" t="str">
        <f t="shared" si="219"/>
        <v/>
      </c>
      <c r="DY44" s="522" t="str">
        <f t="shared" si="219"/>
        <v/>
      </c>
      <c r="DZ44" s="522" t="str">
        <f t="shared" si="219"/>
        <v/>
      </c>
      <c r="EA44" s="522" t="str">
        <f t="shared" si="219"/>
        <v/>
      </c>
      <c r="EB44" s="522" t="str">
        <f t="shared" si="219"/>
        <v/>
      </c>
      <c r="EC44" s="522" t="str">
        <f t="shared" si="219"/>
        <v/>
      </c>
      <c r="ED44" s="522" t="str">
        <f t="shared" si="219"/>
        <v/>
      </c>
      <c r="EE44" s="522" t="str">
        <f t="shared" si="219"/>
        <v/>
      </c>
      <c r="EF44" s="522" t="str">
        <f t="shared" si="219"/>
        <v/>
      </c>
      <c r="EG44" s="522" t="str">
        <f t="shared" si="219"/>
        <v/>
      </c>
      <c r="EH44" s="522" t="str">
        <f t="shared" si="219"/>
        <v/>
      </c>
      <c r="EI44" s="522" t="str">
        <f t="shared" si="219"/>
        <v/>
      </c>
      <c r="EJ44" s="544" t="str">
        <f t="shared" si="219"/>
        <v/>
      </c>
      <c r="EK44" s="549">
        <f t="shared" si="196"/>
        <v>0</v>
      </c>
      <c r="EL44" s="543">
        <f t="shared" si="197"/>
        <v>0</v>
      </c>
      <c r="EM44" s="569" t="str">
        <f t="shared" si="152"/>
        <v/>
      </c>
      <c r="EN44" s="839">
        <f t="shared" si="153"/>
        <v>0</v>
      </c>
      <c r="EO44" s="840">
        <f t="shared" si="153"/>
        <v>0</v>
      </c>
      <c r="EP44" s="840">
        <f t="shared" si="153"/>
        <v>0</v>
      </c>
      <c r="EQ44" s="840">
        <f t="shared" si="153"/>
        <v>0</v>
      </c>
      <c r="ER44" s="840">
        <f t="shared" si="153"/>
        <v>0</v>
      </c>
      <c r="ES44" s="840">
        <f t="shared" si="153"/>
        <v>0</v>
      </c>
      <c r="ET44" s="840">
        <f t="shared" si="153"/>
        <v>0</v>
      </c>
      <c r="EU44" s="840">
        <f t="shared" si="153"/>
        <v>0</v>
      </c>
      <c r="EV44" s="840">
        <f t="shared" si="153"/>
        <v>0</v>
      </c>
      <c r="EW44" s="840">
        <f t="shared" si="153"/>
        <v>0</v>
      </c>
      <c r="EX44" s="840">
        <f t="shared" si="154"/>
        <v>0</v>
      </c>
      <c r="EY44" s="840">
        <f t="shared" si="154"/>
        <v>0</v>
      </c>
      <c r="EZ44" s="840">
        <f t="shared" si="154"/>
        <v>0</v>
      </c>
      <c r="FA44" s="840">
        <f t="shared" si="154"/>
        <v>0</v>
      </c>
      <c r="FB44" s="840">
        <f t="shared" si="154"/>
        <v>0</v>
      </c>
      <c r="FC44" s="840">
        <f t="shared" si="154"/>
        <v>0</v>
      </c>
      <c r="FD44" s="840">
        <f t="shared" si="154"/>
        <v>0</v>
      </c>
      <c r="FE44" s="840">
        <f t="shared" si="154"/>
        <v>0</v>
      </c>
      <c r="FF44" s="840">
        <f t="shared" si="154"/>
        <v>0</v>
      </c>
      <c r="FG44" s="840">
        <f t="shared" si="154"/>
        <v>0</v>
      </c>
      <c r="FH44" s="840">
        <f t="shared" si="155"/>
        <v>0</v>
      </c>
      <c r="FI44" s="840">
        <f t="shared" si="155"/>
        <v>0</v>
      </c>
      <c r="FJ44" s="840">
        <f t="shared" si="155"/>
        <v>0</v>
      </c>
      <c r="FK44" s="840">
        <f t="shared" si="155"/>
        <v>0</v>
      </c>
      <c r="FL44" s="840">
        <f t="shared" si="155"/>
        <v>0</v>
      </c>
      <c r="FM44" s="841">
        <f t="shared" si="155"/>
        <v>0</v>
      </c>
      <c r="FN44" s="572">
        <f t="shared" si="156"/>
        <v>0</v>
      </c>
      <c r="FO44" s="579">
        <f t="shared" si="157"/>
        <v>0</v>
      </c>
      <c r="FP44" s="489" t="s">
        <v>1583</v>
      </c>
      <c r="FS44" s="904" t="s">
        <v>1583</v>
      </c>
      <c r="FT44" s="912">
        <f t="shared" si="158"/>
        <v>0</v>
      </c>
      <c r="FU44" s="912">
        <f t="shared" si="159"/>
        <v>0</v>
      </c>
      <c r="FV44" s="912">
        <f t="shared" si="160"/>
        <v>0</v>
      </c>
      <c r="FW44" s="912">
        <f t="shared" si="161"/>
        <v>0</v>
      </c>
      <c r="FX44" s="912">
        <f t="shared" si="162"/>
        <v>0</v>
      </c>
      <c r="FY44" s="912">
        <f t="shared" si="163"/>
        <v>0</v>
      </c>
      <c r="FZ44" s="912">
        <f t="shared" si="164"/>
        <v>0</v>
      </c>
      <c r="GA44" s="912">
        <f t="shared" si="165"/>
        <v>0</v>
      </c>
      <c r="GB44" s="912">
        <f t="shared" si="166"/>
        <v>0</v>
      </c>
      <c r="GC44" s="912">
        <f t="shared" si="167"/>
        <v>0</v>
      </c>
      <c r="GD44" s="912">
        <f t="shared" si="168"/>
        <v>0</v>
      </c>
      <c r="GE44" s="912">
        <f t="shared" si="169"/>
        <v>0</v>
      </c>
      <c r="GF44" s="912">
        <f t="shared" si="170"/>
        <v>0</v>
      </c>
      <c r="GG44" s="912">
        <f t="shared" si="171"/>
        <v>0</v>
      </c>
      <c r="GH44" s="912">
        <f t="shared" si="172"/>
        <v>0</v>
      </c>
      <c r="GI44" s="912">
        <f t="shared" si="173"/>
        <v>0</v>
      </c>
      <c r="GJ44" s="912">
        <f t="shared" si="174"/>
        <v>0</v>
      </c>
      <c r="GK44" s="912">
        <f t="shared" si="175"/>
        <v>0</v>
      </c>
      <c r="GL44" s="912">
        <f t="shared" si="176"/>
        <v>0</v>
      </c>
      <c r="GM44" s="912">
        <f t="shared" si="177"/>
        <v>0</v>
      </c>
      <c r="GN44" s="912">
        <f t="shared" si="178"/>
        <v>0</v>
      </c>
      <c r="GO44" s="912">
        <f t="shared" si="179"/>
        <v>0</v>
      </c>
      <c r="GP44" s="912">
        <f t="shared" si="180"/>
        <v>0</v>
      </c>
      <c r="GQ44" s="912">
        <f t="shared" si="181"/>
        <v>0</v>
      </c>
      <c r="GR44" s="912">
        <f t="shared" si="182"/>
        <v>0</v>
      </c>
      <c r="GS44" s="913">
        <f t="shared" si="183"/>
        <v>0</v>
      </c>
      <c r="GT44" s="913">
        <f t="shared" si="198"/>
        <v>0</v>
      </c>
    </row>
    <row r="45" spans="1:202" ht="21" customHeight="1">
      <c r="A45" s="493"/>
      <c r="C45" s="1321" t="s">
        <v>1075</v>
      </c>
      <c r="D45" s="1322"/>
      <c r="E45" s="1323"/>
      <c r="F45" s="1323"/>
      <c r="G45" s="1324"/>
      <c r="H45" s="48"/>
      <c r="I45" s="503"/>
      <c r="J45" s="294" t="str">
        <f t="shared" ref="J45" si="220">IFERROR(IF(I45="","-",I45/I37),"-")</f>
        <v>-</v>
      </c>
      <c r="K45" s="1088" t="str">
        <f t="shared" si="132"/>
        <v/>
      </c>
      <c r="L45" s="295" t="str">
        <f t="shared" ref="L45" si="221">IF(AND(ISNUMBER(K45), K45&gt;=0, ISNUMBER(I37), I37&gt;0),K45/I37, "-")</f>
        <v>-</v>
      </c>
      <c r="M45" s="704" t="str">
        <f t="shared" si="134"/>
        <v/>
      </c>
      <c r="N45" s="612"/>
      <c r="O45" s="296" t="str">
        <f>IF($N45="","",IFERROR(VLOOKUP($N45,'C3_2(公表)'!$C$4:$K$108,2,FALSE)&amp;"",""))</f>
        <v/>
      </c>
      <c r="P45" s="296" t="str">
        <f>IF($N45="","",IFERROR(VLOOKUP($N45,'C3_2(公表)'!$C$4:$K$108,3,FALSE)&amp;"",""))</f>
        <v/>
      </c>
      <c r="Q45" s="738" t="str">
        <f>IF($N45="","",IFERROR(VLOOKUP($N45,'C3_2(公表)'!$C$4:$K$108,4,FALSE)&amp;"",""))</f>
        <v/>
      </c>
      <c r="R45" s="925" t="str">
        <f t="shared" ref="R45" si="222">IFERROR(
  IF(COUNTIF($H38:$H45, $H45)&gt;1, 1,
    IF(COUNTIF($Z$10:$Z$30, $H45)=1,
      IF(INDEX($BF$10:$BF$34, MATCH($H45, $Z$10:$Z$30, 0))&lt;0, 2, ""),
      IF(COUNTIF($Z$32:$Z$34, $H45)=1,
        IF(INDEX($CI$32:$CI$34, MATCH($H45, $Z$32:$Z$34, 0))&lt;0, 3, ""),
        IF(INDEX($BF$40:$BF$64, MATCH($H45, $Z$40:$Z$64, 0))&lt;0, 4, "")
      )
    )
  ),"")</f>
        <v/>
      </c>
      <c r="S45" s="925" t="str">
        <f t="shared" si="73"/>
        <v/>
      </c>
      <c r="U45" s="508" t="s">
        <v>1616</v>
      </c>
      <c r="V45" s="508" t="b">
        <f t="shared" si="140"/>
        <v>0</v>
      </c>
      <c r="W45" s="508" t="b">
        <f t="shared" si="140"/>
        <v>0</v>
      </c>
      <c r="X45" s="735" t="b">
        <f t="shared" ref="X45" si="223">IF(H37=$AB$376, FALSE,
 IF(H37=$AC$376, FALSE,
 IF(H37=$AD$376, H44&lt;&gt;"",
 IF(H37=$AE$376, H44&lt;&gt;"",
 IF(H37=$AF$376, H44&lt;&gt;"", FALSE)))))</f>
        <v>0</v>
      </c>
      <c r="Z45" s="489" t="s">
        <v>1591</v>
      </c>
      <c r="AA45" s="521" t="s">
        <v>2699</v>
      </c>
      <c r="AB45" s="549">
        <f>SUMIFS('D5'!$J$37:$J$55, 'D5'!$B$37:$B$55, $Z45)</f>
        <v>0</v>
      </c>
      <c r="AC45" s="543">
        <f t="shared" si="188"/>
        <v>10000</v>
      </c>
      <c r="AD45" s="865">
        <f t="shared" si="189"/>
        <v>0</v>
      </c>
      <c r="AE45" s="531">
        <f t="shared" ref="AE45:BD45" si="224">IFERROR(AE15*$AD45, 0)</f>
        <v>0</v>
      </c>
      <c r="AF45" s="521">
        <f t="shared" si="224"/>
        <v>0</v>
      </c>
      <c r="AG45" s="521">
        <f t="shared" si="224"/>
        <v>0</v>
      </c>
      <c r="AH45" s="521">
        <f t="shared" si="224"/>
        <v>0</v>
      </c>
      <c r="AI45" s="521">
        <f t="shared" si="224"/>
        <v>0</v>
      </c>
      <c r="AJ45" s="521">
        <f t="shared" si="224"/>
        <v>0</v>
      </c>
      <c r="AK45" s="521">
        <f t="shared" si="224"/>
        <v>0</v>
      </c>
      <c r="AL45" s="521">
        <f t="shared" si="224"/>
        <v>0</v>
      </c>
      <c r="AM45" s="521">
        <f t="shared" si="224"/>
        <v>0</v>
      </c>
      <c r="AN45" s="521">
        <f t="shared" si="224"/>
        <v>0</v>
      </c>
      <c r="AO45" s="521">
        <f t="shared" si="224"/>
        <v>0</v>
      </c>
      <c r="AP45" s="521">
        <f t="shared" si="224"/>
        <v>0</v>
      </c>
      <c r="AQ45" s="521">
        <f t="shared" si="224"/>
        <v>0</v>
      </c>
      <c r="AR45" s="521">
        <f t="shared" si="224"/>
        <v>0</v>
      </c>
      <c r="AS45" s="521">
        <f t="shared" si="224"/>
        <v>0</v>
      </c>
      <c r="AT45" s="521">
        <f t="shared" si="224"/>
        <v>0</v>
      </c>
      <c r="AU45" s="521">
        <f t="shared" si="224"/>
        <v>0</v>
      </c>
      <c r="AV45" s="521">
        <f t="shared" si="224"/>
        <v>0</v>
      </c>
      <c r="AW45" s="521">
        <f t="shared" si="224"/>
        <v>0</v>
      </c>
      <c r="AX45" s="521">
        <f t="shared" si="224"/>
        <v>0</v>
      </c>
      <c r="AY45" s="521">
        <f t="shared" si="224"/>
        <v>0</v>
      </c>
      <c r="AZ45" s="521">
        <f t="shared" si="224"/>
        <v>0</v>
      </c>
      <c r="BA45" s="521">
        <f t="shared" si="224"/>
        <v>0</v>
      </c>
      <c r="BB45" s="521">
        <f t="shared" si="224"/>
        <v>0</v>
      </c>
      <c r="BC45" s="521">
        <f t="shared" si="224"/>
        <v>0</v>
      </c>
      <c r="BD45" s="532">
        <f t="shared" si="224"/>
        <v>0</v>
      </c>
      <c r="BE45" s="552">
        <f t="shared" si="191"/>
        <v>0</v>
      </c>
      <c r="BF45" s="543">
        <f t="shared" si="147"/>
        <v>0</v>
      </c>
      <c r="BG45" s="711">
        <f t="shared" si="148"/>
        <v>0</v>
      </c>
      <c r="BH45" s="543">
        <f t="shared" ref="BH45:CG45" si="225">IFERROR(BH15*$BG45,"")</f>
        <v>0</v>
      </c>
      <c r="BI45" s="522">
        <f t="shared" si="225"/>
        <v>0</v>
      </c>
      <c r="BJ45" s="522">
        <f t="shared" si="225"/>
        <v>0</v>
      </c>
      <c r="BK45" s="522">
        <f t="shared" si="225"/>
        <v>0</v>
      </c>
      <c r="BL45" s="522">
        <f t="shared" si="225"/>
        <v>0</v>
      </c>
      <c r="BM45" s="522">
        <f t="shared" si="225"/>
        <v>0</v>
      </c>
      <c r="BN45" s="522">
        <f t="shared" si="225"/>
        <v>0</v>
      </c>
      <c r="BO45" s="522">
        <f t="shared" si="225"/>
        <v>0</v>
      </c>
      <c r="BP45" s="522">
        <f t="shared" si="225"/>
        <v>0</v>
      </c>
      <c r="BQ45" s="522">
        <f t="shared" si="225"/>
        <v>0</v>
      </c>
      <c r="BR45" s="522">
        <f t="shared" si="225"/>
        <v>0</v>
      </c>
      <c r="BS45" s="522">
        <f t="shared" si="225"/>
        <v>0</v>
      </c>
      <c r="BT45" s="522">
        <f t="shared" si="225"/>
        <v>0</v>
      </c>
      <c r="BU45" s="522">
        <f t="shared" si="225"/>
        <v>0</v>
      </c>
      <c r="BV45" s="522">
        <f t="shared" si="225"/>
        <v>0</v>
      </c>
      <c r="BW45" s="522">
        <f t="shared" si="225"/>
        <v>0</v>
      </c>
      <c r="BX45" s="522">
        <f t="shared" si="225"/>
        <v>0</v>
      </c>
      <c r="BY45" s="522">
        <f t="shared" si="225"/>
        <v>0</v>
      </c>
      <c r="BZ45" s="522">
        <f t="shared" si="225"/>
        <v>0</v>
      </c>
      <c r="CA45" s="522">
        <f t="shared" si="225"/>
        <v>0</v>
      </c>
      <c r="CB45" s="522">
        <f t="shared" si="225"/>
        <v>0</v>
      </c>
      <c r="CC45" s="522">
        <f t="shared" si="225"/>
        <v>0</v>
      </c>
      <c r="CD45" s="522">
        <f t="shared" si="225"/>
        <v>0</v>
      </c>
      <c r="CE45" s="522">
        <f t="shared" si="225"/>
        <v>0</v>
      </c>
      <c r="CF45" s="522">
        <f t="shared" si="225"/>
        <v>0</v>
      </c>
      <c r="CG45" s="544">
        <f t="shared" si="225"/>
        <v>0</v>
      </c>
      <c r="CH45" s="549">
        <f t="shared" si="193"/>
        <v>0</v>
      </c>
      <c r="CI45" s="543">
        <f t="shared" si="194"/>
        <v>0</v>
      </c>
      <c r="CJ45" s="565">
        <f t="shared" si="150"/>
        <v>0</v>
      </c>
      <c r="CK45" s="719"/>
      <c r="CL45" s="720"/>
      <c r="CM45" s="720"/>
      <c r="CN45" s="720"/>
      <c r="CO45" s="720"/>
      <c r="CP45" s="720"/>
      <c r="CQ45" s="720"/>
      <c r="CR45" s="720"/>
      <c r="CS45" s="720"/>
      <c r="CT45" s="720"/>
      <c r="CU45" s="720"/>
      <c r="CV45" s="720"/>
      <c r="CW45" s="720"/>
      <c r="CX45" s="720"/>
      <c r="CY45" s="720"/>
      <c r="CZ45" s="720"/>
      <c r="DA45" s="720"/>
      <c r="DB45" s="720"/>
      <c r="DC45" s="720"/>
      <c r="DD45" s="720"/>
      <c r="DE45" s="720"/>
      <c r="DF45" s="720"/>
      <c r="DG45" s="720"/>
      <c r="DH45" s="720"/>
      <c r="DI45" s="720"/>
      <c r="DJ45" s="721"/>
      <c r="DK45" s="543">
        <f t="shared" ref="DK45:EJ45" si="226">IFERROR(DK15*$CJ45,"")</f>
        <v>0</v>
      </c>
      <c r="DL45" s="522">
        <f t="shared" si="226"/>
        <v>0</v>
      </c>
      <c r="DM45" s="522">
        <f t="shared" si="226"/>
        <v>0</v>
      </c>
      <c r="DN45" s="522">
        <f t="shared" si="226"/>
        <v>0</v>
      </c>
      <c r="DO45" s="522">
        <f t="shared" si="226"/>
        <v>0</v>
      </c>
      <c r="DP45" s="522">
        <f t="shared" si="226"/>
        <v>0</v>
      </c>
      <c r="DQ45" s="522">
        <f t="shared" si="226"/>
        <v>0</v>
      </c>
      <c r="DR45" s="522">
        <f t="shared" si="226"/>
        <v>0</v>
      </c>
      <c r="DS45" s="522">
        <f t="shared" si="226"/>
        <v>0</v>
      </c>
      <c r="DT45" s="522">
        <f t="shared" si="226"/>
        <v>0</v>
      </c>
      <c r="DU45" s="522">
        <f t="shared" si="226"/>
        <v>0</v>
      </c>
      <c r="DV45" s="522">
        <f t="shared" si="226"/>
        <v>0</v>
      </c>
      <c r="DW45" s="522">
        <f t="shared" si="226"/>
        <v>0</v>
      </c>
      <c r="DX45" s="522">
        <f t="shared" si="226"/>
        <v>0</v>
      </c>
      <c r="DY45" s="522">
        <f t="shared" si="226"/>
        <v>0</v>
      </c>
      <c r="DZ45" s="522">
        <f t="shared" si="226"/>
        <v>0</v>
      </c>
      <c r="EA45" s="522">
        <f t="shared" si="226"/>
        <v>0</v>
      </c>
      <c r="EB45" s="522">
        <f t="shared" si="226"/>
        <v>0</v>
      </c>
      <c r="EC45" s="522">
        <f t="shared" si="226"/>
        <v>0</v>
      </c>
      <c r="ED45" s="522">
        <f t="shared" si="226"/>
        <v>0</v>
      </c>
      <c r="EE45" s="522">
        <f t="shared" si="226"/>
        <v>0</v>
      </c>
      <c r="EF45" s="522">
        <f t="shared" si="226"/>
        <v>0</v>
      </c>
      <c r="EG45" s="522">
        <f t="shared" si="226"/>
        <v>0</v>
      </c>
      <c r="EH45" s="522">
        <f t="shared" si="226"/>
        <v>0</v>
      </c>
      <c r="EI45" s="522">
        <f t="shared" si="226"/>
        <v>0</v>
      </c>
      <c r="EJ45" s="544">
        <f t="shared" si="226"/>
        <v>0</v>
      </c>
      <c r="EK45" s="549">
        <f t="shared" si="196"/>
        <v>0</v>
      </c>
      <c r="EL45" s="543">
        <f t="shared" si="197"/>
        <v>0</v>
      </c>
      <c r="EM45" s="569">
        <f t="shared" si="152"/>
        <v>0</v>
      </c>
      <c r="EN45" s="839">
        <f t="shared" si="153"/>
        <v>0</v>
      </c>
      <c r="EO45" s="840">
        <f t="shared" si="153"/>
        <v>0</v>
      </c>
      <c r="EP45" s="840">
        <f t="shared" si="153"/>
        <v>0</v>
      </c>
      <c r="EQ45" s="840">
        <f t="shared" si="153"/>
        <v>0</v>
      </c>
      <c r="ER45" s="840">
        <f t="shared" si="153"/>
        <v>0</v>
      </c>
      <c r="ES45" s="840">
        <f t="shared" si="153"/>
        <v>0</v>
      </c>
      <c r="ET45" s="840">
        <f t="shared" si="153"/>
        <v>0</v>
      </c>
      <c r="EU45" s="840">
        <f t="shared" si="153"/>
        <v>0</v>
      </c>
      <c r="EV45" s="840">
        <f t="shared" si="153"/>
        <v>0</v>
      </c>
      <c r="EW45" s="840">
        <f t="shared" si="153"/>
        <v>0</v>
      </c>
      <c r="EX45" s="840">
        <f t="shared" si="154"/>
        <v>0</v>
      </c>
      <c r="EY45" s="840">
        <f t="shared" si="154"/>
        <v>0</v>
      </c>
      <c r="EZ45" s="840">
        <f t="shared" si="154"/>
        <v>0</v>
      </c>
      <c r="FA45" s="840">
        <f t="shared" si="154"/>
        <v>0</v>
      </c>
      <c r="FB45" s="840">
        <f t="shared" si="154"/>
        <v>0</v>
      </c>
      <c r="FC45" s="840">
        <f t="shared" si="154"/>
        <v>0</v>
      </c>
      <c r="FD45" s="840">
        <f t="shared" si="154"/>
        <v>0</v>
      </c>
      <c r="FE45" s="840">
        <f t="shared" si="154"/>
        <v>0</v>
      </c>
      <c r="FF45" s="840">
        <f t="shared" si="154"/>
        <v>0</v>
      </c>
      <c r="FG45" s="840">
        <f t="shared" si="154"/>
        <v>0</v>
      </c>
      <c r="FH45" s="840">
        <f t="shared" si="155"/>
        <v>0</v>
      </c>
      <c r="FI45" s="840">
        <f t="shared" si="155"/>
        <v>0</v>
      </c>
      <c r="FJ45" s="840">
        <f t="shared" si="155"/>
        <v>0</v>
      </c>
      <c r="FK45" s="840">
        <f t="shared" si="155"/>
        <v>0</v>
      </c>
      <c r="FL45" s="840">
        <f t="shared" si="155"/>
        <v>0</v>
      </c>
      <c r="FM45" s="841">
        <f t="shared" si="155"/>
        <v>0</v>
      </c>
      <c r="FN45" s="572">
        <f t="shared" si="156"/>
        <v>0</v>
      </c>
      <c r="FO45" s="579">
        <f t="shared" si="157"/>
        <v>0</v>
      </c>
      <c r="FP45" s="489" t="s">
        <v>1591</v>
      </c>
      <c r="FS45" s="904" t="s">
        <v>1591</v>
      </c>
      <c r="FT45" s="912">
        <f t="shared" si="158"/>
        <v>0</v>
      </c>
      <c r="FU45" s="912">
        <f t="shared" si="159"/>
        <v>0</v>
      </c>
      <c r="FV45" s="912">
        <f t="shared" si="160"/>
        <v>0</v>
      </c>
      <c r="FW45" s="912">
        <f t="shared" si="161"/>
        <v>0</v>
      </c>
      <c r="FX45" s="912">
        <f t="shared" si="162"/>
        <v>0</v>
      </c>
      <c r="FY45" s="912">
        <f t="shared" si="163"/>
        <v>0</v>
      </c>
      <c r="FZ45" s="912">
        <f t="shared" si="164"/>
        <v>0</v>
      </c>
      <c r="GA45" s="912">
        <f t="shared" si="165"/>
        <v>0</v>
      </c>
      <c r="GB45" s="912">
        <f t="shared" si="166"/>
        <v>0</v>
      </c>
      <c r="GC45" s="912">
        <f t="shared" si="167"/>
        <v>0</v>
      </c>
      <c r="GD45" s="912">
        <f t="shared" si="168"/>
        <v>0</v>
      </c>
      <c r="GE45" s="912">
        <f t="shared" si="169"/>
        <v>0</v>
      </c>
      <c r="GF45" s="912">
        <f t="shared" si="170"/>
        <v>0</v>
      </c>
      <c r="GG45" s="912">
        <f t="shared" si="171"/>
        <v>0</v>
      </c>
      <c r="GH45" s="912">
        <f t="shared" si="172"/>
        <v>0</v>
      </c>
      <c r="GI45" s="912">
        <f t="shared" si="173"/>
        <v>0</v>
      </c>
      <c r="GJ45" s="912">
        <f t="shared" si="174"/>
        <v>0</v>
      </c>
      <c r="GK45" s="912">
        <f t="shared" si="175"/>
        <v>0</v>
      </c>
      <c r="GL45" s="912">
        <f t="shared" si="176"/>
        <v>0</v>
      </c>
      <c r="GM45" s="912">
        <f t="shared" si="177"/>
        <v>0</v>
      </c>
      <c r="GN45" s="912">
        <f t="shared" si="178"/>
        <v>0</v>
      </c>
      <c r="GO45" s="912">
        <f t="shared" si="179"/>
        <v>0</v>
      </c>
      <c r="GP45" s="912">
        <f t="shared" si="180"/>
        <v>0</v>
      </c>
      <c r="GQ45" s="912">
        <f t="shared" si="181"/>
        <v>0</v>
      </c>
      <c r="GR45" s="912">
        <f t="shared" si="182"/>
        <v>0</v>
      </c>
      <c r="GS45" s="913">
        <f t="shared" si="183"/>
        <v>0</v>
      </c>
      <c r="GT45" s="913">
        <f t="shared" si="198"/>
        <v>0</v>
      </c>
    </row>
    <row r="46" spans="1:202" ht="21" customHeight="1">
      <c r="A46" s="493"/>
      <c r="C46" s="1326" t="str">
        <f>'D6'!$G$51</f>
        <v>-</v>
      </c>
      <c r="D46" s="1327"/>
      <c r="E46" s="1328"/>
      <c r="F46" s="1328"/>
      <c r="G46" s="1325"/>
      <c r="H46" s="48"/>
      <c r="I46" s="506"/>
      <c r="J46" s="294" t="str">
        <f t="shared" ref="J46" si="227">IFERROR(IF(I46="","-",I46/I37),"-")</f>
        <v>-</v>
      </c>
      <c r="K46" s="1089" t="str">
        <f t="shared" si="132"/>
        <v/>
      </c>
      <c r="L46" s="295" t="str">
        <f t="shared" ref="L46" si="228">IF(AND(ISNUMBER(K46), K46&gt;=0, ISNUMBER(I37), I37&gt;0),K46/I37, "-")</f>
        <v>-</v>
      </c>
      <c r="M46" s="704" t="str">
        <f t="shared" si="134"/>
        <v/>
      </c>
      <c r="N46" s="611"/>
      <c r="O46" s="296" t="str">
        <f>IF($N46="","",IFERROR(VLOOKUP($N46,'C3_2(公表)'!$C$4:$K$108,2,FALSE)&amp;"",""))</f>
        <v/>
      </c>
      <c r="P46" s="296" t="str">
        <f>IF($N46="","",IFERROR(VLOOKUP($N46,'C3_2(公表)'!$C$4:$K$108,3,FALSE)&amp;"",""))</f>
        <v/>
      </c>
      <c r="Q46" s="738" t="str">
        <f>IF($N46="","",IFERROR(VLOOKUP($N46,'C3_2(公表)'!$C$4:$K$108,4,FALSE)&amp;"",""))</f>
        <v/>
      </c>
      <c r="R46" s="925" t="str">
        <f t="shared" ref="R46" si="229">IFERROR(
  IF(COUNTIF($H38:$H46, $H46)&gt;1, 1,
    IF(COUNTIF($Z$10:$Z$30, $H46)=1,
      IF(INDEX($BF$10:$BF$34, MATCH($H46, $Z$10:$Z$30, 0))&lt;0, 2, ""),
      IF(COUNTIF($Z$32:$Z$34, $H46)=1,
        IF(INDEX($CI$32:$CI$34, MATCH($H46, $Z$32:$Z$34, 0))&lt;0, 3, ""),
        IF(INDEX($BF$40:$BF$64, MATCH($H46, $Z$40:$Z$64, 0))&lt;0, 4, "")
      )
    )
  ),"")</f>
        <v/>
      </c>
      <c r="S46" s="925" t="str">
        <f t="shared" si="73"/>
        <v/>
      </c>
      <c r="U46" s="508" t="s">
        <v>1616</v>
      </c>
      <c r="V46" s="508" t="b">
        <f t="shared" si="140"/>
        <v>0</v>
      </c>
      <c r="W46" s="508" t="b">
        <f t="shared" si="140"/>
        <v>0</v>
      </c>
      <c r="X46" s="735" t="b">
        <f t="shared" ref="X46" si="230">IF(H37=$AB$376, FALSE,
 IF(H37=$AC$376, FALSE,
 IF(H37=$AD$376, H45&lt;&gt;"",
 IF(H37=$AE$376, H45&lt;&gt;"",
 IF(H37=$AF$376, H45&lt;&gt;"", FALSE)))))</f>
        <v>0</v>
      </c>
      <c r="Z46" s="489" t="s">
        <v>1601</v>
      </c>
      <c r="AA46" s="521" t="s">
        <v>2699</v>
      </c>
      <c r="AB46" s="549">
        <f>SUMIFS('D5'!$J$37:$J$55, 'D5'!$B$37:$B$55, $Z46)</f>
        <v>0</v>
      </c>
      <c r="AC46" s="543">
        <f t="shared" si="188"/>
        <v>0</v>
      </c>
      <c r="AD46" s="865">
        <f t="shared" si="189"/>
        <v>0</v>
      </c>
      <c r="AE46" s="531">
        <f t="shared" ref="AE46:BD46" si="231">IFERROR(AE16*$AD46, 0)</f>
        <v>0</v>
      </c>
      <c r="AF46" s="521">
        <f t="shared" si="231"/>
        <v>0</v>
      </c>
      <c r="AG46" s="521">
        <f t="shared" si="231"/>
        <v>0</v>
      </c>
      <c r="AH46" s="521">
        <f t="shared" si="231"/>
        <v>0</v>
      </c>
      <c r="AI46" s="521">
        <f t="shared" si="231"/>
        <v>0</v>
      </c>
      <c r="AJ46" s="521">
        <f t="shared" si="231"/>
        <v>0</v>
      </c>
      <c r="AK46" s="521">
        <f t="shared" si="231"/>
        <v>0</v>
      </c>
      <c r="AL46" s="521">
        <f t="shared" si="231"/>
        <v>0</v>
      </c>
      <c r="AM46" s="521">
        <f t="shared" si="231"/>
        <v>0</v>
      </c>
      <c r="AN46" s="521">
        <f t="shared" si="231"/>
        <v>0</v>
      </c>
      <c r="AO46" s="521">
        <f t="shared" si="231"/>
        <v>0</v>
      </c>
      <c r="AP46" s="521">
        <f t="shared" si="231"/>
        <v>0</v>
      </c>
      <c r="AQ46" s="521">
        <f t="shared" si="231"/>
        <v>0</v>
      </c>
      <c r="AR46" s="521">
        <f t="shared" si="231"/>
        <v>0</v>
      </c>
      <c r="AS46" s="521">
        <f t="shared" si="231"/>
        <v>0</v>
      </c>
      <c r="AT46" s="521">
        <f t="shared" si="231"/>
        <v>0</v>
      </c>
      <c r="AU46" s="521">
        <f t="shared" si="231"/>
        <v>0</v>
      </c>
      <c r="AV46" s="521">
        <f t="shared" si="231"/>
        <v>0</v>
      </c>
      <c r="AW46" s="521">
        <f t="shared" si="231"/>
        <v>0</v>
      </c>
      <c r="AX46" s="521">
        <f t="shared" si="231"/>
        <v>0</v>
      </c>
      <c r="AY46" s="521">
        <f t="shared" si="231"/>
        <v>0</v>
      </c>
      <c r="AZ46" s="521">
        <f t="shared" si="231"/>
        <v>0</v>
      </c>
      <c r="BA46" s="521">
        <f t="shared" si="231"/>
        <v>0</v>
      </c>
      <c r="BB46" s="521">
        <f t="shared" si="231"/>
        <v>0</v>
      </c>
      <c r="BC46" s="521">
        <f t="shared" si="231"/>
        <v>0</v>
      </c>
      <c r="BD46" s="532">
        <f t="shared" si="231"/>
        <v>0</v>
      </c>
      <c r="BE46" s="552">
        <f t="shared" si="191"/>
        <v>0</v>
      </c>
      <c r="BF46" s="543">
        <f t="shared" si="147"/>
        <v>0</v>
      </c>
      <c r="BG46" s="711" t="str">
        <f t="shared" si="148"/>
        <v/>
      </c>
      <c r="BH46" s="543" t="str">
        <f t="shared" ref="BH46:CG46" si="232">IFERROR(BH16*$BG46,"")</f>
        <v/>
      </c>
      <c r="BI46" s="522" t="str">
        <f t="shared" si="232"/>
        <v/>
      </c>
      <c r="BJ46" s="522" t="str">
        <f t="shared" si="232"/>
        <v/>
      </c>
      <c r="BK46" s="522" t="str">
        <f t="shared" si="232"/>
        <v/>
      </c>
      <c r="BL46" s="522" t="str">
        <f t="shared" si="232"/>
        <v/>
      </c>
      <c r="BM46" s="522" t="str">
        <f t="shared" si="232"/>
        <v/>
      </c>
      <c r="BN46" s="522" t="str">
        <f t="shared" si="232"/>
        <v/>
      </c>
      <c r="BO46" s="522" t="str">
        <f t="shared" si="232"/>
        <v/>
      </c>
      <c r="BP46" s="522" t="str">
        <f t="shared" si="232"/>
        <v/>
      </c>
      <c r="BQ46" s="522" t="str">
        <f t="shared" si="232"/>
        <v/>
      </c>
      <c r="BR46" s="522" t="str">
        <f t="shared" si="232"/>
        <v/>
      </c>
      <c r="BS46" s="522" t="str">
        <f t="shared" si="232"/>
        <v/>
      </c>
      <c r="BT46" s="522" t="str">
        <f t="shared" si="232"/>
        <v/>
      </c>
      <c r="BU46" s="522" t="str">
        <f t="shared" si="232"/>
        <v/>
      </c>
      <c r="BV46" s="522" t="str">
        <f t="shared" si="232"/>
        <v/>
      </c>
      <c r="BW46" s="522" t="str">
        <f t="shared" si="232"/>
        <v/>
      </c>
      <c r="BX46" s="522" t="str">
        <f t="shared" si="232"/>
        <v/>
      </c>
      <c r="BY46" s="522" t="str">
        <f t="shared" si="232"/>
        <v/>
      </c>
      <c r="BZ46" s="522" t="str">
        <f t="shared" si="232"/>
        <v/>
      </c>
      <c r="CA46" s="522" t="str">
        <f t="shared" si="232"/>
        <v/>
      </c>
      <c r="CB46" s="522" t="str">
        <f t="shared" si="232"/>
        <v/>
      </c>
      <c r="CC46" s="522" t="str">
        <f t="shared" si="232"/>
        <v/>
      </c>
      <c r="CD46" s="522" t="str">
        <f t="shared" si="232"/>
        <v/>
      </c>
      <c r="CE46" s="522" t="str">
        <f t="shared" si="232"/>
        <v/>
      </c>
      <c r="CF46" s="522" t="str">
        <f t="shared" si="232"/>
        <v/>
      </c>
      <c r="CG46" s="544" t="str">
        <f t="shared" si="232"/>
        <v/>
      </c>
      <c r="CH46" s="549">
        <f t="shared" si="193"/>
        <v>0</v>
      </c>
      <c r="CI46" s="543">
        <f t="shared" si="194"/>
        <v>0</v>
      </c>
      <c r="CJ46" s="565" t="str">
        <f t="shared" si="150"/>
        <v/>
      </c>
      <c r="CK46" s="719"/>
      <c r="CL46" s="720"/>
      <c r="CM46" s="720"/>
      <c r="CN46" s="720"/>
      <c r="CO46" s="720"/>
      <c r="CP46" s="720"/>
      <c r="CQ46" s="720"/>
      <c r="CR46" s="720"/>
      <c r="CS46" s="720"/>
      <c r="CT46" s="720"/>
      <c r="CU46" s="720"/>
      <c r="CV46" s="720"/>
      <c r="CW46" s="720"/>
      <c r="CX46" s="720"/>
      <c r="CY46" s="720"/>
      <c r="CZ46" s="720"/>
      <c r="DA46" s="720"/>
      <c r="DB46" s="720"/>
      <c r="DC46" s="720"/>
      <c r="DD46" s="720"/>
      <c r="DE46" s="720"/>
      <c r="DF46" s="720"/>
      <c r="DG46" s="720"/>
      <c r="DH46" s="720"/>
      <c r="DI46" s="720"/>
      <c r="DJ46" s="721"/>
      <c r="DK46" s="543" t="str">
        <f t="shared" ref="DK46:EJ46" si="233">IFERROR(DK16*$CJ46,"")</f>
        <v/>
      </c>
      <c r="DL46" s="522" t="str">
        <f t="shared" si="233"/>
        <v/>
      </c>
      <c r="DM46" s="522" t="str">
        <f t="shared" si="233"/>
        <v/>
      </c>
      <c r="DN46" s="522" t="str">
        <f t="shared" si="233"/>
        <v/>
      </c>
      <c r="DO46" s="522" t="str">
        <f t="shared" si="233"/>
        <v/>
      </c>
      <c r="DP46" s="522" t="str">
        <f t="shared" si="233"/>
        <v/>
      </c>
      <c r="DQ46" s="522" t="str">
        <f t="shared" si="233"/>
        <v/>
      </c>
      <c r="DR46" s="522" t="str">
        <f t="shared" si="233"/>
        <v/>
      </c>
      <c r="DS46" s="522" t="str">
        <f t="shared" si="233"/>
        <v/>
      </c>
      <c r="DT46" s="522" t="str">
        <f t="shared" si="233"/>
        <v/>
      </c>
      <c r="DU46" s="522" t="str">
        <f t="shared" si="233"/>
        <v/>
      </c>
      <c r="DV46" s="522" t="str">
        <f t="shared" si="233"/>
        <v/>
      </c>
      <c r="DW46" s="522" t="str">
        <f t="shared" si="233"/>
        <v/>
      </c>
      <c r="DX46" s="522" t="str">
        <f t="shared" si="233"/>
        <v/>
      </c>
      <c r="DY46" s="522" t="str">
        <f t="shared" si="233"/>
        <v/>
      </c>
      <c r="DZ46" s="522" t="str">
        <f t="shared" si="233"/>
        <v/>
      </c>
      <c r="EA46" s="522" t="str">
        <f t="shared" si="233"/>
        <v/>
      </c>
      <c r="EB46" s="522" t="str">
        <f t="shared" si="233"/>
        <v/>
      </c>
      <c r="EC46" s="522" t="str">
        <f t="shared" si="233"/>
        <v/>
      </c>
      <c r="ED46" s="522" t="str">
        <f t="shared" si="233"/>
        <v/>
      </c>
      <c r="EE46" s="522" t="str">
        <f t="shared" si="233"/>
        <v/>
      </c>
      <c r="EF46" s="522" t="str">
        <f t="shared" si="233"/>
        <v/>
      </c>
      <c r="EG46" s="522" t="str">
        <f t="shared" si="233"/>
        <v/>
      </c>
      <c r="EH46" s="522" t="str">
        <f t="shared" si="233"/>
        <v/>
      </c>
      <c r="EI46" s="522" t="str">
        <f t="shared" si="233"/>
        <v/>
      </c>
      <c r="EJ46" s="544" t="str">
        <f t="shared" si="233"/>
        <v/>
      </c>
      <c r="EK46" s="549">
        <f t="shared" si="196"/>
        <v>0</v>
      </c>
      <c r="EL46" s="543">
        <f t="shared" si="197"/>
        <v>0</v>
      </c>
      <c r="EM46" s="569" t="str">
        <f t="shared" si="152"/>
        <v/>
      </c>
      <c r="EN46" s="839">
        <f t="shared" si="153"/>
        <v>0</v>
      </c>
      <c r="EO46" s="840">
        <f t="shared" si="153"/>
        <v>0</v>
      </c>
      <c r="EP46" s="840">
        <f t="shared" si="153"/>
        <v>0</v>
      </c>
      <c r="EQ46" s="840">
        <f t="shared" si="153"/>
        <v>0</v>
      </c>
      <c r="ER46" s="840">
        <f t="shared" si="153"/>
        <v>0</v>
      </c>
      <c r="ES46" s="840">
        <f t="shared" si="153"/>
        <v>0</v>
      </c>
      <c r="ET46" s="840">
        <f t="shared" si="153"/>
        <v>0</v>
      </c>
      <c r="EU46" s="840">
        <f t="shared" si="153"/>
        <v>0</v>
      </c>
      <c r="EV46" s="840">
        <f t="shared" si="153"/>
        <v>0</v>
      </c>
      <c r="EW46" s="840">
        <f t="shared" si="153"/>
        <v>0</v>
      </c>
      <c r="EX46" s="840">
        <f t="shared" si="154"/>
        <v>0</v>
      </c>
      <c r="EY46" s="840">
        <f t="shared" si="154"/>
        <v>0</v>
      </c>
      <c r="EZ46" s="840">
        <f t="shared" si="154"/>
        <v>0</v>
      </c>
      <c r="FA46" s="840">
        <f t="shared" si="154"/>
        <v>0</v>
      </c>
      <c r="FB46" s="840">
        <f t="shared" si="154"/>
        <v>0</v>
      </c>
      <c r="FC46" s="840">
        <f t="shared" si="154"/>
        <v>0</v>
      </c>
      <c r="FD46" s="840">
        <f t="shared" si="154"/>
        <v>0</v>
      </c>
      <c r="FE46" s="840">
        <f t="shared" si="154"/>
        <v>0</v>
      </c>
      <c r="FF46" s="840">
        <f t="shared" si="154"/>
        <v>0</v>
      </c>
      <c r="FG46" s="840">
        <f t="shared" si="154"/>
        <v>0</v>
      </c>
      <c r="FH46" s="840">
        <f t="shared" si="155"/>
        <v>0</v>
      </c>
      <c r="FI46" s="840">
        <f t="shared" si="155"/>
        <v>0</v>
      </c>
      <c r="FJ46" s="840">
        <f t="shared" si="155"/>
        <v>0</v>
      </c>
      <c r="FK46" s="840">
        <f t="shared" si="155"/>
        <v>0</v>
      </c>
      <c r="FL46" s="840">
        <f t="shared" si="155"/>
        <v>0</v>
      </c>
      <c r="FM46" s="841">
        <f t="shared" si="155"/>
        <v>0</v>
      </c>
      <c r="FN46" s="572">
        <f t="shared" si="156"/>
        <v>0</v>
      </c>
      <c r="FO46" s="579">
        <f t="shared" si="157"/>
        <v>0</v>
      </c>
      <c r="FP46" s="489" t="s">
        <v>1580</v>
      </c>
      <c r="FS46" s="904" t="s">
        <v>1669</v>
      </c>
      <c r="FT46" s="912">
        <f t="shared" si="158"/>
        <v>0</v>
      </c>
      <c r="FU46" s="912">
        <f t="shared" si="159"/>
        <v>0</v>
      </c>
      <c r="FV46" s="912">
        <f t="shared" si="160"/>
        <v>0</v>
      </c>
      <c r="FW46" s="912">
        <f t="shared" si="161"/>
        <v>0</v>
      </c>
      <c r="FX46" s="912">
        <f t="shared" si="162"/>
        <v>0</v>
      </c>
      <c r="FY46" s="912">
        <f t="shared" si="163"/>
        <v>0</v>
      </c>
      <c r="FZ46" s="912">
        <f t="shared" si="164"/>
        <v>0</v>
      </c>
      <c r="GA46" s="912">
        <f t="shared" si="165"/>
        <v>0</v>
      </c>
      <c r="GB46" s="912">
        <f t="shared" si="166"/>
        <v>0</v>
      </c>
      <c r="GC46" s="912">
        <f t="shared" si="167"/>
        <v>0</v>
      </c>
      <c r="GD46" s="912">
        <f t="shared" si="168"/>
        <v>0</v>
      </c>
      <c r="GE46" s="912">
        <f t="shared" si="169"/>
        <v>0</v>
      </c>
      <c r="GF46" s="912">
        <f t="shared" si="170"/>
        <v>0</v>
      </c>
      <c r="GG46" s="912">
        <f t="shared" si="171"/>
        <v>0</v>
      </c>
      <c r="GH46" s="912">
        <f t="shared" si="172"/>
        <v>0</v>
      </c>
      <c r="GI46" s="912">
        <f t="shared" si="173"/>
        <v>0</v>
      </c>
      <c r="GJ46" s="912">
        <f t="shared" si="174"/>
        <v>0</v>
      </c>
      <c r="GK46" s="912">
        <f t="shared" si="175"/>
        <v>0</v>
      </c>
      <c r="GL46" s="912">
        <f t="shared" si="176"/>
        <v>0</v>
      </c>
      <c r="GM46" s="912">
        <f t="shared" si="177"/>
        <v>0</v>
      </c>
      <c r="GN46" s="912">
        <f t="shared" si="178"/>
        <v>0</v>
      </c>
      <c r="GO46" s="912">
        <f t="shared" si="179"/>
        <v>0</v>
      </c>
      <c r="GP46" s="912">
        <f t="shared" si="180"/>
        <v>0</v>
      </c>
      <c r="GQ46" s="912">
        <f t="shared" si="181"/>
        <v>0</v>
      </c>
      <c r="GR46" s="912">
        <f t="shared" si="182"/>
        <v>0</v>
      </c>
      <c r="GS46" s="913">
        <f t="shared" si="183"/>
        <v>0</v>
      </c>
      <c r="GT46" s="913">
        <f t="shared" si="198"/>
        <v>0</v>
      </c>
    </row>
    <row r="47" spans="1:202" ht="21" customHeight="1">
      <c r="A47" s="493"/>
      <c r="C47" s="1329" t="s">
        <v>1043</v>
      </c>
      <c r="D47" s="1330"/>
      <c r="E47" s="1330"/>
      <c r="F47" s="1331"/>
      <c r="G47" s="1324"/>
      <c r="H47" s="48"/>
      <c r="I47" s="507"/>
      <c r="J47" s="294" t="str">
        <f t="shared" ref="J47" si="234">IFERROR(IF(I47="","-",I47/I37),"-")</f>
        <v>-</v>
      </c>
      <c r="K47" s="1087" t="str">
        <f t="shared" si="132"/>
        <v/>
      </c>
      <c r="L47" s="295" t="str">
        <f t="shared" ref="L47" si="235">IF(AND(ISNUMBER(K47), K47&gt;=0, ISNUMBER(I37), I37&gt;0),K47/I37, "-")</f>
        <v>-</v>
      </c>
      <c r="M47" s="704" t="str">
        <f t="shared" si="134"/>
        <v/>
      </c>
      <c r="N47" s="611"/>
      <c r="O47" s="296" t="str">
        <f>IF($N47="","",IFERROR(VLOOKUP($N47,'C3_2(公表)'!$C$4:$K$108,2,FALSE)&amp;"",""))</f>
        <v/>
      </c>
      <c r="P47" s="296" t="str">
        <f>IF($N47="","",IFERROR(VLOOKUP($N47,'C3_2(公表)'!$C$4:$K$108,3,FALSE)&amp;"",""))</f>
        <v/>
      </c>
      <c r="Q47" s="738" t="str">
        <f>IF($N47="","",IFERROR(VLOOKUP($N47,'C3_2(公表)'!$C$4:$K$108,4,FALSE)&amp;"",""))</f>
        <v/>
      </c>
      <c r="R47" s="925" t="str">
        <f t="shared" ref="R47" si="236">IFERROR(
  IF(COUNTIF($H38:$H47, $H47)&gt;1, 1,
    IF(COUNTIF($Z$10:$Z$30, $H47)=1,
      IF(INDEX($BF$10:$BF$34, MATCH($H47, $Z$10:$Z$30, 0))&lt;0, 2, ""),
      IF(COUNTIF($Z$32:$Z$34, $H47)=1,
        IF(INDEX($CI$32:$CI$34, MATCH($H47, $Z$32:$Z$34, 0))&lt;0, 3, ""),
        IF(INDEX($BF$40:$BF$64, MATCH($H47, $Z$40:$Z$64, 0))&lt;0, 4, "")
      )
    )
  ),"")</f>
        <v/>
      </c>
      <c r="S47" s="925" t="str">
        <f t="shared" si="73"/>
        <v/>
      </c>
      <c r="U47" s="508" t="s">
        <v>1616</v>
      </c>
      <c r="V47" s="508" t="b">
        <f t="shared" si="140"/>
        <v>0</v>
      </c>
      <c r="W47" s="508" t="b">
        <f t="shared" si="140"/>
        <v>0</v>
      </c>
      <c r="X47" s="1080" t="b">
        <f t="shared" ref="X47" si="237">IF(H37=$AB$376, FALSE,
 IF(H37=$AC$376, FALSE,
 IF(H37=$AD$376, FALSE,
 IF(H37=$AE$376, H46&lt;&gt;"",
 IF(H37=$AF$376, H46&lt;&gt;"", FALSE)))))</f>
        <v>0</v>
      </c>
      <c r="Z47" s="489" t="s">
        <v>1584</v>
      </c>
      <c r="AA47" s="521" t="s">
        <v>1156</v>
      </c>
      <c r="AB47" s="549">
        <f>SUMIFS('D5'!$J$37:$J$55, 'D5'!$B$37:$B$55, $Z47)</f>
        <v>0</v>
      </c>
      <c r="AC47" s="543">
        <f t="shared" si="188"/>
        <v>0</v>
      </c>
      <c r="AD47" s="865">
        <f t="shared" si="189"/>
        <v>0</v>
      </c>
      <c r="AE47" s="531">
        <f t="shared" ref="AE47:BD47" si="238">IFERROR(AE17*$AD47, 0)</f>
        <v>0</v>
      </c>
      <c r="AF47" s="521">
        <f t="shared" si="238"/>
        <v>0</v>
      </c>
      <c r="AG47" s="521">
        <f t="shared" si="238"/>
        <v>0</v>
      </c>
      <c r="AH47" s="521">
        <f t="shared" si="238"/>
        <v>0</v>
      </c>
      <c r="AI47" s="521">
        <f t="shared" si="238"/>
        <v>0</v>
      </c>
      <c r="AJ47" s="521">
        <f t="shared" si="238"/>
        <v>0</v>
      </c>
      <c r="AK47" s="521">
        <f t="shared" si="238"/>
        <v>0</v>
      </c>
      <c r="AL47" s="521">
        <f t="shared" si="238"/>
        <v>0</v>
      </c>
      <c r="AM47" s="521">
        <f t="shared" si="238"/>
        <v>0</v>
      </c>
      <c r="AN47" s="521">
        <f t="shared" si="238"/>
        <v>0</v>
      </c>
      <c r="AO47" s="521">
        <f t="shared" si="238"/>
        <v>0</v>
      </c>
      <c r="AP47" s="521">
        <f t="shared" si="238"/>
        <v>0</v>
      </c>
      <c r="AQ47" s="521">
        <f t="shared" si="238"/>
        <v>0</v>
      </c>
      <c r="AR47" s="521">
        <f t="shared" si="238"/>
        <v>0</v>
      </c>
      <c r="AS47" s="521">
        <f t="shared" si="238"/>
        <v>0</v>
      </c>
      <c r="AT47" s="521">
        <f t="shared" si="238"/>
        <v>0</v>
      </c>
      <c r="AU47" s="521">
        <f t="shared" si="238"/>
        <v>0</v>
      </c>
      <c r="AV47" s="521">
        <f t="shared" si="238"/>
        <v>0</v>
      </c>
      <c r="AW47" s="521">
        <f t="shared" si="238"/>
        <v>0</v>
      </c>
      <c r="AX47" s="521">
        <f t="shared" si="238"/>
        <v>0</v>
      </c>
      <c r="AY47" s="521">
        <f t="shared" si="238"/>
        <v>0</v>
      </c>
      <c r="AZ47" s="521">
        <f t="shared" si="238"/>
        <v>0</v>
      </c>
      <c r="BA47" s="521">
        <f t="shared" si="238"/>
        <v>0</v>
      </c>
      <c r="BB47" s="521">
        <f t="shared" si="238"/>
        <v>0</v>
      </c>
      <c r="BC47" s="521">
        <f t="shared" si="238"/>
        <v>0</v>
      </c>
      <c r="BD47" s="532">
        <f t="shared" si="238"/>
        <v>0</v>
      </c>
      <c r="BE47" s="552">
        <f t="shared" si="191"/>
        <v>0</v>
      </c>
      <c r="BF47" s="543">
        <f t="shared" si="147"/>
        <v>0</v>
      </c>
      <c r="BG47" s="711" t="str">
        <f t="shared" si="148"/>
        <v/>
      </c>
      <c r="BH47" s="543" t="str">
        <f t="shared" ref="BH47:CG47" si="239">IFERROR(BH17*$BG47,"")</f>
        <v/>
      </c>
      <c r="BI47" s="522" t="str">
        <f t="shared" si="239"/>
        <v/>
      </c>
      <c r="BJ47" s="522" t="str">
        <f t="shared" si="239"/>
        <v/>
      </c>
      <c r="BK47" s="522" t="str">
        <f t="shared" si="239"/>
        <v/>
      </c>
      <c r="BL47" s="522" t="str">
        <f t="shared" si="239"/>
        <v/>
      </c>
      <c r="BM47" s="522" t="str">
        <f t="shared" si="239"/>
        <v/>
      </c>
      <c r="BN47" s="522" t="str">
        <f t="shared" si="239"/>
        <v/>
      </c>
      <c r="BO47" s="522" t="str">
        <f t="shared" si="239"/>
        <v/>
      </c>
      <c r="BP47" s="522" t="str">
        <f t="shared" si="239"/>
        <v/>
      </c>
      <c r="BQ47" s="522" t="str">
        <f t="shared" si="239"/>
        <v/>
      </c>
      <c r="BR47" s="522" t="str">
        <f t="shared" si="239"/>
        <v/>
      </c>
      <c r="BS47" s="522" t="str">
        <f t="shared" si="239"/>
        <v/>
      </c>
      <c r="BT47" s="522" t="str">
        <f t="shared" si="239"/>
        <v/>
      </c>
      <c r="BU47" s="522" t="str">
        <f t="shared" si="239"/>
        <v/>
      </c>
      <c r="BV47" s="522" t="str">
        <f t="shared" si="239"/>
        <v/>
      </c>
      <c r="BW47" s="522" t="str">
        <f t="shared" si="239"/>
        <v/>
      </c>
      <c r="BX47" s="522" t="str">
        <f t="shared" si="239"/>
        <v/>
      </c>
      <c r="BY47" s="522" t="str">
        <f t="shared" si="239"/>
        <v/>
      </c>
      <c r="BZ47" s="522" t="str">
        <f t="shared" si="239"/>
        <v/>
      </c>
      <c r="CA47" s="522" t="str">
        <f t="shared" si="239"/>
        <v/>
      </c>
      <c r="CB47" s="522" t="str">
        <f t="shared" si="239"/>
        <v/>
      </c>
      <c r="CC47" s="522" t="str">
        <f t="shared" si="239"/>
        <v/>
      </c>
      <c r="CD47" s="522" t="str">
        <f t="shared" si="239"/>
        <v/>
      </c>
      <c r="CE47" s="522" t="str">
        <f t="shared" si="239"/>
        <v/>
      </c>
      <c r="CF47" s="522" t="str">
        <f t="shared" si="239"/>
        <v/>
      </c>
      <c r="CG47" s="544" t="str">
        <f t="shared" si="239"/>
        <v/>
      </c>
      <c r="CH47" s="549">
        <f t="shared" si="193"/>
        <v>0</v>
      </c>
      <c r="CI47" s="543">
        <f t="shared" si="194"/>
        <v>0</v>
      </c>
      <c r="CJ47" s="565" t="str">
        <f t="shared" si="150"/>
        <v/>
      </c>
      <c r="CK47" s="719"/>
      <c r="CL47" s="720"/>
      <c r="CM47" s="720"/>
      <c r="CN47" s="720"/>
      <c r="CO47" s="720"/>
      <c r="CP47" s="720"/>
      <c r="CQ47" s="720"/>
      <c r="CR47" s="720"/>
      <c r="CS47" s="720"/>
      <c r="CT47" s="720"/>
      <c r="CU47" s="720"/>
      <c r="CV47" s="720"/>
      <c r="CW47" s="720"/>
      <c r="CX47" s="720"/>
      <c r="CY47" s="720"/>
      <c r="CZ47" s="720"/>
      <c r="DA47" s="720"/>
      <c r="DB47" s="720"/>
      <c r="DC47" s="720"/>
      <c r="DD47" s="720"/>
      <c r="DE47" s="720"/>
      <c r="DF47" s="720"/>
      <c r="DG47" s="720"/>
      <c r="DH47" s="720"/>
      <c r="DI47" s="720"/>
      <c r="DJ47" s="721"/>
      <c r="DK47" s="543" t="str">
        <f t="shared" ref="DK47:EJ47" si="240">IFERROR(DK17*$CJ47,"")</f>
        <v/>
      </c>
      <c r="DL47" s="522" t="str">
        <f t="shared" si="240"/>
        <v/>
      </c>
      <c r="DM47" s="522" t="str">
        <f t="shared" si="240"/>
        <v/>
      </c>
      <c r="DN47" s="522" t="str">
        <f t="shared" si="240"/>
        <v/>
      </c>
      <c r="DO47" s="522" t="str">
        <f t="shared" si="240"/>
        <v/>
      </c>
      <c r="DP47" s="522" t="str">
        <f t="shared" si="240"/>
        <v/>
      </c>
      <c r="DQ47" s="522" t="str">
        <f t="shared" si="240"/>
        <v/>
      </c>
      <c r="DR47" s="522" t="str">
        <f t="shared" si="240"/>
        <v/>
      </c>
      <c r="DS47" s="522" t="str">
        <f t="shared" si="240"/>
        <v/>
      </c>
      <c r="DT47" s="522" t="str">
        <f t="shared" si="240"/>
        <v/>
      </c>
      <c r="DU47" s="522" t="str">
        <f t="shared" si="240"/>
        <v/>
      </c>
      <c r="DV47" s="522" t="str">
        <f t="shared" si="240"/>
        <v/>
      </c>
      <c r="DW47" s="522" t="str">
        <f t="shared" si="240"/>
        <v/>
      </c>
      <c r="DX47" s="522" t="str">
        <f t="shared" si="240"/>
        <v/>
      </c>
      <c r="DY47" s="522" t="str">
        <f t="shared" si="240"/>
        <v/>
      </c>
      <c r="DZ47" s="522" t="str">
        <f t="shared" si="240"/>
        <v/>
      </c>
      <c r="EA47" s="522" t="str">
        <f t="shared" si="240"/>
        <v/>
      </c>
      <c r="EB47" s="522" t="str">
        <f t="shared" si="240"/>
        <v/>
      </c>
      <c r="EC47" s="522" t="str">
        <f t="shared" si="240"/>
        <v/>
      </c>
      <c r="ED47" s="522" t="str">
        <f t="shared" si="240"/>
        <v/>
      </c>
      <c r="EE47" s="522" t="str">
        <f t="shared" si="240"/>
        <v/>
      </c>
      <c r="EF47" s="522" t="str">
        <f t="shared" si="240"/>
        <v/>
      </c>
      <c r="EG47" s="522" t="str">
        <f t="shared" si="240"/>
        <v/>
      </c>
      <c r="EH47" s="522" t="str">
        <f t="shared" si="240"/>
        <v/>
      </c>
      <c r="EI47" s="522" t="str">
        <f t="shared" si="240"/>
        <v/>
      </c>
      <c r="EJ47" s="544" t="str">
        <f t="shared" si="240"/>
        <v/>
      </c>
      <c r="EK47" s="549">
        <f t="shared" si="196"/>
        <v>0</v>
      </c>
      <c r="EL47" s="543">
        <f t="shared" si="197"/>
        <v>0</v>
      </c>
      <c r="EM47" s="569" t="str">
        <f t="shared" si="152"/>
        <v/>
      </c>
      <c r="EN47" s="839">
        <f t="shared" si="153"/>
        <v>0</v>
      </c>
      <c r="EO47" s="840">
        <f t="shared" si="153"/>
        <v>0</v>
      </c>
      <c r="EP47" s="840">
        <f t="shared" si="153"/>
        <v>0</v>
      </c>
      <c r="EQ47" s="840">
        <f t="shared" si="153"/>
        <v>0</v>
      </c>
      <c r="ER47" s="840">
        <f t="shared" si="153"/>
        <v>0</v>
      </c>
      <c r="ES47" s="840">
        <f t="shared" si="153"/>
        <v>0</v>
      </c>
      <c r="ET47" s="840">
        <f t="shared" si="153"/>
        <v>0</v>
      </c>
      <c r="EU47" s="840">
        <f t="shared" si="153"/>
        <v>0</v>
      </c>
      <c r="EV47" s="840">
        <f t="shared" si="153"/>
        <v>0</v>
      </c>
      <c r="EW47" s="840">
        <f t="shared" si="153"/>
        <v>0</v>
      </c>
      <c r="EX47" s="840">
        <f t="shared" si="154"/>
        <v>0</v>
      </c>
      <c r="EY47" s="840">
        <f t="shared" si="154"/>
        <v>0</v>
      </c>
      <c r="EZ47" s="840">
        <f t="shared" si="154"/>
        <v>0</v>
      </c>
      <c r="FA47" s="840">
        <f t="shared" si="154"/>
        <v>0</v>
      </c>
      <c r="FB47" s="840">
        <f t="shared" si="154"/>
        <v>0</v>
      </c>
      <c r="FC47" s="840">
        <f t="shared" si="154"/>
        <v>0</v>
      </c>
      <c r="FD47" s="840">
        <f t="shared" si="154"/>
        <v>0</v>
      </c>
      <c r="FE47" s="840">
        <f t="shared" si="154"/>
        <v>0</v>
      </c>
      <c r="FF47" s="840">
        <f t="shared" si="154"/>
        <v>0</v>
      </c>
      <c r="FG47" s="840">
        <f t="shared" si="154"/>
        <v>0</v>
      </c>
      <c r="FH47" s="840">
        <f t="shared" si="155"/>
        <v>0</v>
      </c>
      <c r="FI47" s="840">
        <f t="shared" si="155"/>
        <v>0</v>
      </c>
      <c r="FJ47" s="840">
        <f t="shared" si="155"/>
        <v>0</v>
      </c>
      <c r="FK47" s="840">
        <f t="shared" si="155"/>
        <v>0</v>
      </c>
      <c r="FL47" s="840">
        <f t="shared" si="155"/>
        <v>0</v>
      </c>
      <c r="FM47" s="841">
        <f t="shared" si="155"/>
        <v>0</v>
      </c>
      <c r="FN47" s="572">
        <f t="shared" si="156"/>
        <v>0</v>
      </c>
      <c r="FO47" s="579">
        <f t="shared" si="157"/>
        <v>0</v>
      </c>
      <c r="FP47" s="489" t="s">
        <v>1584</v>
      </c>
      <c r="FS47" s="904" t="s">
        <v>1584</v>
      </c>
      <c r="FT47" s="912">
        <f t="shared" si="158"/>
        <v>0</v>
      </c>
      <c r="FU47" s="912">
        <f t="shared" si="159"/>
        <v>0</v>
      </c>
      <c r="FV47" s="912">
        <f t="shared" si="160"/>
        <v>0</v>
      </c>
      <c r="FW47" s="912">
        <f t="shared" si="161"/>
        <v>0</v>
      </c>
      <c r="FX47" s="912">
        <f t="shared" si="162"/>
        <v>0</v>
      </c>
      <c r="FY47" s="912">
        <f t="shared" si="163"/>
        <v>0</v>
      </c>
      <c r="FZ47" s="912">
        <f t="shared" si="164"/>
        <v>0</v>
      </c>
      <c r="GA47" s="912">
        <f t="shared" si="165"/>
        <v>0</v>
      </c>
      <c r="GB47" s="912">
        <f t="shared" si="166"/>
        <v>0</v>
      </c>
      <c r="GC47" s="912">
        <f t="shared" si="167"/>
        <v>0</v>
      </c>
      <c r="GD47" s="912">
        <f t="shared" si="168"/>
        <v>0</v>
      </c>
      <c r="GE47" s="912">
        <f t="shared" si="169"/>
        <v>0</v>
      </c>
      <c r="GF47" s="912">
        <f t="shared" si="170"/>
        <v>0</v>
      </c>
      <c r="GG47" s="912">
        <f t="shared" si="171"/>
        <v>0</v>
      </c>
      <c r="GH47" s="912">
        <f t="shared" si="172"/>
        <v>0</v>
      </c>
      <c r="GI47" s="912">
        <f t="shared" si="173"/>
        <v>0</v>
      </c>
      <c r="GJ47" s="912">
        <f t="shared" si="174"/>
        <v>0</v>
      </c>
      <c r="GK47" s="912">
        <f t="shared" si="175"/>
        <v>0</v>
      </c>
      <c r="GL47" s="912">
        <f t="shared" si="176"/>
        <v>0</v>
      </c>
      <c r="GM47" s="912">
        <f t="shared" si="177"/>
        <v>0</v>
      </c>
      <c r="GN47" s="912">
        <f t="shared" si="178"/>
        <v>0</v>
      </c>
      <c r="GO47" s="912">
        <f t="shared" si="179"/>
        <v>0</v>
      </c>
      <c r="GP47" s="912">
        <f t="shared" si="180"/>
        <v>0</v>
      </c>
      <c r="GQ47" s="912">
        <f t="shared" si="181"/>
        <v>0</v>
      </c>
      <c r="GR47" s="912">
        <f t="shared" si="182"/>
        <v>0</v>
      </c>
      <c r="GS47" s="913">
        <f t="shared" si="183"/>
        <v>0</v>
      </c>
      <c r="GT47" s="913">
        <f t="shared" si="198"/>
        <v>0</v>
      </c>
    </row>
    <row r="48" spans="1:202" ht="21" customHeight="1">
      <c r="A48" s="493"/>
      <c r="C48" s="1326" t="str">
        <f>IFERROR(MIN(SUM(M38:M50)/I37,C46),"-")</f>
        <v>-</v>
      </c>
      <c r="D48" s="1327"/>
      <c r="E48" s="1328"/>
      <c r="F48" s="1328"/>
      <c r="G48" s="1325"/>
      <c r="H48" s="48"/>
      <c r="I48" s="506"/>
      <c r="J48" s="294" t="str">
        <f t="shared" ref="J48" si="241">IFERROR(IF(I48="","-",I48/I37),"-")</f>
        <v>-</v>
      </c>
      <c r="K48" s="1089" t="str">
        <f t="shared" si="132"/>
        <v/>
      </c>
      <c r="L48" s="295" t="str">
        <f t="shared" ref="L48" si="242">IF(AND(ISNUMBER(K48), K48&gt;=0, ISNUMBER(I37), I37&gt;0),K48/I37, "-")</f>
        <v>-</v>
      </c>
      <c r="M48" s="704" t="str">
        <f t="shared" si="134"/>
        <v/>
      </c>
      <c r="N48" s="611"/>
      <c r="O48" s="296" t="str">
        <f>IF($N48="","",IFERROR(VLOOKUP($N48,'C3_2(公表)'!$C$4:$K$108,2,FALSE)&amp;"",""))</f>
        <v/>
      </c>
      <c r="P48" s="296" t="str">
        <f>IF($N48="","",IFERROR(VLOOKUP($N48,'C3_2(公表)'!$C$4:$K$108,3,FALSE)&amp;"",""))</f>
        <v/>
      </c>
      <c r="Q48" s="738" t="str">
        <f>IF($N48="","",IFERROR(VLOOKUP($N48,'C3_2(公表)'!$C$4:$K$108,4,FALSE)&amp;"",""))</f>
        <v/>
      </c>
      <c r="R48" s="925" t="str">
        <f t="shared" ref="R48" si="243">IFERROR(
  IF(COUNTIF($H38:$H48, $H48)&gt;1, 1,
    IF(COUNTIF($Z$10:$Z$30, $H48)=1,
      IF(INDEX($BF$10:$BF$34, MATCH($H48, $Z$10:$Z$30, 0))&lt;0, 2, ""),
      IF(COUNTIF($Z$32:$Z$34, $H48)=1,
        IF(INDEX($CI$32:$CI$34, MATCH($H48, $Z$32:$Z$34, 0))&lt;0, 3, ""),
        IF(INDEX($BF$40:$BF$64, MATCH($H48, $Z$40:$Z$64, 0))&lt;0, 4, "")
      )
    )
  ),"")</f>
        <v/>
      </c>
      <c r="S48" s="925" t="str">
        <f t="shared" si="73"/>
        <v/>
      </c>
      <c r="U48" s="508" t="s">
        <v>1616</v>
      </c>
      <c r="V48" s="508" t="b">
        <f t="shared" si="140"/>
        <v>0</v>
      </c>
      <c r="W48" s="508" t="b">
        <f t="shared" si="140"/>
        <v>0</v>
      </c>
      <c r="X48" s="1080" t="b">
        <f t="shared" ref="X48" si="244">IF(H37=$AB$376, FALSE,
 IF(H37=$AC$376, FALSE,
 IF(H37=$AD$376, FALSE,
 IF(H37=$AE$376, H47&lt;&gt;"",
 IF(H37=$AF$376, H47&lt;&gt;"", FALSE)))))</f>
        <v>0</v>
      </c>
      <c r="Z48" s="489" t="s">
        <v>1592</v>
      </c>
      <c r="AA48" s="521" t="s">
        <v>2699</v>
      </c>
      <c r="AB48" s="549">
        <f>SUMIFS('D5'!$J$37:$J$55, 'D5'!$B$37:$B$55, $Z48)</f>
        <v>0</v>
      </c>
      <c r="AC48" s="543">
        <f t="shared" si="188"/>
        <v>0</v>
      </c>
      <c r="AD48" s="865">
        <f t="shared" si="189"/>
        <v>0</v>
      </c>
      <c r="AE48" s="531">
        <f t="shared" ref="AE48:BD48" si="245">IFERROR(AE18*$AD48, 0)</f>
        <v>0</v>
      </c>
      <c r="AF48" s="521">
        <f t="shared" si="245"/>
        <v>0</v>
      </c>
      <c r="AG48" s="521">
        <f t="shared" si="245"/>
        <v>0</v>
      </c>
      <c r="AH48" s="521">
        <f t="shared" si="245"/>
        <v>0</v>
      </c>
      <c r="AI48" s="521">
        <f t="shared" si="245"/>
        <v>0</v>
      </c>
      <c r="AJ48" s="521">
        <f t="shared" si="245"/>
        <v>0</v>
      </c>
      <c r="AK48" s="521">
        <f t="shared" si="245"/>
        <v>0</v>
      </c>
      <c r="AL48" s="521">
        <f t="shared" si="245"/>
        <v>0</v>
      </c>
      <c r="AM48" s="521">
        <f t="shared" si="245"/>
        <v>0</v>
      </c>
      <c r="AN48" s="521">
        <f t="shared" si="245"/>
        <v>0</v>
      </c>
      <c r="AO48" s="521">
        <f t="shared" si="245"/>
        <v>0</v>
      </c>
      <c r="AP48" s="521">
        <f t="shared" si="245"/>
        <v>0</v>
      </c>
      <c r="AQ48" s="521">
        <f t="shared" si="245"/>
        <v>0</v>
      </c>
      <c r="AR48" s="521">
        <f t="shared" si="245"/>
        <v>0</v>
      </c>
      <c r="AS48" s="521">
        <f t="shared" si="245"/>
        <v>0</v>
      </c>
      <c r="AT48" s="521">
        <f t="shared" si="245"/>
        <v>0</v>
      </c>
      <c r="AU48" s="521">
        <f t="shared" si="245"/>
        <v>0</v>
      </c>
      <c r="AV48" s="521">
        <f t="shared" si="245"/>
        <v>0</v>
      </c>
      <c r="AW48" s="521">
        <f t="shared" si="245"/>
        <v>0</v>
      </c>
      <c r="AX48" s="521">
        <f t="shared" si="245"/>
        <v>0</v>
      </c>
      <c r="AY48" s="521">
        <f t="shared" si="245"/>
        <v>0</v>
      </c>
      <c r="AZ48" s="521">
        <f t="shared" si="245"/>
        <v>0</v>
      </c>
      <c r="BA48" s="521">
        <f t="shared" si="245"/>
        <v>0</v>
      </c>
      <c r="BB48" s="521">
        <f t="shared" si="245"/>
        <v>0</v>
      </c>
      <c r="BC48" s="521">
        <f t="shared" si="245"/>
        <v>0</v>
      </c>
      <c r="BD48" s="532">
        <f t="shared" si="245"/>
        <v>0</v>
      </c>
      <c r="BE48" s="552">
        <f t="shared" si="191"/>
        <v>0</v>
      </c>
      <c r="BF48" s="543">
        <f t="shared" si="147"/>
        <v>0</v>
      </c>
      <c r="BG48" s="711" t="str">
        <f t="shared" si="148"/>
        <v/>
      </c>
      <c r="BH48" s="543" t="str">
        <f t="shared" ref="BH48:CG48" si="246">IFERROR(BH18*$BG48,"")</f>
        <v/>
      </c>
      <c r="BI48" s="522" t="str">
        <f t="shared" si="246"/>
        <v/>
      </c>
      <c r="BJ48" s="522" t="str">
        <f t="shared" si="246"/>
        <v/>
      </c>
      <c r="BK48" s="522" t="str">
        <f t="shared" si="246"/>
        <v/>
      </c>
      <c r="BL48" s="522" t="str">
        <f t="shared" si="246"/>
        <v/>
      </c>
      <c r="BM48" s="522" t="str">
        <f t="shared" si="246"/>
        <v/>
      </c>
      <c r="BN48" s="522" t="str">
        <f t="shared" si="246"/>
        <v/>
      </c>
      <c r="BO48" s="522" t="str">
        <f t="shared" si="246"/>
        <v/>
      </c>
      <c r="BP48" s="522" t="str">
        <f t="shared" si="246"/>
        <v/>
      </c>
      <c r="BQ48" s="522" t="str">
        <f t="shared" si="246"/>
        <v/>
      </c>
      <c r="BR48" s="522" t="str">
        <f t="shared" si="246"/>
        <v/>
      </c>
      <c r="BS48" s="522" t="str">
        <f t="shared" si="246"/>
        <v/>
      </c>
      <c r="BT48" s="522" t="str">
        <f t="shared" si="246"/>
        <v/>
      </c>
      <c r="BU48" s="522" t="str">
        <f t="shared" si="246"/>
        <v/>
      </c>
      <c r="BV48" s="522" t="str">
        <f t="shared" si="246"/>
        <v/>
      </c>
      <c r="BW48" s="522" t="str">
        <f t="shared" si="246"/>
        <v/>
      </c>
      <c r="BX48" s="522" t="str">
        <f t="shared" si="246"/>
        <v/>
      </c>
      <c r="BY48" s="522" t="str">
        <f t="shared" si="246"/>
        <v/>
      </c>
      <c r="BZ48" s="522" t="str">
        <f t="shared" si="246"/>
        <v/>
      </c>
      <c r="CA48" s="522" t="str">
        <f t="shared" si="246"/>
        <v/>
      </c>
      <c r="CB48" s="522" t="str">
        <f t="shared" si="246"/>
        <v/>
      </c>
      <c r="CC48" s="522" t="str">
        <f t="shared" si="246"/>
        <v/>
      </c>
      <c r="CD48" s="522" t="str">
        <f t="shared" si="246"/>
        <v/>
      </c>
      <c r="CE48" s="522" t="str">
        <f t="shared" si="246"/>
        <v/>
      </c>
      <c r="CF48" s="522" t="str">
        <f t="shared" si="246"/>
        <v/>
      </c>
      <c r="CG48" s="544" t="str">
        <f t="shared" si="246"/>
        <v/>
      </c>
      <c r="CH48" s="549">
        <f t="shared" si="193"/>
        <v>0</v>
      </c>
      <c r="CI48" s="543">
        <f t="shared" si="194"/>
        <v>0</v>
      </c>
      <c r="CJ48" s="565" t="str">
        <f t="shared" si="150"/>
        <v/>
      </c>
      <c r="CK48" s="719"/>
      <c r="CL48" s="720"/>
      <c r="CM48" s="720"/>
      <c r="CN48" s="720"/>
      <c r="CO48" s="720"/>
      <c r="CP48" s="720"/>
      <c r="CQ48" s="720"/>
      <c r="CR48" s="720"/>
      <c r="CS48" s="720"/>
      <c r="CT48" s="720"/>
      <c r="CU48" s="720"/>
      <c r="CV48" s="720"/>
      <c r="CW48" s="720"/>
      <c r="CX48" s="720"/>
      <c r="CY48" s="720"/>
      <c r="CZ48" s="720"/>
      <c r="DA48" s="720"/>
      <c r="DB48" s="720"/>
      <c r="DC48" s="720"/>
      <c r="DD48" s="720"/>
      <c r="DE48" s="720"/>
      <c r="DF48" s="720"/>
      <c r="DG48" s="720"/>
      <c r="DH48" s="720"/>
      <c r="DI48" s="720"/>
      <c r="DJ48" s="721"/>
      <c r="DK48" s="543" t="str">
        <f t="shared" ref="DK48:EJ48" si="247">IFERROR(DK18*$CJ48,"")</f>
        <v/>
      </c>
      <c r="DL48" s="522" t="str">
        <f t="shared" si="247"/>
        <v/>
      </c>
      <c r="DM48" s="522" t="str">
        <f t="shared" si="247"/>
        <v/>
      </c>
      <c r="DN48" s="522" t="str">
        <f t="shared" si="247"/>
        <v/>
      </c>
      <c r="DO48" s="522" t="str">
        <f t="shared" si="247"/>
        <v/>
      </c>
      <c r="DP48" s="522" t="str">
        <f t="shared" si="247"/>
        <v/>
      </c>
      <c r="DQ48" s="522" t="str">
        <f t="shared" si="247"/>
        <v/>
      </c>
      <c r="DR48" s="522" t="str">
        <f t="shared" si="247"/>
        <v/>
      </c>
      <c r="DS48" s="522" t="str">
        <f t="shared" si="247"/>
        <v/>
      </c>
      <c r="DT48" s="522" t="str">
        <f t="shared" si="247"/>
        <v/>
      </c>
      <c r="DU48" s="522" t="str">
        <f t="shared" si="247"/>
        <v/>
      </c>
      <c r="DV48" s="522" t="str">
        <f t="shared" si="247"/>
        <v/>
      </c>
      <c r="DW48" s="522" t="str">
        <f t="shared" si="247"/>
        <v/>
      </c>
      <c r="DX48" s="522" t="str">
        <f t="shared" si="247"/>
        <v/>
      </c>
      <c r="DY48" s="522" t="str">
        <f t="shared" si="247"/>
        <v/>
      </c>
      <c r="DZ48" s="522" t="str">
        <f t="shared" si="247"/>
        <v/>
      </c>
      <c r="EA48" s="522" t="str">
        <f t="shared" si="247"/>
        <v/>
      </c>
      <c r="EB48" s="522" t="str">
        <f t="shared" si="247"/>
        <v/>
      </c>
      <c r="EC48" s="522" t="str">
        <f t="shared" si="247"/>
        <v/>
      </c>
      <c r="ED48" s="522" t="str">
        <f t="shared" si="247"/>
        <v/>
      </c>
      <c r="EE48" s="522" t="str">
        <f t="shared" si="247"/>
        <v/>
      </c>
      <c r="EF48" s="522" t="str">
        <f t="shared" si="247"/>
        <v/>
      </c>
      <c r="EG48" s="522" t="str">
        <f t="shared" si="247"/>
        <v/>
      </c>
      <c r="EH48" s="522" t="str">
        <f t="shared" si="247"/>
        <v/>
      </c>
      <c r="EI48" s="522" t="str">
        <f t="shared" si="247"/>
        <v/>
      </c>
      <c r="EJ48" s="544" t="str">
        <f t="shared" si="247"/>
        <v/>
      </c>
      <c r="EK48" s="549">
        <f t="shared" si="196"/>
        <v>0</v>
      </c>
      <c r="EL48" s="543">
        <f t="shared" si="197"/>
        <v>0</v>
      </c>
      <c r="EM48" s="569" t="str">
        <f t="shared" si="152"/>
        <v/>
      </c>
      <c r="EN48" s="839">
        <f t="shared" si="153"/>
        <v>0</v>
      </c>
      <c r="EO48" s="840">
        <f t="shared" si="153"/>
        <v>0</v>
      </c>
      <c r="EP48" s="840">
        <f t="shared" si="153"/>
        <v>0</v>
      </c>
      <c r="EQ48" s="840">
        <f t="shared" si="153"/>
        <v>0</v>
      </c>
      <c r="ER48" s="840">
        <f t="shared" si="153"/>
        <v>0</v>
      </c>
      <c r="ES48" s="840">
        <f t="shared" si="153"/>
        <v>0</v>
      </c>
      <c r="ET48" s="840">
        <f t="shared" si="153"/>
        <v>0</v>
      </c>
      <c r="EU48" s="840">
        <f t="shared" si="153"/>
        <v>0</v>
      </c>
      <c r="EV48" s="840">
        <f t="shared" si="153"/>
        <v>0</v>
      </c>
      <c r="EW48" s="840">
        <f t="shared" si="153"/>
        <v>0</v>
      </c>
      <c r="EX48" s="840">
        <f t="shared" si="154"/>
        <v>0</v>
      </c>
      <c r="EY48" s="840">
        <f t="shared" si="154"/>
        <v>0</v>
      </c>
      <c r="EZ48" s="840">
        <f t="shared" si="154"/>
        <v>0</v>
      </c>
      <c r="FA48" s="840">
        <f t="shared" si="154"/>
        <v>0</v>
      </c>
      <c r="FB48" s="840">
        <f t="shared" si="154"/>
        <v>0</v>
      </c>
      <c r="FC48" s="840">
        <f t="shared" si="154"/>
        <v>0</v>
      </c>
      <c r="FD48" s="840">
        <f t="shared" si="154"/>
        <v>0</v>
      </c>
      <c r="FE48" s="840">
        <f t="shared" si="154"/>
        <v>0</v>
      </c>
      <c r="FF48" s="840">
        <f t="shared" si="154"/>
        <v>0</v>
      </c>
      <c r="FG48" s="840">
        <f t="shared" si="154"/>
        <v>0</v>
      </c>
      <c r="FH48" s="840">
        <f t="shared" si="155"/>
        <v>0</v>
      </c>
      <c r="FI48" s="840">
        <f t="shared" si="155"/>
        <v>0</v>
      </c>
      <c r="FJ48" s="840">
        <f t="shared" si="155"/>
        <v>0</v>
      </c>
      <c r="FK48" s="840">
        <f t="shared" si="155"/>
        <v>0</v>
      </c>
      <c r="FL48" s="840">
        <f t="shared" si="155"/>
        <v>0</v>
      </c>
      <c r="FM48" s="841">
        <f t="shared" si="155"/>
        <v>0</v>
      </c>
      <c r="FN48" s="572">
        <f t="shared" si="156"/>
        <v>0</v>
      </c>
      <c r="FO48" s="579">
        <f t="shared" si="157"/>
        <v>0</v>
      </c>
      <c r="FP48" s="489" t="s">
        <v>1592</v>
      </c>
      <c r="FS48" s="904" t="s">
        <v>1592</v>
      </c>
      <c r="FT48" s="912">
        <f t="shared" si="158"/>
        <v>0</v>
      </c>
      <c r="FU48" s="912">
        <f t="shared" si="159"/>
        <v>0</v>
      </c>
      <c r="FV48" s="912">
        <f t="shared" si="160"/>
        <v>0</v>
      </c>
      <c r="FW48" s="912">
        <f t="shared" si="161"/>
        <v>0</v>
      </c>
      <c r="FX48" s="912">
        <f t="shared" si="162"/>
        <v>0</v>
      </c>
      <c r="FY48" s="912">
        <f t="shared" si="163"/>
        <v>0</v>
      </c>
      <c r="FZ48" s="912">
        <f t="shared" si="164"/>
        <v>0</v>
      </c>
      <c r="GA48" s="912">
        <f t="shared" si="165"/>
        <v>0</v>
      </c>
      <c r="GB48" s="912">
        <f t="shared" si="166"/>
        <v>0</v>
      </c>
      <c r="GC48" s="912">
        <f t="shared" si="167"/>
        <v>0</v>
      </c>
      <c r="GD48" s="912">
        <f t="shared" si="168"/>
        <v>0</v>
      </c>
      <c r="GE48" s="912">
        <f t="shared" si="169"/>
        <v>0</v>
      </c>
      <c r="GF48" s="912">
        <f t="shared" si="170"/>
        <v>0</v>
      </c>
      <c r="GG48" s="912">
        <f t="shared" si="171"/>
        <v>0</v>
      </c>
      <c r="GH48" s="912">
        <f t="shared" si="172"/>
        <v>0</v>
      </c>
      <c r="GI48" s="912">
        <f t="shared" si="173"/>
        <v>0</v>
      </c>
      <c r="GJ48" s="912">
        <f t="shared" si="174"/>
        <v>0</v>
      </c>
      <c r="GK48" s="912">
        <f t="shared" si="175"/>
        <v>0</v>
      </c>
      <c r="GL48" s="912">
        <f t="shared" si="176"/>
        <v>0</v>
      </c>
      <c r="GM48" s="912">
        <f t="shared" si="177"/>
        <v>0</v>
      </c>
      <c r="GN48" s="912">
        <f t="shared" si="178"/>
        <v>0</v>
      </c>
      <c r="GO48" s="912">
        <f t="shared" si="179"/>
        <v>0</v>
      </c>
      <c r="GP48" s="912">
        <f t="shared" si="180"/>
        <v>0</v>
      </c>
      <c r="GQ48" s="912">
        <f t="shared" si="181"/>
        <v>0</v>
      </c>
      <c r="GR48" s="912">
        <f t="shared" si="182"/>
        <v>0</v>
      </c>
      <c r="GS48" s="913">
        <f t="shared" si="183"/>
        <v>0</v>
      </c>
      <c r="GT48" s="913">
        <f t="shared" si="198"/>
        <v>0</v>
      </c>
    </row>
    <row r="49" spans="1:202" ht="21" customHeight="1">
      <c r="A49" s="493"/>
      <c r="C49" s="1329" t="s">
        <v>1076</v>
      </c>
      <c r="D49" s="1330"/>
      <c r="E49" s="1330"/>
      <c r="F49" s="1331"/>
      <c r="G49" s="1324"/>
      <c r="H49" s="498"/>
      <c r="I49" s="506"/>
      <c r="J49" s="499" t="str">
        <f t="shared" ref="J49" si="248">IFERROR(IF(I49="","-",I49/I37),"-")</f>
        <v>-</v>
      </c>
      <c r="K49" s="1089" t="str">
        <f t="shared" si="132"/>
        <v/>
      </c>
      <c r="L49" s="500" t="str">
        <f t="shared" ref="L49" si="249">IF(AND(ISNUMBER(K49), K49&gt;=0, ISNUMBER(I37), I37&gt;0),K49/I37, "-")</f>
        <v>-</v>
      </c>
      <c r="M49" s="707" t="str">
        <f t="shared" si="134"/>
        <v/>
      </c>
      <c r="N49" s="611"/>
      <c r="O49" s="296" t="str">
        <f>IF($N49="","",IFERROR(VLOOKUP($N49,'C3_2(公表)'!$C$4:$K$108,2,FALSE)&amp;"",""))</f>
        <v/>
      </c>
      <c r="P49" s="296" t="str">
        <f>IF($N49="","",IFERROR(VLOOKUP($N49,'C3_2(公表)'!$C$4:$K$108,3,FALSE)&amp;"",""))</f>
        <v/>
      </c>
      <c r="Q49" s="738" t="str">
        <f>IF($N49="","",IFERROR(VLOOKUP($N49,'C3_2(公表)'!$C$4:$K$108,4,FALSE)&amp;"",""))</f>
        <v/>
      </c>
      <c r="R49" s="925" t="str">
        <f t="shared" ref="R49" si="250">IFERROR(
  IF(COUNTIF($H38:$H49, $H49)&gt;1, 1,
    IF(COUNTIF($Z$10:$Z$30, $H49)=1,
      IF(INDEX($BF$10:$BF$34, MATCH($H49, $Z$10:$Z$30, 0))&lt;0, 2, ""),
      IF(COUNTIF($Z$32:$Z$34, $H49)=1,
        IF(INDEX($CI$32:$CI$34, MATCH($H49, $Z$32:$Z$34, 0))&lt;0, 3, ""),
        IF(INDEX($BF$40:$BF$64, MATCH($H49, $Z$40:$Z$64, 0))&lt;0, 4, "")
      )
    )
  ),"")</f>
        <v/>
      </c>
      <c r="S49" s="925" t="str">
        <f t="shared" si="73"/>
        <v/>
      </c>
      <c r="U49" s="508" t="s">
        <v>1616</v>
      </c>
      <c r="V49" s="508" t="b">
        <f t="shared" si="140"/>
        <v>0</v>
      </c>
      <c r="W49" s="508" t="b">
        <f t="shared" si="140"/>
        <v>0</v>
      </c>
      <c r="X49" s="1080" t="b">
        <f t="shared" ref="X49" si="251">IF(H37=$AB$376, FALSE,
 IF(H37=$AC$376, FALSE,
 IF(H37=$AD$376, FALSE,
 IF(H37=$AE$376, H48&lt;&gt;"",
 IF(H37=$AF$376, H48&lt;&gt;"", FALSE)))))</f>
        <v>0</v>
      </c>
      <c r="Z49" s="489" t="s">
        <v>2688</v>
      </c>
      <c r="AA49" s="521" t="s">
        <v>1156</v>
      </c>
      <c r="AB49" s="549">
        <f>SUMIFS('D5'!$J$37:$J$55, 'D5'!$B$37:$B$55, $Z49)</f>
        <v>10000</v>
      </c>
      <c r="AC49" s="543">
        <f t="shared" si="188"/>
        <v>10000</v>
      </c>
      <c r="AD49" s="865">
        <f t="shared" si="189"/>
        <v>1</v>
      </c>
      <c r="AE49" s="531">
        <f t="shared" ref="AE49:BD49" si="252">IFERROR(AE19*$AD49, 0)</f>
        <v>0</v>
      </c>
      <c r="AF49" s="521">
        <f t="shared" si="252"/>
        <v>0</v>
      </c>
      <c r="AG49" s="521">
        <f t="shared" si="252"/>
        <v>0</v>
      </c>
      <c r="AH49" s="521">
        <f t="shared" si="252"/>
        <v>0</v>
      </c>
      <c r="AI49" s="521">
        <f t="shared" si="252"/>
        <v>0</v>
      </c>
      <c r="AJ49" s="521">
        <f t="shared" si="252"/>
        <v>0</v>
      </c>
      <c r="AK49" s="521">
        <f t="shared" si="252"/>
        <v>0</v>
      </c>
      <c r="AL49" s="521">
        <f t="shared" si="252"/>
        <v>0</v>
      </c>
      <c r="AM49" s="521">
        <f t="shared" si="252"/>
        <v>0</v>
      </c>
      <c r="AN49" s="521">
        <f t="shared" si="252"/>
        <v>0</v>
      </c>
      <c r="AO49" s="521">
        <f t="shared" si="252"/>
        <v>0</v>
      </c>
      <c r="AP49" s="521">
        <f t="shared" si="252"/>
        <v>0</v>
      </c>
      <c r="AQ49" s="521">
        <f t="shared" si="252"/>
        <v>0</v>
      </c>
      <c r="AR49" s="521">
        <f t="shared" si="252"/>
        <v>0</v>
      </c>
      <c r="AS49" s="521">
        <f t="shared" si="252"/>
        <v>0</v>
      </c>
      <c r="AT49" s="521">
        <f t="shared" si="252"/>
        <v>0</v>
      </c>
      <c r="AU49" s="521">
        <f t="shared" si="252"/>
        <v>0</v>
      </c>
      <c r="AV49" s="521">
        <f t="shared" si="252"/>
        <v>0</v>
      </c>
      <c r="AW49" s="521">
        <f t="shared" si="252"/>
        <v>0</v>
      </c>
      <c r="AX49" s="521">
        <f t="shared" si="252"/>
        <v>0</v>
      </c>
      <c r="AY49" s="521">
        <f t="shared" si="252"/>
        <v>0</v>
      </c>
      <c r="AZ49" s="521">
        <f t="shared" si="252"/>
        <v>0</v>
      </c>
      <c r="BA49" s="521">
        <f t="shared" si="252"/>
        <v>0</v>
      </c>
      <c r="BB49" s="521">
        <f t="shared" si="252"/>
        <v>0</v>
      </c>
      <c r="BC49" s="521">
        <f t="shared" si="252"/>
        <v>0</v>
      </c>
      <c r="BD49" s="532">
        <f t="shared" si="252"/>
        <v>0</v>
      </c>
      <c r="BE49" s="552">
        <f t="shared" si="191"/>
        <v>0</v>
      </c>
      <c r="BF49" s="543">
        <f t="shared" si="147"/>
        <v>10000</v>
      </c>
      <c r="BG49" s="711">
        <f t="shared" si="148"/>
        <v>1</v>
      </c>
      <c r="BH49" s="543">
        <f t="shared" ref="BH49:CG49" si="253">IFERROR(BH19*$BG49,"")</f>
        <v>6666.6666666666661</v>
      </c>
      <c r="BI49" s="522">
        <f t="shared" si="253"/>
        <v>0</v>
      </c>
      <c r="BJ49" s="522">
        <f t="shared" si="253"/>
        <v>0</v>
      </c>
      <c r="BK49" s="522">
        <f t="shared" si="253"/>
        <v>0</v>
      </c>
      <c r="BL49" s="522">
        <f t="shared" si="253"/>
        <v>0</v>
      </c>
      <c r="BM49" s="522">
        <f t="shared" si="253"/>
        <v>0</v>
      </c>
      <c r="BN49" s="522">
        <f t="shared" si="253"/>
        <v>0</v>
      </c>
      <c r="BO49" s="522">
        <f t="shared" si="253"/>
        <v>0</v>
      </c>
      <c r="BP49" s="522">
        <f t="shared" si="253"/>
        <v>0</v>
      </c>
      <c r="BQ49" s="522">
        <f t="shared" si="253"/>
        <v>0</v>
      </c>
      <c r="BR49" s="522">
        <f t="shared" si="253"/>
        <v>0</v>
      </c>
      <c r="BS49" s="522">
        <f t="shared" si="253"/>
        <v>0</v>
      </c>
      <c r="BT49" s="522">
        <f t="shared" si="253"/>
        <v>0</v>
      </c>
      <c r="BU49" s="522">
        <f t="shared" si="253"/>
        <v>0</v>
      </c>
      <c r="BV49" s="522">
        <f t="shared" si="253"/>
        <v>0</v>
      </c>
      <c r="BW49" s="522">
        <f t="shared" si="253"/>
        <v>0</v>
      </c>
      <c r="BX49" s="522">
        <f t="shared" si="253"/>
        <v>0</v>
      </c>
      <c r="BY49" s="522">
        <f t="shared" si="253"/>
        <v>0</v>
      </c>
      <c r="BZ49" s="522">
        <f t="shared" si="253"/>
        <v>0</v>
      </c>
      <c r="CA49" s="522">
        <f t="shared" si="253"/>
        <v>0</v>
      </c>
      <c r="CB49" s="522">
        <f t="shared" si="253"/>
        <v>0</v>
      </c>
      <c r="CC49" s="522">
        <f t="shared" si="253"/>
        <v>0</v>
      </c>
      <c r="CD49" s="522">
        <f t="shared" si="253"/>
        <v>0</v>
      </c>
      <c r="CE49" s="522">
        <f t="shared" si="253"/>
        <v>0</v>
      </c>
      <c r="CF49" s="522">
        <f t="shared" si="253"/>
        <v>0</v>
      </c>
      <c r="CG49" s="544">
        <f t="shared" si="253"/>
        <v>0</v>
      </c>
      <c r="CH49" s="549">
        <f t="shared" si="193"/>
        <v>6666.6666666666661</v>
      </c>
      <c r="CI49" s="543">
        <f t="shared" si="194"/>
        <v>3333.3333333333339</v>
      </c>
      <c r="CJ49" s="565">
        <f t="shared" si="150"/>
        <v>1</v>
      </c>
      <c r="CK49" s="719"/>
      <c r="CL49" s="720"/>
      <c r="CM49" s="720"/>
      <c r="CN49" s="720"/>
      <c r="CO49" s="720"/>
      <c r="CP49" s="720"/>
      <c r="CQ49" s="720"/>
      <c r="CR49" s="720"/>
      <c r="CS49" s="720"/>
      <c r="CT49" s="720"/>
      <c r="CU49" s="720"/>
      <c r="CV49" s="720"/>
      <c r="CW49" s="720"/>
      <c r="CX49" s="720"/>
      <c r="CY49" s="720"/>
      <c r="CZ49" s="720"/>
      <c r="DA49" s="720"/>
      <c r="DB49" s="720"/>
      <c r="DC49" s="720"/>
      <c r="DD49" s="720"/>
      <c r="DE49" s="720"/>
      <c r="DF49" s="720"/>
      <c r="DG49" s="720"/>
      <c r="DH49" s="720"/>
      <c r="DI49" s="720"/>
      <c r="DJ49" s="721"/>
      <c r="DK49" s="543">
        <f t="shared" ref="DK49:EJ49" si="254">IFERROR(DK19*$CJ49,"")</f>
        <v>0</v>
      </c>
      <c r="DL49" s="522">
        <f t="shared" si="254"/>
        <v>0</v>
      </c>
      <c r="DM49" s="522">
        <f t="shared" si="254"/>
        <v>0</v>
      </c>
      <c r="DN49" s="522">
        <f t="shared" si="254"/>
        <v>0</v>
      </c>
      <c r="DO49" s="522">
        <f t="shared" si="254"/>
        <v>0</v>
      </c>
      <c r="DP49" s="522">
        <f t="shared" si="254"/>
        <v>0</v>
      </c>
      <c r="DQ49" s="522">
        <f t="shared" si="254"/>
        <v>0</v>
      </c>
      <c r="DR49" s="522">
        <f t="shared" si="254"/>
        <v>0</v>
      </c>
      <c r="DS49" s="522">
        <f t="shared" si="254"/>
        <v>0</v>
      </c>
      <c r="DT49" s="522">
        <f t="shared" si="254"/>
        <v>0</v>
      </c>
      <c r="DU49" s="522">
        <f t="shared" si="254"/>
        <v>0</v>
      </c>
      <c r="DV49" s="522">
        <f t="shared" si="254"/>
        <v>0</v>
      </c>
      <c r="DW49" s="522">
        <f t="shared" si="254"/>
        <v>0</v>
      </c>
      <c r="DX49" s="522">
        <f t="shared" si="254"/>
        <v>0</v>
      </c>
      <c r="DY49" s="522">
        <f t="shared" si="254"/>
        <v>0</v>
      </c>
      <c r="DZ49" s="522">
        <f t="shared" si="254"/>
        <v>0</v>
      </c>
      <c r="EA49" s="522">
        <f t="shared" si="254"/>
        <v>0</v>
      </c>
      <c r="EB49" s="522">
        <f t="shared" si="254"/>
        <v>0</v>
      </c>
      <c r="EC49" s="522">
        <f t="shared" si="254"/>
        <v>0</v>
      </c>
      <c r="ED49" s="522">
        <f t="shared" si="254"/>
        <v>0</v>
      </c>
      <c r="EE49" s="522">
        <f t="shared" si="254"/>
        <v>2962.9629629629635</v>
      </c>
      <c r="EF49" s="522">
        <f t="shared" si="254"/>
        <v>0</v>
      </c>
      <c r="EG49" s="522">
        <f t="shared" si="254"/>
        <v>0</v>
      </c>
      <c r="EH49" s="522">
        <f t="shared" si="254"/>
        <v>0</v>
      </c>
      <c r="EI49" s="522">
        <f t="shared" si="254"/>
        <v>0</v>
      </c>
      <c r="EJ49" s="544">
        <f t="shared" si="254"/>
        <v>0</v>
      </c>
      <c r="EK49" s="549">
        <f t="shared" si="196"/>
        <v>2962.9629629629635</v>
      </c>
      <c r="EL49" s="543">
        <f t="shared" si="197"/>
        <v>370.37037037037044</v>
      </c>
      <c r="EM49" s="569">
        <f t="shared" si="152"/>
        <v>1</v>
      </c>
      <c r="EN49" s="839">
        <f t="shared" si="153"/>
        <v>6666.6666666666661</v>
      </c>
      <c r="EO49" s="840">
        <f t="shared" si="153"/>
        <v>0</v>
      </c>
      <c r="EP49" s="840">
        <f t="shared" si="153"/>
        <v>0</v>
      </c>
      <c r="EQ49" s="840">
        <f t="shared" si="153"/>
        <v>0</v>
      </c>
      <c r="ER49" s="840">
        <f t="shared" si="153"/>
        <v>0</v>
      </c>
      <c r="ES49" s="840">
        <f t="shared" si="153"/>
        <v>0</v>
      </c>
      <c r="ET49" s="840">
        <f t="shared" si="153"/>
        <v>0</v>
      </c>
      <c r="EU49" s="840">
        <f t="shared" si="153"/>
        <v>0</v>
      </c>
      <c r="EV49" s="840">
        <f t="shared" si="153"/>
        <v>0</v>
      </c>
      <c r="EW49" s="840">
        <f t="shared" si="153"/>
        <v>0</v>
      </c>
      <c r="EX49" s="840">
        <f t="shared" si="154"/>
        <v>0</v>
      </c>
      <c r="EY49" s="840">
        <f t="shared" si="154"/>
        <v>0</v>
      </c>
      <c r="EZ49" s="840">
        <f t="shared" si="154"/>
        <v>0</v>
      </c>
      <c r="FA49" s="840">
        <f t="shared" si="154"/>
        <v>0</v>
      </c>
      <c r="FB49" s="840">
        <f t="shared" si="154"/>
        <v>0</v>
      </c>
      <c r="FC49" s="840">
        <f t="shared" si="154"/>
        <v>0</v>
      </c>
      <c r="FD49" s="840">
        <f t="shared" si="154"/>
        <v>0</v>
      </c>
      <c r="FE49" s="840">
        <f t="shared" si="154"/>
        <v>2962.9629629629635</v>
      </c>
      <c r="FF49" s="840">
        <f t="shared" si="154"/>
        <v>0</v>
      </c>
      <c r="FG49" s="840">
        <f t="shared" si="154"/>
        <v>0</v>
      </c>
      <c r="FH49" s="840">
        <f t="shared" si="155"/>
        <v>0</v>
      </c>
      <c r="FI49" s="840">
        <f t="shared" si="155"/>
        <v>0</v>
      </c>
      <c r="FJ49" s="840">
        <f t="shared" si="155"/>
        <v>0</v>
      </c>
      <c r="FK49" s="840">
        <f t="shared" si="155"/>
        <v>0</v>
      </c>
      <c r="FL49" s="840">
        <f t="shared" si="155"/>
        <v>0</v>
      </c>
      <c r="FM49" s="841">
        <f t="shared" si="155"/>
        <v>0</v>
      </c>
      <c r="FN49" s="572">
        <f t="shared" si="156"/>
        <v>666.66666666666663</v>
      </c>
      <c r="FO49" s="579">
        <f t="shared" si="157"/>
        <v>1</v>
      </c>
      <c r="FP49" s="489" t="s">
        <v>2688</v>
      </c>
      <c r="FS49" s="904" t="s">
        <v>2688</v>
      </c>
      <c r="FT49" s="912">
        <f t="shared" si="158"/>
        <v>0</v>
      </c>
      <c r="FU49" s="912">
        <f t="shared" si="159"/>
        <v>0</v>
      </c>
      <c r="FV49" s="912">
        <f t="shared" si="160"/>
        <v>0</v>
      </c>
      <c r="FW49" s="912">
        <f t="shared" si="161"/>
        <v>0</v>
      </c>
      <c r="FX49" s="912">
        <f t="shared" si="162"/>
        <v>0</v>
      </c>
      <c r="FY49" s="912">
        <f t="shared" si="163"/>
        <v>0</v>
      </c>
      <c r="FZ49" s="912">
        <f t="shared" si="164"/>
        <v>0</v>
      </c>
      <c r="GA49" s="912">
        <f t="shared" si="165"/>
        <v>0</v>
      </c>
      <c r="GB49" s="912">
        <f t="shared" si="166"/>
        <v>0</v>
      </c>
      <c r="GC49" s="912">
        <f t="shared" si="167"/>
        <v>0</v>
      </c>
      <c r="GD49" s="912">
        <f t="shared" si="168"/>
        <v>0</v>
      </c>
      <c r="GE49" s="912">
        <f t="shared" si="169"/>
        <v>0</v>
      </c>
      <c r="GF49" s="912">
        <f t="shared" si="170"/>
        <v>0</v>
      </c>
      <c r="GG49" s="912">
        <f t="shared" si="171"/>
        <v>0</v>
      </c>
      <c r="GH49" s="912">
        <f t="shared" si="172"/>
        <v>0</v>
      </c>
      <c r="GI49" s="912">
        <f t="shared" si="173"/>
        <v>0</v>
      </c>
      <c r="GJ49" s="912">
        <f t="shared" si="174"/>
        <v>0</v>
      </c>
      <c r="GK49" s="912">
        <f t="shared" si="175"/>
        <v>0</v>
      </c>
      <c r="GL49" s="912">
        <f t="shared" si="176"/>
        <v>0</v>
      </c>
      <c r="GM49" s="912">
        <f t="shared" si="177"/>
        <v>0</v>
      </c>
      <c r="GN49" s="912">
        <f t="shared" si="178"/>
        <v>0</v>
      </c>
      <c r="GO49" s="912">
        <f t="shared" si="179"/>
        <v>0</v>
      </c>
      <c r="GP49" s="912">
        <f t="shared" si="180"/>
        <v>0</v>
      </c>
      <c r="GQ49" s="912">
        <f t="shared" si="181"/>
        <v>0</v>
      </c>
      <c r="GR49" s="912">
        <f t="shared" si="182"/>
        <v>0</v>
      </c>
      <c r="GS49" s="913">
        <f t="shared" si="183"/>
        <v>0</v>
      </c>
      <c r="GT49" s="913">
        <f t="shared" si="198"/>
        <v>0</v>
      </c>
    </row>
    <row r="50" spans="1:202" ht="21" customHeight="1" thickBot="1">
      <c r="A50" s="493"/>
      <c r="C50" s="1361" t="str">
        <f>IFERROR(MIN(SUM(K38:K50)/I37, C48),"-")</f>
        <v>-</v>
      </c>
      <c r="D50" s="1362"/>
      <c r="E50" s="1362"/>
      <c r="F50" s="1363"/>
      <c r="G50" s="1360"/>
      <c r="H50" s="809" t="str">
        <f>IF(AND(H37="電源構成を指定しない", I37&lt;&gt;""), "電源種の指定なし", "")</f>
        <v/>
      </c>
      <c r="I50" s="592" t="str">
        <f>IF(AND(H37="電源構成を指定しない", I37&lt;&gt;""), I37-SUM(I38:I49), "")</f>
        <v/>
      </c>
      <c r="J50" s="501" t="str">
        <f t="shared" ref="J50" si="255">IFERROR(IF(I50="","-",I50/I37),"-")</f>
        <v>-</v>
      </c>
      <c r="K50" s="1092" t="str">
        <f t="shared" si="132"/>
        <v/>
      </c>
      <c r="L50" s="502" t="str">
        <f t="shared" ref="L50" si="256">IF(AND(ISNUMBER(K50), K50&gt;=0, ISNUMBER(I37), I37&gt;0),K50/I37, "-")</f>
        <v>-</v>
      </c>
      <c r="M50" s="892" t="str">
        <f t="shared" si="134"/>
        <v/>
      </c>
      <c r="N50" s="613"/>
      <c r="O50" s="301" t="str">
        <f>IF($N50="","",IFERROR(VLOOKUP($N50,'C3_2(公表)'!$C$4:$K$108,2,FALSE)&amp;"",""))</f>
        <v/>
      </c>
      <c r="P50" s="301" t="str">
        <f>IF($N50="","",IFERROR(VLOOKUP($N50,'C3_2(公表)'!$C$4:$K$108,3,FALSE)&amp;"",""))</f>
        <v/>
      </c>
      <c r="Q50" s="739" t="str">
        <f>IF($N50="","",IFERROR(VLOOKUP($N50,'C3_2(公表)'!$C$4:$K$108,4,FALSE)&amp;"",""))</f>
        <v/>
      </c>
      <c r="R50" s="733"/>
      <c r="S50" s="733"/>
      <c r="U50" s="508" t="s">
        <v>1616</v>
      </c>
      <c r="V50" s="508" t="b">
        <f t="shared" si="140"/>
        <v>0</v>
      </c>
      <c r="W50" s="508" t="b">
        <f t="shared" si="140"/>
        <v>0</v>
      </c>
      <c r="X50" s="508" t="b">
        <v>0</v>
      </c>
      <c r="Z50" s="489" t="s">
        <v>2689</v>
      </c>
      <c r="AA50" s="521" t="s">
        <v>2699</v>
      </c>
      <c r="AB50" s="549">
        <f>SUMIFS('D5'!$J$37:$J$55, 'D5'!$B$37:$B$55, $Z50)</f>
        <v>0</v>
      </c>
      <c r="AC50" s="543">
        <f t="shared" si="188"/>
        <v>0</v>
      </c>
      <c r="AD50" s="865">
        <f t="shared" si="189"/>
        <v>0</v>
      </c>
      <c r="AE50" s="531">
        <f t="shared" ref="AE50:BD50" si="257">IFERROR(AE20*$AD50, 0)</f>
        <v>0</v>
      </c>
      <c r="AF50" s="521">
        <f t="shared" si="257"/>
        <v>0</v>
      </c>
      <c r="AG50" s="521">
        <f t="shared" si="257"/>
        <v>0</v>
      </c>
      <c r="AH50" s="521">
        <f t="shared" si="257"/>
        <v>0</v>
      </c>
      <c r="AI50" s="521">
        <f t="shared" si="257"/>
        <v>0</v>
      </c>
      <c r="AJ50" s="521">
        <f t="shared" si="257"/>
        <v>0</v>
      </c>
      <c r="AK50" s="521">
        <f t="shared" si="257"/>
        <v>0</v>
      </c>
      <c r="AL50" s="521">
        <f t="shared" si="257"/>
        <v>0</v>
      </c>
      <c r="AM50" s="521">
        <f t="shared" si="257"/>
        <v>0</v>
      </c>
      <c r="AN50" s="521">
        <f t="shared" si="257"/>
        <v>0</v>
      </c>
      <c r="AO50" s="521">
        <f t="shared" si="257"/>
        <v>0</v>
      </c>
      <c r="AP50" s="521">
        <f t="shared" si="257"/>
        <v>0</v>
      </c>
      <c r="AQ50" s="521">
        <f t="shared" si="257"/>
        <v>0</v>
      </c>
      <c r="AR50" s="521">
        <f t="shared" si="257"/>
        <v>0</v>
      </c>
      <c r="AS50" s="521">
        <f t="shared" si="257"/>
        <v>0</v>
      </c>
      <c r="AT50" s="521">
        <f t="shared" si="257"/>
        <v>0</v>
      </c>
      <c r="AU50" s="521">
        <f t="shared" si="257"/>
        <v>0</v>
      </c>
      <c r="AV50" s="521">
        <f t="shared" si="257"/>
        <v>0</v>
      </c>
      <c r="AW50" s="521">
        <f t="shared" si="257"/>
        <v>0</v>
      </c>
      <c r="AX50" s="521">
        <f t="shared" si="257"/>
        <v>0</v>
      </c>
      <c r="AY50" s="521">
        <f t="shared" si="257"/>
        <v>0</v>
      </c>
      <c r="AZ50" s="521">
        <f t="shared" si="257"/>
        <v>0</v>
      </c>
      <c r="BA50" s="521">
        <f t="shared" si="257"/>
        <v>0</v>
      </c>
      <c r="BB50" s="521">
        <f t="shared" si="257"/>
        <v>0</v>
      </c>
      <c r="BC50" s="521">
        <f t="shared" si="257"/>
        <v>0</v>
      </c>
      <c r="BD50" s="532">
        <f t="shared" si="257"/>
        <v>0</v>
      </c>
      <c r="BE50" s="552">
        <f t="shared" si="191"/>
        <v>0</v>
      </c>
      <c r="BF50" s="543">
        <f t="shared" si="147"/>
        <v>0</v>
      </c>
      <c r="BG50" s="711" t="str">
        <f t="shared" si="148"/>
        <v/>
      </c>
      <c r="BH50" s="543" t="str">
        <f t="shared" ref="BH50:CG50" si="258">IFERROR(BH20*$BG50,"")</f>
        <v/>
      </c>
      <c r="BI50" s="522" t="str">
        <f t="shared" si="258"/>
        <v/>
      </c>
      <c r="BJ50" s="522" t="str">
        <f t="shared" si="258"/>
        <v/>
      </c>
      <c r="BK50" s="522" t="str">
        <f t="shared" si="258"/>
        <v/>
      </c>
      <c r="BL50" s="522" t="str">
        <f t="shared" si="258"/>
        <v/>
      </c>
      <c r="BM50" s="522" t="str">
        <f t="shared" si="258"/>
        <v/>
      </c>
      <c r="BN50" s="522" t="str">
        <f t="shared" si="258"/>
        <v/>
      </c>
      <c r="BO50" s="522" t="str">
        <f t="shared" si="258"/>
        <v/>
      </c>
      <c r="BP50" s="522" t="str">
        <f t="shared" si="258"/>
        <v/>
      </c>
      <c r="BQ50" s="522" t="str">
        <f t="shared" si="258"/>
        <v/>
      </c>
      <c r="BR50" s="522" t="str">
        <f t="shared" si="258"/>
        <v/>
      </c>
      <c r="BS50" s="522" t="str">
        <f t="shared" si="258"/>
        <v/>
      </c>
      <c r="BT50" s="522" t="str">
        <f t="shared" si="258"/>
        <v/>
      </c>
      <c r="BU50" s="522" t="str">
        <f t="shared" si="258"/>
        <v/>
      </c>
      <c r="BV50" s="522" t="str">
        <f t="shared" si="258"/>
        <v/>
      </c>
      <c r="BW50" s="522" t="str">
        <f t="shared" si="258"/>
        <v/>
      </c>
      <c r="BX50" s="522" t="str">
        <f t="shared" si="258"/>
        <v/>
      </c>
      <c r="BY50" s="522" t="str">
        <f t="shared" si="258"/>
        <v/>
      </c>
      <c r="BZ50" s="522" t="str">
        <f t="shared" si="258"/>
        <v/>
      </c>
      <c r="CA50" s="522" t="str">
        <f t="shared" si="258"/>
        <v/>
      </c>
      <c r="CB50" s="522" t="str">
        <f t="shared" si="258"/>
        <v/>
      </c>
      <c r="CC50" s="522" t="str">
        <f t="shared" si="258"/>
        <v/>
      </c>
      <c r="CD50" s="522" t="str">
        <f t="shared" si="258"/>
        <v/>
      </c>
      <c r="CE50" s="522" t="str">
        <f t="shared" si="258"/>
        <v/>
      </c>
      <c r="CF50" s="522" t="str">
        <f t="shared" si="258"/>
        <v/>
      </c>
      <c r="CG50" s="544" t="str">
        <f t="shared" si="258"/>
        <v/>
      </c>
      <c r="CH50" s="549">
        <f t="shared" si="193"/>
        <v>0</v>
      </c>
      <c r="CI50" s="543">
        <f t="shared" si="194"/>
        <v>0</v>
      </c>
      <c r="CJ50" s="565" t="str">
        <f t="shared" si="150"/>
        <v/>
      </c>
      <c r="CK50" s="719"/>
      <c r="CL50" s="720"/>
      <c r="CM50" s="720"/>
      <c r="CN50" s="720"/>
      <c r="CO50" s="720"/>
      <c r="CP50" s="720"/>
      <c r="CQ50" s="720"/>
      <c r="CR50" s="720"/>
      <c r="CS50" s="720"/>
      <c r="CT50" s="720"/>
      <c r="CU50" s="720"/>
      <c r="CV50" s="720"/>
      <c r="CW50" s="720"/>
      <c r="CX50" s="720"/>
      <c r="CY50" s="720"/>
      <c r="CZ50" s="720"/>
      <c r="DA50" s="720"/>
      <c r="DB50" s="720"/>
      <c r="DC50" s="720"/>
      <c r="DD50" s="720"/>
      <c r="DE50" s="720"/>
      <c r="DF50" s="720"/>
      <c r="DG50" s="720"/>
      <c r="DH50" s="720"/>
      <c r="DI50" s="720"/>
      <c r="DJ50" s="721"/>
      <c r="DK50" s="543" t="str">
        <f t="shared" ref="DK50:EJ50" si="259">IFERROR(DK20*$CJ50,"")</f>
        <v/>
      </c>
      <c r="DL50" s="522" t="str">
        <f t="shared" si="259"/>
        <v/>
      </c>
      <c r="DM50" s="522" t="str">
        <f t="shared" si="259"/>
        <v/>
      </c>
      <c r="DN50" s="522" t="str">
        <f t="shared" si="259"/>
        <v/>
      </c>
      <c r="DO50" s="522" t="str">
        <f t="shared" si="259"/>
        <v/>
      </c>
      <c r="DP50" s="522" t="str">
        <f t="shared" si="259"/>
        <v/>
      </c>
      <c r="DQ50" s="522" t="str">
        <f t="shared" si="259"/>
        <v/>
      </c>
      <c r="DR50" s="522" t="str">
        <f t="shared" si="259"/>
        <v/>
      </c>
      <c r="DS50" s="522" t="str">
        <f t="shared" si="259"/>
        <v/>
      </c>
      <c r="DT50" s="522" t="str">
        <f t="shared" si="259"/>
        <v/>
      </c>
      <c r="DU50" s="522" t="str">
        <f t="shared" si="259"/>
        <v/>
      </c>
      <c r="DV50" s="522" t="str">
        <f t="shared" si="259"/>
        <v/>
      </c>
      <c r="DW50" s="522" t="str">
        <f t="shared" si="259"/>
        <v/>
      </c>
      <c r="DX50" s="522" t="str">
        <f t="shared" si="259"/>
        <v/>
      </c>
      <c r="DY50" s="522" t="str">
        <f t="shared" si="259"/>
        <v/>
      </c>
      <c r="DZ50" s="522" t="str">
        <f t="shared" si="259"/>
        <v/>
      </c>
      <c r="EA50" s="522" t="str">
        <f t="shared" si="259"/>
        <v/>
      </c>
      <c r="EB50" s="522" t="str">
        <f t="shared" si="259"/>
        <v/>
      </c>
      <c r="EC50" s="522" t="str">
        <f t="shared" si="259"/>
        <v/>
      </c>
      <c r="ED50" s="522" t="str">
        <f t="shared" si="259"/>
        <v/>
      </c>
      <c r="EE50" s="522" t="str">
        <f t="shared" si="259"/>
        <v/>
      </c>
      <c r="EF50" s="522" t="str">
        <f t="shared" si="259"/>
        <v/>
      </c>
      <c r="EG50" s="522" t="str">
        <f t="shared" si="259"/>
        <v/>
      </c>
      <c r="EH50" s="522" t="str">
        <f t="shared" si="259"/>
        <v/>
      </c>
      <c r="EI50" s="522" t="str">
        <f t="shared" si="259"/>
        <v/>
      </c>
      <c r="EJ50" s="544" t="str">
        <f t="shared" si="259"/>
        <v/>
      </c>
      <c r="EK50" s="549">
        <f t="shared" si="196"/>
        <v>0</v>
      </c>
      <c r="EL50" s="543">
        <f t="shared" si="197"/>
        <v>0</v>
      </c>
      <c r="EM50" s="569" t="str">
        <f t="shared" si="152"/>
        <v/>
      </c>
      <c r="EN50" s="839">
        <f t="shared" si="153"/>
        <v>0</v>
      </c>
      <c r="EO50" s="840">
        <f t="shared" si="153"/>
        <v>0</v>
      </c>
      <c r="EP50" s="840">
        <f t="shared" si="153"/>
        <v>0</v>
      </c>
      <c r="EQ50" s="840">
        <f t="shared" si="153"/>
        <v>0</v>
      </c>
      <c r="ER50" s="840">
        <f t="shared" si="153"/>
        <v>0</v>
      </c>
      <c r="ES50" s="840">
        <f t="shared" si="153"/>
        <v>0</v>
      </c>
      <c r="ET50" s="840">
        <f t="shared" si="153"/>
        <v>0</v>
      </c>
      <c r="EU50" s="840">
        <f t="shared" si="153"/>
        <v>0</v>
      </c>
      <c r="EV50" s="840">
        <f t="shared" si="153"/>
        <v>0</v>
      </c>
      <c r="EW50" s="840">
        <f t="shared" si="153"/>
        <v>0</v>
      </c>
      <c r="EX50" s="840">
        <f t="shared" si="154"/>
        <v>0</v>
      </c>
      <c r="EY50" s="840">
        <f t="shared" si="154"/>
        <v>0</v>
      </c>
      <c r="EZ50" s="840">
        <f t="shared" si="154"/>
        <v>0</v>
      </c>
      <c r="FA50" s="840">
        <f t="shared" si="154"/>
        <v>0</v>
      </c>
      <c r="FB50" s="840">
        <f t="shared" si="154"/>
        <v>0</v>
      </c>
      <c r="FC50" s="840">
        <f t="shared" si="154"/>
        <v>0</v>
      </c>
      <c r="FD50" s="840">
        <f t="shared" si="154"/>
        <v>0</v>
      </c>
      <c r="FE50" s="840">
        <f t="shared" si="154"/>
        <v>0</v>
      </c>
      <c r="FF50" s="840">
        <f t="shared" si="154"/>
        <v>0</v>
      </c>
      <c r="FG50" s="840">
        <f t="shared" si="154"/>
        <v>0</v>
      </c>
      <c r="FH50" s="840">
        <f t="shared" si="155"/>
        <v>0</v>
      </c>
      <c r="FI50" s="840">
        <f t="shared" si="155"/>
        <v>0</v>
      </c>
      <c r="FJ50" s="840">
        <f t="shared" si="155"/>
        <v>0</v>
      </c>
      <c r="FK50" s="840">
        <f t="shared" si="155"/>
        <v>0</v>
      </c>
      <c r="FL50" s="840">
        <f t="shared" si="155"/>
        <v>0</v>
      </c>
      <c r="FM50" s="841">
        <f t="shared" si="155"/>
        <v>0</v>
      </c>
      <c r="FN50" s="572">
        <f t="shared" si="156"/>
        <v>0</v>
      </c>
      <c r="FO50" s="579">
        <f t="shared" si="157"/>
        <v>0</v>
      </c>
      <c r="FP50" s="489" t="s">
        <v>2689</v>
      </c>
      <c r="FS50" s="904" t="s">
        <v>2689</v>
      </c>
      <c r="FT50" s="912">
        <f t="shared" si="158"/>
        <v>0</v>
      </c>
      <c r="FU50" s="912">
        <f t="shared" si="159"/>
        <v>0</v>
      </c>
      <c r="FV50" s="912">
        <f t="shared" si="160"/>
        <v>0</v>
      </c>
      <c r="FW50" s="912">
        <f t="shared" si="161"/>
        <v>0</v>
      </c>
      <c r="FX50" s="912">
        <f t="shared" si="162"/>
        <v>0</v>
      </c>
      <c r="FY50" s="912">
        <f t="shared" si="163"/>
        <v>0</v>
      </c>
      <c r="FZ50" s="912">
        <f t="shared" si="164"/>
        <v>0</v>
      </c>
      <c r="GA50" s="912">
        <f t="shared" si="165"/>
        <v>0</v>
      </c>
      <c r="GB50" s="912">
        <f t="shared" si="166"/>
        <v>0</v>
      </c>
      <c r="GC50" s="912">
        <f t="shared" si="167"/>
        <v>0</v>
      </c>
      <c r="GD50" s="912">
        <f t="shared" si="168"/>
        <v>0</v>
      </c>
      <c r="GE50" s="912">
        <f t="shared" si="169"/>
        <v>0</v>
      </c>
      <c r="GF50" s="912">
        <f t="shared" si="170"/>
        <v>0</v>
      </c>
      <c r="GG50" s="912">
        <f t="shared" si="171"/>
        <v>0</v>
      </c>
      <c r="GH50" s="912">
        <f t="shared" si="172"/>
        <v>0</v>
      </c>
      <c r="GI50" s="912">
        <f t="shared" si="173"/>
        <v>0</v>
      </c>
      <c r="GJ50" s="912">
        <f t="shared" si="174"/>
        <v>0</v>
      </c>
      <c r="GK50" s="912">
        <f t="shared" si="175"/>
        <v>0</v>
      </c>
      <c r="GL50" s="912">
        <f t="shared" si="176"/>
        <v>0</v>
      </c>
      <c r="GM50" s="912">
        <f t="shared" si="177"/>
        <v>0</v>
      </c>
      <c r="GN50" s="912">
        <f t="shared" si="178"/>
        <v>0</v>
      </c>
      <c r="GO50" s="912">
        <f t="shared" si="179"/>
        <v>0</v>
      </c>
      <c r="GP50" s="912">
        <f t="shared" si="180"/>
        <v>0</v>
      </c>
      <c r="GQ50" s="912">
        <f t="shared" si="181"/>
        <v>0</v>
      </c>
      <c r="GR50" s="912">
        <f t="shared" si="182"/>
        <v>0</v>
      </c>
      <c r="GS50" s="913">
        <f t="shared" si="183"/>
        <v>0</v>
      </c>
      <c r="GT50" s="913">
        <f t="shared" si="198"/>
        <v>0</v>
      </c>
    </row>
    <row r="51" spans="1:202" ht="21" customHeight="1" thickTop="1" thickBot="1">
      <c r="A51" s="493"/>
      <c r="C51" s="1336" t="s">
        <v>1078</v>
      </c>
      <c r="D51" s="291" t="s">
        <v>1107</v>
      </c>
      <c r="E51" s="292" t="s">
        <v>54</v>
      </c>
      <c r="F51" s="292" t="s">
        <v>1109</v>
      </c>
      <c r="G51" s="589" t="s">
        <v>1108</v>
      </c>
      <c r="H51" s="743" t="str">
        <f>IF(AND($C$3=$AB$376, $I51&lt;&gt;""), $AB$376, "")</f>
        <v/>
      </c>
      <c r="I51" s="1053" t="str">
        <f>IF('D6'!$H$34=0, "", 'D6'!$H$34)</f>
        <v/>
      </c>
      <c r="J51" s="744"/>
      <c r="K51" s="1093"/>
      <c r="L51" s="593"/>
      <c r="M51" s="703"/>
      <c r="N51" s="610"/>
      <c r="O51" s="293" t="str">
        <f>IF($N51="","",
 IF($N51=0,"第2号様式　その３のすべての発電所",IFERROR(VLOOKUP($N51,'C3_2(公表)'!$C$4:$K$108,2,FALSE)&amp;"", "")))</f>
        <v/>
      </c>
      <c r="P51" s="293" t="str">
        <f>IF($N51="","",IFERROR(VLOOKUP($N51,'C3_2(公表)'!$C$4:$K$108,3,FALSE)&amp;"",""))</f>
        <v/>
      </c>
      <c r="Q51" s="737" t="str">
        <f>IF($N51="","",IFERROR(VLOOKUP($N51,'C3_2(公表)'!$C$4:$K$108,4,FALSE)&amp;"",""))</f>
        <v/>
      </c>
      <c r="R51" s="709"/>
      <c r="S51" s="925" t="str">
        <f t="shared" ref="S51" si="260">IF(OR($H51="", $I51="", $I51=SUM($I52:$I64)), "",
   IF(SUM($I52:$I64)&lt;$I51,
     $U51&amp;"の利用量合計が "&amp;TEXT($I51, "#,##0")&amp;" 千kWh となるように I列に入力してください。",
     $U51&amp;"の利用量合計が "&amp;TEXT($I51, "#,##0")&amp;" 千kWh となるように I列に入力してください。"))</f>
        <v/>
      </c>
      <c r="T51" s="1338"/>
      <c r="U51" s="508" t="s">
        <v>1617</v>
      </c>
      <c r="V51" s="508" t="b">
        <f>'D6'!$H$34&gt;0</f>
        <v>0</v>
      </c>
      <c r="W51" s="508" t="b">
        <f>'D6'!$H$35&gt;0</f>
        <v>0</v>
      </c>
      <c r="X51" s="508" t="b">
        <v>1</v>
      </c>
      <c r="Y51" s="587"/>
      <c r="Z51" s="489" t="s">
        <v>1155</v>
      </c>
      <c r="AA51" s="521" t="s">
        <v>1156</v>
      </c>
      <c r="AB51" s="549">
        <f>SUMIFS('D5'!$J$37:$J$55, 'D5'!$B$37:$B$55, $Z51)</f>
        <v>0</v>
      </c>
      <c r="AC51" s="543">
        <f t="shared" si="188"/>
        <v>0</v>
      </c>
      <c r="AD51" s="865">
        <f t="shared" si="189"/>
        <v>0</v>
      </c>
      <c r="AE51" s="531">
        <f t="shared" ref="AE51:BD51" si="261">IFERROR(AE21*$AD51, 0)</f>
        <v>0</v>
      </c>
      <c r="AF51" s="521">
        <f t="shared" si="261"/>
        <v>0</v>
      </c>
      <c r="AG51" s="521">
        <f t="shared" si="261"/>
        <v>0</v>
      </c>
      <c r="AH51" s="521">
        <f t="shared" si="261"/>
        <v>0</v>
      </c>
      <c r="AI51" s="521">
        <f t="shared" si="261"/>
        <v>0</v>
      </c>
      <c r="AJ51" s="521">
        <f t="shared" si="261"/>
        <v>0</v>
      </c>
      <c r="AK51" s="521">
        <f t="shared" si="261"/>
        <v>0</v>
      </c>
      <c r="AL51" s="521">
        <f t="shared" si="261"/>
        <v>0</v>
      </c>
      <c r="AM51" s="521">
        <f t="shared" si="261"/>
        <v>0</v>
      </c>
      <c r="AN51" s="521">
        <f t="shared" si="261"/>
        <v>0</v>
      </c>
      <c r="AO51" s="521">
        <f t="shared" si="261"/>
        <v>0</v>
      </c>
      <c r="AP51" s="521">
        <f t="shared" si="261"/>
        <v>0</v>
      </c>
      <c r="AQ51" s="521">
        <f t="shared" si="261"/>
        <v>0</v>
      </c>
      <c r="AR51" s="521">
        <f t="shared" si="261"/>
        <v>0</v>
      </c>
      <c r="AS51" s="521">
        <f t="shared" si="261"/>
        <v>0</v>
      </c>
      <c r="AT51" s="521">
        <f t="shared" si="261"/>
        <v>0</v>
      </c>
      <c r="AU51" s="521">
        <f t="shared" si="261"/>
        <v>0</v>
      </c>
      <c r="AV51" s="521">
        <f t="shared" si="261"/>
        <v>0</v>
      </c>
      <c r="AW51" s="521">
        <f t="shared" si="261"/>
        <v>0</v>
      </c>
      <c r="AX51" s="521">
        <f t="shared" si="261"/>
        <v>0</v>
      </c>
      <c r="AY51" s="521">
        <f t="shared" si="261"/>
        <v>0</v>
      </c>
      <c r="AZ51" s="521">
        <f t="shared" si="261"/>
        <v>0</v>
      </c>
      <c r="BA51" s="521">
        <f t="shared" si="261"/>
        <v>0</v>
      </c>
      <c r="BB51" s="521">
        <f t="shared" si="261"/>
        <v>0</v>
      </c>
      <c r="BC51" s="521">
        <f t="shared" si="261"/>
        <v>0</v>
      </c>
      <c r="BD51" s="532">
        <f t="shared" si="261"/>
        <v>0</v>
      </c>
      <c r="BE51" s="552">
        <f t="shared" si="191"/>
        <v>0</v>
      </c>
      <c r="BF51" s="543">
        <f t="shared" si="147"/>
        <v>0</v>
      </c>
      <c r="BG51" s="711" t="str">
        <f t="shared" si="148"/>
        <v/>
      </c>
      <c r="BH51" s="543" t="str">
        <f t="shared" ref="BH51:CG51" si="262">IFERROR(BH21*$BG51,"")</f>
        <v/>
      </c>
      <c r="BI51" s="522" t="str">
        <f t="shared" si="262"/>
        <v/>
      </c>
      <c r="BJ51" s="522" t="str">
        <f t="shared" si="262"/>
        <v/>
      </c>
      <c r="BK51" s="522" t="str">
        <f t="shared" si="262"/>
        <v/>
      </c>
      <c r="BL51" s="522" t="str">
        <f t="shared" si="262"/>
        <v/>
      </c>
      <c r="BM51" s="522" t="str">
        <f t="shared" si="262"/>
        <v/>
      </c>
      <c r="BN51" s="522" t="str">
        <f t="shared" si="262"/>
        <v/>
      </c>
      <c r="BO51" s="522" t="str">
        <f t="shared" si="262"/>
        <v/>
      </c>
      <c r="BP51" s="522" t="str">
        <f t="shared" si="262"/>
        <v/>
      </c>
      <c r="BQ51" s="522" t="str">
        <f t="shared" si="262"/>
        <v/>
      </c>
      <c r="BR51" s="522" t="str">
        <f t="shared" si="262"/>
        <v/>
      </c>
      <c r="BS51" s="522" t="str">
        <f t="shared" si="262"/>
        <v/>
      </c>
      <c r="BT51" s="522" t="str">
        <f t="shared" si="262"/>
        <v/>
      </c>
      <c r="BU51" s="522" t="str">
        <f t="shared" si="262"/>
        <v/>
      </c>
      <c r="BV51" s="522" t="str">
        <f t="shared" si="262"/>
        <v/>
      </c>
      <c r="BW51" s="522" t="str">
        <f t="shared" si="262"/>
        <v/>
      </c>
      <c r="BX51" s="522" t="str">
        <f t="shared" si="262"/>
        <v/>
      </c>
      <c r="BY51" s="522" t="str">
        <f t="shared" si="262"/>
        <v/>
      </c>
      <c r="BZ51" s="522" t="str">
        <f t="shared" si="262"/>
        <v/>
      </c>
      <c r="CA51" s="522" t="str">
        <f t="shared" si="262"/>
        <v/>
      </c>
      <c r="CB51" s="522" t="str">
        <f t="shared" si="262"/>
        <v/>
      </c>
      <c r="CC51" s="522" t="str">
        <f t="shared" si="262"/>
        <v/>
      </c>
      <c r="CD51" s="522" t="str">
        <f t="shared" si="262"/>
        <v/>
      </c>
      <c r="CE51" s="522" t="str">
        <f t="shared" si="262"/>
        <v/>
      </c>
      <c r="CF51" s="522" t="str">
        <f t="shared" si="262"/>
        <v/>
      </c>
      <c r="CG51" s="544" t="str">
        <f t="shared" si="262"/>
        <v/>
      </c>
      <c r="CH51" s="549">
        <f t="shared" si="193"/>
        <v>0</v>
      </c>
      <c r="CI51" s="543">
        <f t="shared" si="194"/>
        <v>0</v>
      </c>
      <c r="CJ51" s="565" t="str">
        <f t="shared" si="150"/>
        <v/>
      </c>
      <c r="CK51" s="719"/>
      <c r="CL51" s="720"/>
      <c r="CM51" s="720"/>
      <c r="CN51" s="720"/>
      <c r="CO51" s="720"/>
      <c r="CP51" s="720"/>
      <c r="CQ51" s="720"/>
      <c r="CR51" s="720"/>
      <c r="CS51" s="720"/>
      <c r="CT51" s="720"/>
      <c r="CU51" s="720"/>
      <c r="CV51" s="720"/>
      <c r="CW51" s="720"/>
      <c r="CX51" s="720"/>
      <c r="CY51" s="720"/>
      <c r="CZ51" s="720"/>
      <c r="DA51" s="720"/>
      <c r="DB51" s="720"/>
      <c r="DC51" s="720"/>
      <c r="DD51" s="720"/>
      <c r="DE51" s="720"/>
      <c r="DF51" s="720"/>
      <c r="DG51" s="720"/>
      <c r="DH51" s="720"/>
      <c r="DI51" s="720"/>
      <c r="DJ51" s="721"/>
      <c r="DK51" s="543" t="str">
        <f t="shared" ref="DK51:EJ51" si="263">IFERROR(DK21*$CJ51,"")</f>
        <v/>
      </c>
      <c r="DL51" s="522" t="str">
        <f t="shared" si="263"/>
        <v/>
      </c>
      <c r="DM51" s="522" t="str">
        <f t="shared" si="263"/>
        <v/>
      </c>
      <c r="DN51" s="522" t="str">
        <f t="shared" si="263"/>
        <v/>
      </c>
      <c r="DO51" s="522" t="str">
        <f t="shared" si="263"/>
        <v/>
      </c>
      <c r="DP51" s="522" t="str">
        <f t="shared" si="263"/>
        <v/>
      </c>
      <c r="DQ51" s="522" t="str">
        <f t="shared" si="263"/>
        <v/>
      </c>
      <c r="DR51" s="522" t="str">
        <f t="shared" si="263"/>
        <v/>
      </c>
      <c r="DS51" s="522" t="str">
        <f t="shared" si="263"/>
        <v/>
      </c>
      <c r="DT51" s="522" t="str">
        <f t="shared" si="263"/>
        <v/>
      </c>
      <c r="DU51" s="522" t="str">
        <f t="shared" si="263"/>
        <v/>
      </c>
      <c r="DV51" s="522" t="str">
        <f t="shared" si="263"/>
        <v/>
      </c>
      <c r="DW51" s="522" t="str">
        <f t="shared" si="263"/>
        <v/>
      </c>
      <c r="DX51" s="522" t="str">
        <f t="shared" si="263"/>
        <v/>
      </c>
      <c r="DY51" s="522" t="str">
        <f t="shared" si="263"/>
        <v/>
      </c>
      <c r="DZ51" s="522" t="str">
        <f t="shared" si="263"/>
        <v/>
      </c>
      <c r="EA51" s="522" t="str">
        <f t="shared" si="263"/>
        <v/>
      </c>
      <c r="EB51" s="522" t="str">
        <f t="shared" si="263"/>
        <v/>
      </c>
      <c r="EC51" s="522" t="str">
        <f t="shared" si="263"/>
        <v/>
      </c>
      <c r="ED51" s="522" t="str">
        <f t="shared" si="263"/>
        <v/>
      </c>
      <c r="EE51" s="522" t="str">
        <f t="shared" si="263"/>
        <v/>
      </c>
      <c r="EF51" s="522" t="str">
        <f t="shared" si="263"/>
        <v/>
      </c>
      <c r="EG51" s="522" t="str">
        <f t="shared" si="263"/>
        <v/>
      </c>
      <c r="EH51" s="522" t="str">
        <f t="shared" si="263"/>
        <v/>
      </c>
      <c r="EI51" s="522" t="str">
        <f t="shared" si="263"/>
        <v/>
      </c>
      <c r="EJ51" s="544" t="str">
        <f t="shared" si="263"/>
        <v/>
      </c>
      <c r="EK51" s="549">
        <f t="shared" si="196"/>
        <v>0</v>
      </c>
      <c r="EL51" s="543">
        <f t="shared" si="197"/>
        <v>0</v>
      </c>
      <c r="EM51" s="569" t="str">
        <f t="shared" si="152"/>
        <v/>
      </c>
      <c r="EN51" s="839">
        <f t="shared" si="153"/>
        <v>0</v>
      </c>
      <c r="EO51" s="840">
        <f t="shared" si="153"/>
        <v>0</v>
      </c>
      <c r="EP51" s="840">
        <f t="shared" si="153"/>
        <v>0</v>
      </c>
      <c r="EQ51" s="840">
        <f t="shared" si="153"/>
        <v>0</v>
      </c>
      <c r="ER51" s="840">
        <f t="shared" si="153"/>
        <v>0</v>
      </c>
      <c r="ES51" s="840">
        <f t="shared" si="153"/>
        <v>0</v>
      </c>
      <c r="ET51" s="840">
        <f t="shared" si="153"/>
        <v>0</v>
      </c>
      <c r="EU51" s="840">
        <f t="shared" si="153"/>
        <v>0</v>
      </c>
      <c r="EV51" s="840">
        <f t="shared" si="153"/>
        <v>0</v>
      </c>
      <c r="EW51" s="840">
        <f t="shared" si="153"/>
        <v>0</v>
      </c>
      <c r="EX51" s="840">
        <f t="shared" si="154"/>
        <v>0</v>
      </c>
      <c r="EY51" s="840">
        <f t="shared" si="154"/>
        <v>0</v>
      </c>
      <c r="EZ51" s="840">
        <f t="shared" si="154"/>
        <v>0</v>
      </c>
      <c r="FA51" s="840">
        <f t="shared" si="154"/>
        <v>0</v>
      </c>
      <c r="FB51" s="840">
        <f t="shared" si="154"/>
        <v>0</v>
      </c>
      <c r="FC51" s="840">
        <f t="shared" si="154"/>
        <v>0</v>
      </c>
      <c r="FD51" s="840">
        <f t="shared" si="154"/>
        <v>0</v>
      </c>
      <c r="FE51" s="840">
        <f t="shared" si="154"/>
        <v>0</v>
      </c>
      <c r="FF51" s="840">
        <f t="shared" si="154"/>
        <v>0</v>
      </c>
      <c r="FG51" s="840">
        <f t="shared" si="154"/>
        <v>0</v>
      </c>
      <c r="FH51" s="840">
        <f t="shared" si="155"/>
        <v>0</v>
      </c>
      <c r="FI51" s="840">
        <f t="shared" si="155"/>
        <v>0</v>
      </c>
      <c r="FJ51" s="840">
        <f t="shared" si="155"/>
        <v>0</v>
      </c>
      <c r="FK51" s="840">
        <f t="shared" si="155"/>
        <v>0</v>
      </c>
      <c r="FL51" s="840">
        <f t="shared" si="155"/>
        <v>0</v>
      </c>
      <c r="FM51" s="841">
        <f t="shared" si="155"/>
        <v>0</v>
      </c>
      <c r="FN51" s="572">
        <f t="shared" si="156"/>
        <v>0</v>
      </c>
      <c r="FO51" s="579">
        <f t="shared" si="157"/>
        <v>0</v>
      </c>
      <c r="FP51" s="489" t="s">
        <v>1155</v>
      </c>
      <c r="FS51" s="904" t="s">
        <v>1155</v>
      </c>
      <c r="FT51" s="912">
        <f t="shared" si="158"/>
        <v>0</v>
      </c>
      <c r="FU51" s="912">
        <f t="shared" si="159"/>
        <v>0</v>
      </c>
      <c r="FV51" s="912">
        <f t="shared" si="160"/>
        <v>0</v>
      </c>
      <c r="FW51" s="912">
        <f t="shared" si="161"/>
        <v>0</v>
      </c>
      <c r="FX51" s="912">
        <f t="shared" si="162"/>
        <v>0</v>
      </c>
      <c r="FY51" s="912">
        <f t="shared" si="163"/>
        <v>0</v>
      </c>
      <c r="FZ51" s="912">
        <f t="shared" si="164"/>
        <v>0</v>
      </c>
      <c r="GA51" s="912">
        <f t="shared" si="165"/>
        <v>0</v>
      </c>
      <c r="GB51" s="912">
        <f t="shared" si="166"/>
        <v>0</v>
      </c>
      <c r="GC51" s="912">
        <f t="shared" si="167"/>
        <v>0</v>
      </c>
      <c r="GD51" s="912">
        <f t="shared" si="168"/>
        <v>0</v>
      </c>
      <c r="GE51" s="912">
        <f t="shared" si="169"/>
        <v>0</v>
      </c>
      <c r="GF51" s="912">
        <f t="shared" si="170"/>
        <v>0</v>
      </c>
      <c r="GG51" s="912">
        <f t="shared" si="171"/>
        <v>0</v>
      </c>
      <c r="GH51" s="912">
        <f t="shared" si="172"/>
        <v>0</v>
      </c>
      <c r="GI51" s="912">
        <f t="shared" si="173"/>
        <v>0</v>
      </c>
      <c r="GJ51" s="912">
        <f t="shared" si="174"/>
        <v>0</v>
      </c>
      <c r="GK51" s="912">
        <f t="shared" si="175"/>
        <v>0</v>
      </c>
      <c r="GL51" s="912">
        <f t="shared" si="176"/>
        <v>0</v>
      </c>
      <c r="GM51" s="912">
        <f t="shared" si="177"/>
        <v>0</v>
      </c>
      <c r="GN51" s="912">
        <f t="shared" si="178"/>
        <v>0</v>
      </c>
      <c r="GO51" s="912">
        <f t="shared" si="179"/>
        <v>0</v>
      </c>
      <c r="GP51" s="912">
        <f t="shared" si="180"/>
        <v>0</v>
      </c>
      <c r="GQ51" s="912">
        <f t="shared" si="181"/>
        <v>0</v>
      </c>
      <c r="GR51" s="912">
        <f t="shared" si="182"/>
        <v>0</v>
      </c>
      <c r="GS51" s="913">
        <f t="shared" si="183"/>
        <v>0</v>
      </c>
      <c r="GT51" s="913">
        <f t="shared" si="198"/>
        <v>0</v>
      </c>
    </row>
    <row r="52" spans="1:202" ht="21" customHeight="1">
      <c r="A52" s="493"/>
      <c r="C52" s="1337"/>
      <c r="D52" s="305"/>
      <c r="E52" s="306"/>
      <c r="F52" s="306"/>
      <c r="G52" s="307"/>
      <c r="H52" s="495"/>
      <c r="I52" s="503"/>
      <c r="J52" s="294" t="str">
        <f t="shared" ref="J52" si="264">IFERROR(IF(I52="","-",I52/I51),"-")</f>
        <v>-</v>
      </c>
      <c r="K52" s="1087" t="str">
        <f t="shared" ref="K52:K64" si="265">IF($H52="", "", IFERROR(INDEX($FT$40:$GS$55, MATCH($H52, $FS$40:$FS$55, 0), MATCH($U52, $FT$39:$GS$39, 0)), ""))</f>
        <v/>
      </c>
      <c r="L52" s="295" t="str">
        <f t="shared" ref="L52" si="266">IF(AND(ISNUMBER(K52), K52&gt;=0, ISNUMBER(I51), I51&gt;0),K52/I51, "-")</f>
        <v>-</v>
      </c>
      <c r="M52" s="704" t="str">
        <f t="shared" ref="M52:M64" si="267">IF($H52="", "", IFERROR(INDEX($FT$10:$GS$25, MATCH($H52, $FS$10:$FS$25, 0), MATCH($U52, $FT$9:$GS$9, 0)), ""))</f>
        <v/>
      </c>
      <c r="N52" s="611"/>
      <c r="O52" s="296" t="str">
        <f>IF($N52="","",IFERROR(VLOOKUP($N52,'C3_2(公表)'!$C$4:$K$108,2,FALSE)&amp;"",""))</f>
        <v/>
      </c>
      <c r="P52" s="296" t="str">
        <f>IF($N52="","",IFERROR(VLOOKUP($N52,'C3_2(公表)'!$C$4:$K$108,3,FALSE)&amp;"",""))</f>
        <v/>
      </c>
      <c r="Q52" s="738" t="str">
        <f>IF($N52="","",IFERROR(VLOOKUP($N52,'C3_2(公表)'!$C$4:$K$108,4,FALSE)&amp;"",""))</f>
        <v/>
      </c>
      <c r="R52" s="925" t="str">
        <f t="shared" ref="R52" si="268">IFERROR(
  IF(COUNTIF($H52:$H52, $H52)&gt;1, 1,
    IF(COUNTIF($Z$10:$Z$30, $H52)=1,
      IF(INDEX($BF$10:$BF$34, MATCH($H52, $Z$10:$Z$30, 0))&lt;0, 2, ""),
      IF(COUNTIF($Z$32:$Z$34, $H52)=1,
        IF(INDEX($CI$32:$CI$34, MATCH($H52, $Z$32:$Z$34, 0))&lt;0, 3, ""),
        IF(INDEX($BF$40:$BF$64, MATCH($H52, $Z$40:$Z$64, 0))&lt;0, 4, "")
      )
    )
  ),"")</f>
        <v/>
      </c>
      <c r="S52" s="925" t="str">
        <f t="shared" si="73"/>
        <v/>
      </c>
      <c r="T52" s="1338"/>
      <c r="U52" s="508" t="s">
        <v>1617</v>
      </c>
      <c r="V52" s="508" t="b">
        <f>V51</f>
        <v>0</v>
      </c>
      <c r="W52" s="508" t="b">
        <f>W51</f>
        <v>0</v>
      </c>
      <c r="X52" s="734" t="b">
        <f t="shared" ref="X52" si="269">IF(H51=$AB$376, FALSE,
 IF(H51=$AC$376, H51&lt;&gt;"",
 IF(H51=$AD$376, H51&lt;&gt;"",
 IF(H51=$AE$376, H51&lt;&gt;"",
 IF(H51=$AF$376, H51&lt;&gt;"", FALSE)))))</f>
        <v>0</v>
      </c>
      <c r="Y52" s="587"/>
      <c r="Z52" s="489" t="s">
        <v>2698</v>
      </c>
      <c r="AA52" s="521" t="s">
        <v>2699</v>
      </c>
      <c r="AB52" s="549">
        <f>SUMIFS('D5'!$J$37:$J$55, 'D5'!$B$37:$B$55, $Z52)</f>
        <v>0</v>
      </c>
      <c r="AC52" s="543">
        <f t="shared" si="188"/>
        <v>0</v>
      </c>
      <c r="AD52" s="865">
        <f t="shared" si="189"/>
        <v>0</v>
      </c>
      <c r="AE52" s="531">
        <f t="shared" ref="AE52:BD52" si="270">IFERROR(AE22*$AD52, 0)</f>
        <v>0</v>
      </c>
      <c r="AF52" s="521">
        <f t="shared" si="270"/>
        <v>0</v>
      </c>
      <c r="AG52" s="521">
        <f t="shared" si="270"/>
        <v>0</v>
      </c>
      <c r="AH52" s="521">
        <f t="shared" si="270"/>
        <v>0</v>
      </c>
      <c r="AI52" s="521">
        <f t="shared" si="270"/>
        <v>0</v>
      </c>
      <c r="AJ52" s="521">
        <f t="shared" si="270"/>
        <v>0</v>
      </c>
      <c r="AK52" s="521">
        <f t="shared" si="270"/>
        <v>0</v>
      </c>
      <c r="AL52" s="521">
        <f t="shared" si="270"/>
        <v>0</v>
      </c>
      <c r="AM52" s="521">
        <f t="shared" si="270"/>
        <v>0</v>
      </c>
      <c r="AN52" s="521">
        <f t="shared" si="270"/>
        <v>0</v>
      </c>
      <c r="AO52" s="521">
        <f t="shared" si="270"/>
        <v>0</v>
      </c>
      <c r="AP52" s="521">
        <f t="shared" si="270"/>
        <v>0</v>
      </c>
      <c r="AQ52" s="521">
        <f t="shared" si="270"/>
        <v>0</v>
      </c>
      <c r="AR52" s="521">
        <f t="shared" si="270"/>
        <v>0</v>
      </c>
      <c r="AS52" s="521">
        <f t="shared" si="270"/>
        <v>0</v>
      </c>
      <c r="AT52" s="521">
        <f t="shared" si="270"/>
        <v>0</v>
      </c>
      <c r="AU52" s="521">
        <f t="shared" si="270"/>
        <v>0</v>
      </c>
      <c r="AV52" s="521">
        <f t="shared" si="270"/>
        <v>0</v>
      </c>
      <c r="AW52" s="521">
        <f t="shared" si="270"/>
        <v>0</v>
      </c>
      <c r="AX52" s="521">
        <f t="shared" si="270"/>
        <v>0</v>
      </c>
      <c r="AY52" s="521">
        <f t="shared" si="270"/>
        <v>0</v>
      </c>
      <c r="AZ52" s="521">
        <f t="shared" si="270"/>
        <v>0</v>
      </c>
      <c r="BA52" s="521">
        <f t="shared" si="270"/>
        <v>0</v>
      </c>
      <c r="BB52" s="521">
        <f t="shared" si="270"/>
        <v>0</v>
      </c>
      <c r="BC52" s="521">
        <f t="shared" si="270"/>
        <v>0</v>
      </c>
      <c r="BD52" s="532">
        <f t="shared" si="270"/>
        <v>0</v>
      </c>
      <c r="BE52" s="552">
        <f t="shared" si="191"/>
        <v>0</v>
      </c>
      <c r="BF52" s="543">
        <f t="shared" si="147"/>
        <v>0</v>
      </c>
      <c r="BG52" s="711" t="str">
        <f t="shared" si="148"/>
        <v/>
      </c>
      <c r="BH52" s="543" t="str">
        <f t="shared" ref="BH52:CG52" si="271">IFERROR(BH22*$BG52,"")</f>
        <v/>
      </c>
      <c r="BI52" s="522" t="str">
        <f t="shared" si="271"/>
        <v/>
      </c>
      <c r="BJ52" s="522" t="str">
        <f t="shared" si="271"/>
        <v/>
      </c>
      <c r="BK52" s="522" t="str">
        <f t="shared" si="271"/>
        <v/>
      </c>
      <c r="BL52" s="522" t="str">
        <f t="shared" si="271"/>
        <v/>
      </c>
      <c r="BM52" s="522" t="str">
        <f t="shared" si="271"/>
        <v/>
      </c>
      <c r="BN52" s="522" t="str">
        <f t="shared" si="271"/>
        <v/>
      </c>
      <c r="BO52" s="522" t="str">
        <f t="shared" si="271"/>
        <v/>
      </c>
      <c r="BP52" s="522" t="str">
        <f t="shared" si="271"/>
        <v/>
      </c>
      <c r="BQ52" s="522" t="str">
        <f t="shared" si="271"/>
        <v/>
      </c>
      <c r="BR52" s="522" t="str">
        <f t="shared" si="271"/>
        <v/>
      </c>
      <c r="BS52" s="522" t="str">
        <f t="shared" si="271"/>
        <v/>
      </c>
      <c r="BT52" s="522" t="str">
        <f t="shared" si="271"/>
        <v/>
      </c>
      <c r="BU52" s="522" t="str">
        <f t="shared" si="271"/>
        <v/>
      </c>
      <c r="BV52" s="522" t="str">
        <f t="shared" si="271"/>
        <v/>
      </c>
      <c r="BW52" s="522" t="str">
        <f t="shared" si="271"/>
        <v/>
      </c>
      <c r="BX52" s="522" t="str">
        <f t="shared" si="271"/>
        <v/>
      </c>
      <c r="BY52" s="522" t="str">
        <f t="shared" si="271"/>
        <v/>
      </c>
      <c r="BZ52" s="522" t="str">
        <f t="shared" si="271"/>
        <v/>
      </c>
      <c r="CA52" s="522" t="str">
        <f t="shared" si="271"/>
        <v/>
      </c>
      <c r="CB52" s="522" t="str">
        <f t="shared" si="271"/>
        <v/>
      </c>
      <c r="CC52" s="522" t="str">
        <f t="shared" si="271"/>
        <v/>
      </c>
      <c r="CD52" s="522" t="str">
        <f t="shared" si="271"/>
        <v/>
      </c>
      <c r="CE52" s="522" t="str">
        <f t="shared" si="271"/>
        <v/>
      </c>
      <c r="CF52" s="522" t="str">
        <f t="shared" si="271"/>
        <v/>
      </c>
      <c r="CG52" s="544" t="str">
        <f t="shared" si="271"/>
        <v/>
      </c>
      <c r="CH52" s="549">
        <f t="shared" si="193"/>
        <v>0</v>
      </c>
      <c r="CI52" s="543">
        <f t="shared" si="194"/>
        <v>0</v>
      </c>
      <c r="CJ52" s="565" t="str">
        <f t="shared" si="150"/>
        <v/>
      </c>
      <c r="CK52" s="719"/>
      <c r="CL52" s="720"/>
      <c r="CM52" s="720"/>
      <c r="CN52" s="720"/>
      <c r="CO52" s="720"/>
      <c r="CP52" s="720"/>
      <c r="CQ52" s="720"/>
      <c r="CR52" s="720"/>
      <c r="CS52" s="720"/>
      <c r="CT52" s="720"/>
      <c r="CU52" s="720"/>
      <c r="CV52" s="720"/>
      <c r="CW52" s="720"/>
      <c r="CX52" s="720"/>
      <c r="CY52" s="720"/>
      <c r="CZ52" s="720"/>
      <c r="DA52" s="720"/>
      <c r="DB52" s="720"/>
      <c r="DC52" s="720"/>
      <c r="DD52" s="720"/>
      <c r="DE52" s="720"/>
      <c r="DF52" s="720"/>
      <c r="DG52" s="720"/>
      <c r="DH52" s="720"/>
      <c r="DI52" s="720"/>
      <c r="DJ52" s="721"/>
      <c r="DK52" s="543" t="str">
        <f t="shared" ref="DK52:EJ52" si="272">IFERROR(DK22*$CJ52,"")</f>
        <v/>
      </c>
      <c r="DL52" s="522" t="str">
        <f t="shared" si="272"/>
        <v/>
      </c>
      <c r="DM52" s="522" t="str">
        <f t="shared" si="272"/>
        <v/>
      </c>
      <c r="DN52" s="522" t="str">
        <f t="shared" si="272"/>
        <v/>
      </c>
      <c r="DO52" s="522" t="str">
        <f t="shared" si="272"/>
        <v/>
      </c>
      <c r="DP52" s="522" t="str">
        <f t="shared" si="272"/>
        <v/>
      </c>
      <c r="DQ52" s="522" t="str">
        <f t="shared" si="272"/>
        <v/>
      </c>
      <c r="DR52" s="522" t="str">
        <f t="shared" si="272"/>
        <v/>
      </c>
      <c r="DS52" s="522" t="str">
        <f t="shared" si="272"/>
        <v/>
      </c>
      <c r="DT52" s="522" t="str">
        <f t="shared" si="272"/>
        <v/>
      </c>
      <c r="DU52" s="522" t="str">
        <f t="shared" si="272"/>
        <v/>
      </c>
      <c r="DV52" s="522" t="str">
        <f t="shared" si="272"/>
        <v/>
      </c>
      <c r="DW52" s="522" t="str">
        <f t="shared" si="272"/>
        <v/>
      </c>
      <c r="DX52" s="522" t="str">
        <f t="shared" si="272"/>
        <v/>
      </c>
      <c r="DY52" s="522" t="str">
        <f t="shared" si="272"/>
        <v/>
      </c>
      <c r="DZ52" s="522" t="str">
        <f t="shared" si="272"/>
        <v/>
      </c>
      <c r="EA52" s="522" t="str">
        <f t="shared" si="272"/>
        <v/>
      </c>
      <c r="EB52" s="522" t="str">
        <f t="shared" si="272"/>
        <v/>
      </c>
      <c r="EC52" s="522" t="str">
        <f t="shared" si="272"/>
        <v/>
      </c>
      <c r="ED52" s="522" t="str">
        <f t="shared" si="272"/>
        <v/>
      </c>
      <c r="EE52" s="522" t="str">
        <f t="shared" si="272"/>
        <v/>
      </c>
      <c r="EF52" s="522" t="str">
        <f t="shared" si="272"/>
        <v/>
      </c>
      <c r="EG52" s="522" t="str">
        <f t="shared" si="272"/>
        <v/>
      </c>
      <c r="EH52" s="522" t="str">
        <f t="shared" si="272"/>
        <v/>
      </c>
      <c r="EI52" s="522" t="str">
        <f t="shared" si="272"/>
        <v/>
      </c>
      <c r="EJ52" s="544" t="str">
        <f t="shared" si="272"/>
        <v/>
      </c>
      <c r="EK52" s="549">
        <f t="shared" si="196"/>
        <v>0</v>
      </c>
      <c r="EL52" s="543">
        <f t="shared" si="197"/>
        <v>0</v>
      </c>
      <c r="EM52" s="569" t="str">
        <f t="shared" si="152"/>
        <v/>
      </c>
      <c r="EN52" s="839">
        <f t="shared" si="153"/>
        <v>0</v>
      </c>
      <c r="EO52" s="840">
        <f t="shared" si="153"/>
        <v>0</v>
      </c>
      <c r="EP52" s="840">
        <f t="shared" si="153"/>
        <v>0</v>
      </c>
      <c r="EQ52" s="840">
        <f t="shared" si="153"/>
        <v>0</v>
      </c>
      <c r="ER52" s="840">
        <f t="shared" si="153"/>
        <v>0</v>
      </c>
      <c r="ES52" s="840">
        <f t="shared" si="153"/>
        <v>0</v>
      </c>
      <c r="ET52" s="840">
        <f t="shared" si="153"/>
        <v>0</v>
      </c>
      <c r="EU52" s="840">
        <f t="shared" si="153"/>
        <v>0</v>
      </c>
      <c r="EV52" s="840">
        <f t="shared" si="153"/>
        <v>0</v>
      </c>
      <c r="EW52" s="840">
        <f t="shared" si="153"/>
        <v>0</v>
      </c>
      <c r="EX52" s="840">
        <f t="shared" si="154"/>
        <v>0</v>
      </c>
      <c r="EY52" s="840">
        <f t="shared" si="154"/>
        <v>0</v>
      </c>
      <c r="EZ52" s="840">
        <f t="shared" si="154"/>
        <v>0</v>
      </c>
      <c r="FA52" s="840">
        <f t="shared" si="154"/>
        <v>0</v>
      </c>
      <c r="FB52" s="840">
        <f t="shared" si="154"/>
        <v>0</v>
      </c>
      <c r="FC52" s="840">
        <f t="shared" si="154"/>
        <v>0</v>
      </c>
      <c r="FD52" s="840">
        <f t="shared" si="154"/>
        <v>0</v>
      </c>
      <c r="FE52" s="840">
        <f t="shared" si="154"/>
        <v>0</v>
      </c>
      <c r="FF52" s="840">
        <f t="shared" si="154"/>
        <v>0</v>
      </c>
      <c r="FG52" s="840">
        <f t="shared" si="154"/>
        <v>0</v>
      </c>
      <c r="FH52" s="840">
        <f t="shared" si="155"/>
        <v>0</v>
      </c>
      <c r="FI52" s="840">
        <f t="shared" si="155"/>
        <v>0</v>
      </c>
      <c r="FJ52" s="840">
        <f t="shared" si="155"/>
        <v>0</v>
      </c>
      <c r="FK52" s="840">
        <f t="shared" si="155"/>
        <v>0</v>
      </c>
      <c r="FL52" s="840">
        <f t="shared" si="155"/>
        <v>0</v>
      </c>
      <c r="FM52" s="841">
        <f t="shared" si="155"/>
        <v>0</v>
      </c>
      <c r="FN52" s="572">
        <f t="shared" si="156"/>
        <v>0</v>
      </c>
      <c r="FO52" s="579">
        <f t="shared" si="157"/>
        <v>0</v>
      </c>
      <c r="FP52" s="489" t="s">
        <v>2698</v>
      </c>
      <c r="FS52" s="906" t="s">
        <v>2698</v>
      </c>
      <c r="FT52" s="916">
        <f t="shared" si="158"/>
        <v>0</v>
      </c>
      <c r="FU52" s="916">
        <f t="shared" si="159"/>
        <v>0</v>
      </c>
      <c r="FV52" s="916">
        <f t="shared" si="160"/>
        <v>0</v>
      </c>
      <c r="FW52" s="916">
        <f t="shared" si="161"/>
        <v>0</v>
      </c>
      <c r="FX52" s="916">
        <f t="shared" si="162"/>
        <v>0</v>
      </c>
      <c r="FY52" s="916">
        <f t="shared" si="163"/>
        <v>0</v>
      </c>
      <c r="FZ52" s="916">
        <f t="shared" si="164"/>
        <v>0</v>
      </c>
      <c r="GA52" s="916">
        <f t="shared" si="165"/>
        <v>0</v>
      </c>
      <c r="GB52" s="916">
        <f t="shared" si="166"/>
        <v>0</v>
      </c>
      <c r="GC52" s="916">
        <f t="shared" si="167"/>
        <v>0</v>
      </c>
      <c r="GD52" s="916">
        <f t="shared" si="168"/>
        <v>0</v>
      </c>
      <c r="GE52" s="916">
        <f t="shared" si="169"/>
        <v>0</v>
      </c>
      <c r="GF52" s="916">
        <f t="shared" si="170"/>
        <v>0</v>
      </c>
      <c r="GG52" s="916">
        <f t="shared" si="171"/>
        <v>0</v>
      </c>
      <c r="GH52" s="916">
        <f t="shared" si="172"/>
        <v>0</v>
      </c>
      <c r="GI52" s="916">
        <f t="shared" si="173"/>
        <v>0</v>
      </c>
      <c r="GJ52" s="916">
        <f t="shared" si="174"/>
        <v>0</v>
      </c>
      <c r="GK52" s="916">
        <f t="shared" si="175"/>
        <v>0</v>
      </c>
      <c r="GL52" s="916">
        <f t="shared" si="176"/>
        <v>0</v>
      </c>
      <c r="GM52" s="916">
        <f t="shared" si="177"/>
        <v>0</v>
      </c>
      <c r="GN52" s="916">
        <f t="shared" si="178"/>
        <v>0</v>
      </c>
      <c r="GO52" s="916">
        <f t="shared" si="179"/>
        <v>0</v>
      </c>
      <c r="GP52" s="916">
        <f t="shared" si="180"/>
        <v>0</v>
      </c>
      <c r="GQ52" s="916">
        <f t="shared" si="181"/>
        <v>0</v>
      </c>
      <c r="GR52" s="916">
        <f t="shared" si="182"/>
        <v>0</v>
      </c>
      <c r="GS52" s="917">
        <f t="shared" si="183"/>
        <v>0</v>
      </c>
      <c r="GT52" s="917">
        <f t="shared" si="198"/>
        <v>0</v>
      </c>
    </row>
    <row r="53" spans="1:202" ht="21" customHeight="1">
      <c r="A53" s="493"/>
      <c r="C53" s="297" t="s">
        <v>1071</v>
      </c>
      <c r="D53" s="1339"/>
      <c r="E53" s="1339"/>
      <c r="F53" s="1339"/>
      <c r="G53" s="1340"/>
      <c r="H53" s="48"/>
      <c r="I53" s="503"/>
      <c r="J53" s="294" t="str">
        <f t="shared" ref="J53" si="273">IFERROR(IF(I53="","-",I53/I51),"-")</f>
        <v>-</v>
      </c>
      <c r="K53" s="1088" t="str">
        <f t="shared" si="265"/>
        <v/>
      </c>
      <c r="L53" s="295" t="str">
        <f t="shared" ref="L53" si="274">IF(AND(ISNUMBER(K53), K53&gt;=0, ISNUMBER(I51), I51&gt;0),K53/I51, "-")</f>
        <v>-</v>
      </c>
      <c r="M53" s="704" t="str">
        <f t="shared" si="267"/>
        <v/>
      </c>
      <c r="N53" s="612"/>
      <c r="O53" s="296" t="str">
        <f>IF($N53="","",IFERROR(VLOOKUP($N53,'C3_2(公表)'!$C$4:$K$108,2,FALSE)&amp;"",""))</f>
        <v/>
      </c>
      <c r="P53" s="296" t="str">
        <f>IF($N53="","",IFERROR(VLOOKUP($N53,'C3_2(公表)'!$C$4:$K$108,3,FALSE)&amp;"",""))</f>
        <v/>
      </c>
      <c r="Q53" s="738" t="str">
        <f>IF($N53="","",IFERROR(VLOOKUP($N53,'C3_2(公表)'!$C$4:$K$108,4,FALSE)&amp;"",""))</f>
        <v/>
      </c>
      <c r="R53" s="925" t="str">
        <f t="shared" ref="R53" si="275">IFERROR(
  IF(COUNTIF($H52:$H53, $H53)&gt;1, 1,
    IF(COUNTIF($Z$10:$Z$30, $H53)=1,
      IF(INDEX($BF$10:$BF$34, MATCH($H53, $Z$10:$Z$30, 0))&lt;0, 2, ""),
      IF(COUNTIF($Z$32:$Z$34, $H53)=1,
        IF(INDEX($CI$32:$CI$34, MATCH($H53, $Z$32:$Z$34, 0))&lt;0, 3, ""),
        IF(INDEX($BF$40:$BF$64, MATCH($H53, $Z$40:$Z$64, 0))&lt;0, 4, "")
      )
    )
  ),"")</f>
        <v/>
      </c>
      <c r="S53" s="925" t="str">
        <f t="shared" si="73"/>
        <v/>
      </c>
      <c r="U53" s="508" t="s">
        <v>1617</v>
      </c>
      <c r="V53" s="508" t="b">
        <f t="shared" ref="V53:W64" si="276">V52</f>
        <v>0</v>
      </c>
      <c r="W53" s="508" t="b">
        <f t="shared" si="276"/>
        <v>0</v>
      </c>
      <c r="X53" s="734" t="b">
        <f t="shared" ref="X53" si="277">IF(H51=$AB$376, FALSE,
 IF(H51=$AC$376, H52&lt;&gt;"",
 IF(H51=$AD$376, H52&lt;&gt;"",
 IF(H51=$AE$376, H52&lt;&gt;"",
 IF(H51=$AF$376, H52&lt;&gt;"", FALSE)))))</f>
        <v>0</v>
      </c>
      <c r="Z53" s="488"/>
      <c r="AA53" s="521"/>
      <c r="AB53" s="549"/>
      <c r="AC53" s="543"/>
      <c r="AD53" s="543"/>
      <c r="AE53" s="531"/>
      <c r="AF53" s="521"/>
      <c r="AG53" s="521"/>
      <c r="AH53" s="521"/>
      <c r="AI53" s="521"/>
      <c r="AJ53" s="521"/>
      <c r="AK53" s="521"/>
      <c r="AL53" s="521"/>
      <c r="AM53" s="521"/>
      <c r="AN53" s="521"/>
      <c r="AO53" s="521"/>
      <c r="AP53" s="521"/>
      <c r="AQ53" s="521"/>
      <c r="AR53" s="521"/>
      <c r="AS53" s="521"/>
      <c r="AT53" s="521"/>
      <c r="AU53" s="521"/>
      <c r="AV53" s="521"/>
      <c r="AW53" s="521"/>
      <c r="AX53" s="521"/>
      <c r="AY53" s="521"/>
      <c r="AZ53" s="521"/>
      <c r="BA53" s="521"/>
      <c r="BB53" s="521"/>
      <c r="BC53" s="521"/>
      <c r="BD53" s="532"/>
      <c r="BE53" s="552"/>
      <c r="BF53" s="543"/>
      <c r="BG53" s="711"/>
      <c r="BH53" s="543"/>
      <c r="BI53" s="522"/>
      <c r="BJ53" s="522"/>
      <c r="BK53" s="522"/>
      <c r="BL53" s="522"/>
      <c r="BM53" s="522"/>
      <c r="BN53" s="522"/>
      <c r="BO53" s="522"/>
      <c r="BP53" s="522"/>
      <c r="BQ53" s="522"/>
      <c r="BR53" s="522"/>
      <c r="BS53" s="522"/>
      <c r="BT53" s="522"/>
      <c r="BU53" s="522"/>
      <c r="BV53" s="522"/>
      <c r="BW53" s="522"/>
      <c r="BX53" s="522"/>
      <c r="BY53" s="522"/>
      <c r="BZ53" s="522"/>
      <c r="CA53" s="522"/>
      <c r="CB53" s="522"/>
      <c r="CC53" s="522"/>
      <c r="CD53" s="522"/>
      <c r="CE53" s="522"/>
      <c r="CF53" s="522"/>
      <c r="CG53" s="544"/>
      <c r="CH53" s="549"/>
      <c r="CI53" s="543"/>
      <c r="CJ53" s="565"/>
      <c r="CK53" s="719"/>
      <c r="CL53" s="720"/>
      <c r="CM53" s="720"/>
      <c r="CN53" s="720"/>
      <c r="CO53" s="720"/>
      <c r="CP53" s="720"/>
      <c r="CQ53" s="720"/>
      <c r="CR53" s="720"/>
      <c r="CS53" s="720"/>
      <c r="CT53" s="720"/>
      <c r="CU53" s="720"/>
      <c r="CV53" s="720"/>
      <c r="CW53" s="720"/>
      <c r="CX53" s="720"/>
      <c r="CY53" s="720"/>
      <c r="CZ53" s="720"/>
      <c r="DA53" s="720"/>
      <c r="DB53" s="720"/>
      <c r="DC53" s="720"/>
      <c r="DD53" s="720"/>
      <c r="DE53" s="720"/>
      <c r="DF53" s="720"/>
      <c r="DG53" s="720"/>
      <c r="DH53" s="720"/>
      <c r="DI53" s="720"/>
      <c r="DJ53" s="721"/>
      <c r="DK53" s="543"/>
      <c r="DL53" s="522"/>
      <c r="DM53" s="522"/>
      <c r="DN53" s="522"/>
      <c r="DO53" s="522"/>
      <c r="DP53" s="522"/>
      <c r="DQ53" s="522"/>
      <c r="DR53" s="522"/>
      <c r="DS53" s="522"/>
      <c r="DT53" s="522"/>
      <c r="DU53" s="522"/>
      <c r="DV53" s="522"/>
      <c r="DW53" s="522"/>
      <c r="DX53" s="522"/>
      <c r="DY53" s="522"/>
      <c r="DZ53" s="522"/>
      <c r="EA53" s="522"/>
      <c r="EB53" s="522"/>
      <c r="EC53" s="522"/>
      <c r="ED53" s="522"/>
      <c r="EE53" s="522"/>
      <c r="EF53" s="522"/>
      <c r="EG53" s="522"/>
      <c r="EH53" s="522"/>
      <c r="EI53" s="522"/>
      <c r="EJ53" s="544"/>
      <c r="EK53" s="549"/>
      <c r="EL53" s="543"/>
      <c r="EM53" s="569"/>
      <c r="EN53" s="839"/>
      <c r="EO53" s="840"/>
      <c r="EP53" s="840"/>
      <c r="EQ53" s="840"/>
      <c r="ER53" s="840"/>
      <c r="ES53" s="840"/>
      <c r="ET53" s="840"/>
      <c r="EU53" s="840"/>
      <c r="EV53" s="840"/>
      <c r="EW53" s="840"/>
      <c r="EX53" s="840"/>
      <c r="EY53" s="840"/>
      <c r="EZ53" s="840"/>
      <c r="FA53" s="840"/>
      <c r="FB53" s="840"/>
      <c r="FC53" s="840"/>
      <c r="FD53" s="840"/>
      <c r="FE53" s="840"/>
      <c r="FF53" s="840"/>
      <c r="FG53" s="840"/>
      <c r="FH53" s="840"/>
      <c r="FI53" s="840"/>
      <c r="FJ53" s="840"/>
      <c r="FK53" s="840"/>
      <c r="FL53" s="840"/>
      <c r="FM53" s="841"/>
      <c r="FN53" s="572"/>
      <c r="FO53" s="579"/>
      <c r="FP53" s="488"/>
      <c r="FS53" s="905" t="s">
        <v>1156</v>
      </c>
      <c r="FT53" s="910">
        <f t="shared" ref="FT53:GC54" si="278">BH62</f>
        <v>6666.6666666666661</v>
      </c>
      <c r="FU53" s="910">
        <f t="shared" si="278"/>
        <v>0</v>
      </c>
      <c r="FV53" s="910">
        <f t="shared" si="278"/>
        <v>0</v>
      </c>
      <c r="FW53" s="910">
        <f t="shared" si="278"/>
        <v>0</v>
      </c>
      <c r="FX53" s="910">
        <f t="shared" si="278"/>
        <v>0</v>
      </c>
      <c r="FY53" s="910">
        <f t="shared" si="278"/>
        <v>0</v>
      </c>
      <c r="FZ53" s="910">
        <f t="shared" si="278"/>
        <v>0</v>
      </c>
      <c r="GA53" s="910">
        <f t="shared" si="278"/>
        <v>0</v>
      </c>
      <c r="GB53" s="910">
        <f t="shared" si="278"/>
        <v>0</v>
      </c>
      <c r="GC53" s="910">
        <f t="shared" si="278"/>
        <v>0</v>
      </c>
      <c r="GD53" s="910">
        <f t="shared" ref="GD53:GM54" si="279">BR62</f>
        <v>0</v>
      </c>
      <c r="GE53" s="910">
        <f t="shared" si="279"/>
        <v>0</v>
      </c>
      <c r="GF53" s="910">
        <f t="shared" si="279"/>
        <v>0</v>
      </c>
      <c r="GG53" s="910">
        <f t="shared" si="279"/>
        <v>0</v>
      </c>
      <c r="GH53" s="910">
        <f t="shared" si="279"/>
        <v>0</v>
      </c>
      <c r="GI53" s="910">
        <f t="shared" si="279"/>
        <v>0</v>
      </c>
      <c r="GJ53" s="910">
        <f t="shared" si="279"/>
        <v>0</v>
      </c>
      <c r="GK53" s="910">
        <f t="shared" si="279"/>
        <v>0</v>
      </c>
      <c r="GL53" s="910">
        <f t="shared" si="279"/>
        <v>0</v>
      </c>
      <c r="GM53" s="910">
        <f t="shared" si="279"/>
        <v>0</v>
      </c>
      <c r="GN53" s="910">
        <f t="shared" ref="GN53:GS54" si="280">CB62</f>
        <v>0</v>
      </c>
      <c r="GO53" s="910">
        <f t="shared" si="280"/>
        <v>0</v>
      </c>
      <c r="GP53" s="910">
        <f t="shared" si="280"/>
        <v>0</v>
      </c>
      <c r="GQ53" s="910">
        <f t="shared" si="280"/>
        <v>0</v>
      </c>
      <c r="GR53" s="910">
        <f t="shared" si="280"/>
        <v>0</v>
      </c>
      <c r="GS53" s="911">
        <f t="shared" si="280"/>
        <v>0</v>
      </c>
      <c r="GT53" s="911">
        <f t="shared" si="198"/>
        <v>6666.6666666666661</v>
      </c>
    </row>
    <row r="54" spans="1:202" ht="21" customHeight="1">
      <c r="A54" s="493"/>
      <c r="C54" s="1341"/>
      <c r="D54" s="1342"/>
      <c r="E54" s="1342"/>
      <c r="F54" s="1343"/>
      <c r="G54" s="298" t="s">
        <v>1072</v>
      </c>
      <c r="H54" s="48"/>
      <c r="I54" s="503"/>
      <c r="J54" s="294" t="str">
        <f t="shared" ref="J54" si="281">IFERROR(IF(I54="","-",I54/I51),"-")</f>
        <v>-</v>
      </c>
      <c r="K54" s="1088" t="str">
        <f t="shared" si="265"/>
        <v/>
      </c>
      <c r="L54" s="295" t="str">
        <f t="shared" ref="L54" si="282">IF(AND(ISNUMBER(K54), K54&gt;=0, ISNUMBER(I51), I51&gt;0),K54/I51, "-")</f>
        <v>-</v>
      </c>
      <c r="M54" s="704" t="str">
        <f t="shared" si="267"/>
        <v/>
      </c>
      <c r="N54" s="612"/>
      <c r="O54" s="296" t="str">
        <f>IF($N54="","",IFERROR(VLOOKUP($N54,'C3_2(公表)'!$C$4:$K$108,2,FALSE)&amp;"",""))</f>
        <v/>
      </c>
      <c r="P54" s="296" t="str">
        <f>IF($N54="","",IFERROR(VLOOKUP($N54,'C3_2(公表)'!$C$4:$K$108,3,FALSE)&amp;"",""))</f>
        <v/>
      </c>
      <c r="Q54" s="738" t="str">
        <f>IF($N54="","",IFERROR(VLOOKUP($N54,'C3_2(公表)'!$C$4:$K$108,4,FALSE)&amp;"",""))</f>
        <v/>
      </c>
      <c r="R54" s="925" t="str">
        <f t="shared" ref="R54" si="283">IFERROR(
  IF(COUNTIF($H52:$H54, $H54)&gt;1, 1,
    IF(COUNTIF($Z$10:$Z$30, $H54)=1,
      IF(INDEX($BF$10:$BF$34, MATCH($H54, $Z$10:$Z$30, 0))&lt;0, 2, ""),
      IF(COUNTIF($Z$32:$Z$34, $H54)=1,
        IF(INDEX($CI$32:$CI$34, MATCH($H54, $Z$32:$Z$34, 0))&lt;0, 3, ""),
        IF(INDEX($BF$40:$BF$64, MATCH($H54, $Z$40:$Z$64, 0))&lt;0, 4, "")
      )
    )
  ),"")</f>
        <v/>
      </c>
      <c r="S54" s="925" t="str">
        <f t="shared" si="73"/>
        <v/>
      </c>
      <c r="U54" s="508" t="s">
        <v>1617</v>
      </c>
      <c r="V54" s="508" t="b">
        <f t="shared" si="276"/>
        <v>0</v>
      </c>
      <c r="W54" s="508" t="b">
        <f t="shared" si="276"/>
        <v>0</v>
      </c>
      <c r="X54" s="734" t="b">
        <f t="shared" ref="X54" si="284">IF(H51=$AB$376, FALSE,
 IF(H51=$AC$376, H53&lt;&gt;"",
 IF(H51=$AD$376, H53&lt;&gt;"",
 IF(H51=$AE$376, H53&lt;&gt;"",
 IF(H51=$AF$376, H53&lt;&gt;"", FALSE)))))</f>
        <v>0</v>
      </c>
      <c r="Z54" s="488"/>
      <c r="AA54" s="521"/>
      <c r="AB54" s="549"/>
      <c r="AC54" s="543"/>
      <c r="AD54" s="543"/>
      <c r="AE54" s="531"/>
      <c r="AF54" s="521"/>
      <c r="AG54" s="521"/>
      <c r="AH54" s="521"/>
      <c r="AI54" s="521"/>
      <c r="AJ54" s="521"/>
      <c r="AK54" s="521"/>
      <c r="AL54" s="521"/>
      <c r="AM54" s="521"/>
      <c r="AN54" s="521"/>
      <c r="AO54" s="521"/>
      <c r="AP54" s="521"/>
      <c r="AQ54" s="521"/>
      <c r="AR54" s="521"/>
      <c r="AS54" s="521"/>
      <c r="AT54" s="521"/>
      <c r="AU54" s="521"/>
      <c r="AV54" s="521"/>
      <c r="AW54" s="521"/>
      <c r="AX54" s="521"/>
      <c r="AY54" s="521"/>
      <c r="AZ54" s="521"/>
      <c r="BA54" s="521"/>
      <c r="BB54" s="521"/>
      <c r="BC54" s="521"/>
      <c r="BD54" s="532"/>
      <c r="BE54" s="552"/>
      <c r="BF54" s="543"/>
      <c r="BG54" s="711"/>
      <c r="BH54" s="543"/>
      <c r="BI54" s="522"/>
      <c r="BJ54" s="522"/>
      <c r="BK54" s="522"/>
      <c r="BL54" s="522"/>
      <c r="BM54" s="522"/>
      <c r="BN54" s="522"/>
      <c r="BO54" s="522"/>
      <c r="BP54" s="522"/>
      <c r="BQ54" s="522"/>
      <c r="BR54" s="522"/>
      <c r="BS54" s="522"/>
      <c r="BT54" s="522"/>
      <c r="BU54" s="522"/>
      <c r="BV54" s="522"/>
      <c r="BW54" s="522"/>
      <c r="BX54" s="522"/>
      <c r="BY54" s="522"/>
      <c r="BZ54" s="522"/>
      <c r="CA54" s="522"/>
      <c r="CB54" s="522"/>
      <c r="CC54" s="522"/>
      <c r="CD54" s="522"/>
      <c r="CE54" s="522"/>
      <c r="CF54" s="522"/>
      <c r="CG54" s="544"/>
      <c r="CH54" s="549"/>
      <c r="CI54" s="543"/>
      <c r="CJ54" s="565"/>
      <c r="CK54" s="719"/>
      <c r="CL54" s="720"/>
      <c r="CM54" s="720"/>
      <c r="CN54" s="720"/>
      <c r="CO54" s="720"/>
      <c r="CP54" s="720"/>
      <c r="CQ54" s="720"/>
      <c r="CR54" s="720"/>
      <c r="CS54" s="720"/>
      <c r="CT54" s="720"/>
      <c r="CU54" s="720"/>
      <c r="CV54" s="720"/>
      <c r="CW54" s="720"/>
      <c r="CX54" s="720"/>
      <c r="CY54" s="720"/>
      <c r="CZ54" s="720"/>
      <c r="DA54" s="720"/>
      <c r="DB54" s="720"/>
      <c r="DC54" s="720"/>
      <c r="DD54" s="720"/>
      <c r="DE54" s="720"/>
      <c r="DF54" s="720"/>
      <c r="DG54" s="720"/>
      <c r="DH54" s="720"/>
      <c r="DI54" s="720"/>
      <c r="DJ54" s="721"/>
      <c r="DK54" s="543"/>
      <c r="DL54" s="522"/>
      <c r="DM54" s="522"/>
      <c r="DN54" s="522"/>
      <c r="DO54" s="522"/>
      <c r="DP54" s="522"/>
      <c r="DQ54" s="522"/>
      <c r="DR54" s="522"/>
      <c r="DS54" s="522"/>
      <c r="DT54" s="522"/>
      <c r="DU54" s="522"/>
      <c r="DV54" s="522"/>
      <c r="DW54" s="522"/>
      <c r="DX54" s="522"/>
      <c r="DY54" s="522"/>
      <c r="DZ54" s="522"/>
      <c r="EA54" s="522"/>
      <c r="EB54" s="522"/>
      <c r="EC54" s="522"/>
      <c r="ED54" s="522"/>
      <c r="EE54" s="522"/>
      <c r="EF54" s="522"/>
      <c r="EG54" s="522"/>
      <c r="EH54" s="522"/>
      <c r="EI54" s="522"/>
      <c r="EJ54" s="544"/>
      <c r="EK54" s="549"/>
      <c r="EL54" s="543"/>
      <c r="EM54" s="569"/>
      <c r="EN54" s="839"/>
      <c r="EO54" s="840"/>
      <c r="EP54" s="840"/>
      <c r="EQ54" s="840"/>
      <c r="ER54" s="840"/>
      <c r="ES54" s="840"/>
      <c r="ET54" s="840"/>
      <c r="EU54" s="840"/>
      <c r="EV54" s="840"/>
      <c r="EW54" s="840"/>
      <c r="EX54" s="840"/>
      <c r="EY54" s="840"/>
      <c r="EZ54" s="840"/>
      <c r="FA54" s="840"/>
      <c r="FB54" s="840"/>
      <c r="FC54" s="840"/>
      <c r="FD54" s="840"/>
      <c r="FE54" s="840"/>
      <c r="FF54" s="840"/>
      <c r="FG54" s="840"/>
      <c r="FH54" s="840"/>
      <c r="FI54" s="840"/>
      <c r="FJ54" s="840"/>
      <c r="FK54" s="840"/>
      <c r="FL54" s="840"/>
      <c r="FM54" s="841"/>
      <c r="FN54" s="572"/>
      <c r="FO54" s="579"/>
      <c r="FP54" s="488"/>
      <c r="FS54" s="921" t="s">
        <v>2699</v>
      </c>
      <c r="FT54" s="922">
        <f t="shared" si="278"/>
        <v>0</v>
      </c>
      <c r="FU54" s="922">
        <f t="shared" si="278"/>
        <v>0</v>
      </c>
      <c r="FV54" s="922">
        <f t="shared" si="278"/>
        <v>0</v>
      </c>
      <c r="FW54" s="922">
        <f t="shared" si="278"/>
        <v>0</v>
      </c>
      <c r="FX54" s="922">
        <f t="shared" si="278"/>
        <v>0</v>
      </c>
      <c r="FY54" s="922">
        <f t="shared" si="278"/>
        <v>0</v>
      </c>
      <c r="FZ54" s="922">
        <f t="shared" si="278"/>
        <v>0</v>
      </c>
      <c r="GA54" s="922">
        <f t="shared" si="278"/>
        <v>0</v>
      </c>
      <c r="GB54" s="922">
        <f t="shared" si="278"/>
        <v>0</v>
      </c>
      <c r="GC54" s="922">
        <f t="shared" si="278"/>
        <v>0</v>
      </c>
      <c r="GD54" s="922">
        <f t="shared" si="279"/>
        <v>0</v>
      </c>
      <c r="GE54" s="922">
        <f t="shared" si="279"/>
        <v>0</v>
      </c>
      <c r="GF54" s="922">
        <f t="shared" si="279"/>
        <v>0</v>
      </c>
      <c r="GG54" s="922">
        <f t="shared" si="279"/>
        <v>0</v>
      </c>
      <c r="GH54" s="922">
        <f t="shared" si="279"/>
        <v>0</v>
      </c>
      <c r="GI54" s="922">
        <f t="shared" si="279"/>
        <v>0</v>
      </c>
      <c r="GJ54" s="922">
        <f t="shared" si="279"/>
        <v>0</v>
      </c>
      <c r="GK54" s="922">
        <f t="shared" si="279"/>
        <v>0</v>
      </c>
      <c r="GL54" s="922">
        <f t="shared" si="279"/>
        <v>0</v>
      </c>
      <c r="GM54" s="922">
        <f t="shared" si="279"/>
        <v>0</v>
      </c>
      <c r="GN54" s="922">
        <f t="shared" si="280"/>
        <v>0</v>
      </c>
      <c r="GO54" s="922">
        <f t="shared" si="280"/>
        <v>0</v>
      </c>
      <c r="GP54" s="922">
        <f t="shared" si="280"/>
        <v>0</v>
      </c>
      <c r="GQ54" s="922">
        <f t="shared" si="280"/>
        <v>0</v>
      </c>
      <c r="GR54" s="922">
        <f t="shared" si="280"/>
        <v>0</v>
      </c>
      <c r="GS54" s="923">
        <f t="shared" si="280"/>
        <v>0</v>
      </c>
      <c r="GT54" s="923">
        <f t="shared" si="198"/>
        <v>0</v>
      </c>
    </row>
    <row r="55" spans="1:202" ht="21" customHeight="1" thickBot="1">
      <c r="A55" s="493"/>
      <c r="C55" s="1344" t="s">
        <v>1148</v>
      </c>
      <c r="D55" s="1345"/>
      <c r="E55" s="1345"/>
      <c r="F55" s="1345"/>
      <c r="G55" s="1324"/>
      <c r="H55" s="48"/>
      <c r="I55" s="503"/>
      <c r="J55" s="294" t="str">
        <f t="shared" ref="J55" si="285">IFERROR(IF(I55="","-",I55/I51),"-")</f>
        <v>-</v>
      </c>
      <c r="K55" s="1088" t="str">
        <f t="shared" si="265"/>
        <v/>
      </c>
      <c r="L55" s="295" t="str">
        <f t="shared" ref="L55" si="286">IF(AND(ISNUMBER(K55), K55&gt;=0, ISNUMBER(I51), I51&gt;0),K55/I51, "-")</f>
        <v>-</v>
      </c>
      <c r="M55" s="704" t="str">
        <f t="shared" si="267"/>
        <v/>
      </c>
      <c r="N55" s="612"/>
      <c r="O55" s="296" t="str">
        <f>IF($N55="","",IFERROR(VLOOKUP($N55,'C3_2(公表)'!$C$4:$K$108,2,FALSE)&amp;"",""))</f>
        <v/>
      </c>
      <c r="P55" s="296" t="str">
        <f>IF($N55="","",IFERROR(VLOOKUP($N55,'C3_2(公表)'!$C$4:$K$108,3,FALSE)&amp;"",""))</f>
        <v/>
      </c>
      <c r="Q55" s="738" t="str">
        <f>IF($N55="","",IFERROR(VLOOKUP($N55,'C3_2(公表)'!$C$4:$K$108,4,FALSE)&amp;"",""))</f>
        <v/>
      </c>
      <c r="R55" s="925" t="str">
        <f t="shared" ref="R55" si="287">IFERROR(
  IF(COUNTIF($H52:$H55, $H55)&gt;1, 1,
    IF(COUNTIF($Z$10:$Z$30, $H55)=1,
      IF(INDEX($BF$10:$BF$34, MATCH($H55, $Z$10:$Z$30, 0))&lt;0, 2, ""),
      IF(COUNTIF($Z$32:$Z$34, $H55)=1,
        IF(INDEX($CI$32:$CI$34, MATCH($H55, $Z$32:$Z$34, 0))&lt;0, 3, ""),
        IF(INDEX($BF$40:$BF$64, MATCH($H55, $Z$40:$Z$64, 0))&lt;0, 4, "")
      )
    )
  ),"")</f>
        <v/>
      </c>
      <c r="S55" s="925" t="str">
        <f t="shared" si="73"/>
        <v/>
      </c>
      <c r="U55" s="508" t="s">
        <v>1617</v>
      </c>
      <c r="V55" s="508" t="b">
        <f t="shared" si="276"/>
        <v>0</v>
      </c>
      <c r="W55" s="508" t="b">
        <f t="shared" si="276"/>
        <v>0</v>
      </c>
      <c r="X55" s="735" t="b">
        <f t="shared" ref="X55" si="288">IF(H51=$AB$376, FALSE,
 IF(H51=$AC$376, FALSE,
 IF(H51=$AD$376, H54&lt;&gt;"",
 IF(H51=$AE$376, H54&lt;&gt;"",
 IF(H51=$AF$376, H54&lt;&gt;"", FALSE)))))</f>
        <v>0</v>
      </c>
      <c r="Z55" s="488"/>
      <c r="AA55" s="521"/>
      <c r="AB55" s="549"/>
      <c r="AC55" s="543"/>
      <c r="AD55" s="543"/>
      <c r="AE55" s="531"/>
      <c r="AF55" s="521"/>
      <c r="AG55" s="521"/>
      <c r="AH55" s="521"/>
      <c r="AI55" s="521"/>
      <c r="AJ55" s="521"/>
      <c r="AK55" s="521"/>
      <c r="AL55" s="521"/>
      <c r="AM55" s="521"/>
      <c r="AN55" s="521"/>
      <c r="AO55" s="521"/>
      <c r="AP55" s="521"/>
      <c r="AQ55" s="521"/>
      <c r="AR55" s="521"/>
      <c r="AS55" s="521"/>
      <c r="AT55" s="521"/>
      <c r="AU55" s="521"/>
      <c r="AV55" s="521"/>
      <c r="AW55" s="521"/>
      <c r="AX55" s="521"/>
      <c r="AY55" s="521"/>
      <c r="AZ55" s="521"/>
      <c r="BA55" s="521"/>
      <c r="BB55" s="521"/>
      <c r="BC55" s="521"/>
      <c r="BD55" s="532"/>
      <c r="BE55" s="552"/>
      <c r="BF55" s="543"/>
      <c r="BG55" s="711"/>
      <c r="BH55" s="543"/>
      <c r="BI55" s="522"/>
      <c r="BJ55" s="522"/>
      <c r="BK55" s="522"/>
      <c r="BL55" s="522"/>
      <c r="BM55" s="522"/>
      <c r="BN55" s="522"/>
      <c r="BO55" s="522"/>
      <c r="BP55" s="522"/>
      <c r="BQ55" s="522"/>
      <c r="BR55" s="522"/>
      <c r="BS55" s="522"/>
      <c r="BT55" s="522"/>
      <c r="BU55" s="522"/>
      <c r="BV55" s="522"/>
      <c r="BW55" s="522"/>
      <c r="BX55" s="522"/>
      <c r="BY55" s="522"/>
      <c r="BZ55" s="522"/>
      <c r="CA55" s="522"/>
      <c r="CB55" s="522"/>
      <c r="CC55" s="522"/>
      <c r="CD55" s="522"/>
      <c r="CE55" s="522"/>
      <c r="CF55" s="522"/>
      <c r="CG55" s="544"/>
      <c r="CH55" s="549"/>
      <c r="CI55" s="543"/>
      <c r="CJ55" s="565"/>
      <c r="CK55" s="719"/>
      <c r="CL55" s="720"/>
      <c r="CM55" s="720"/>
      <c r="CN55" s="720"/>
      <c r="CO55" s="720"/>
      <c r="CP55" s="720"/>
      <c r="CQ55" s="720"/>
      <c r="CR55" s="720"/>
      <c r="CS55" s="720"/>
      <c r="CT55" s="720"/>
      <c r="CU55" s="720"/>
      <c r="CV55" s="720"/>
      <c r="CW55" s="720"/>
      <c r="CX55" s="720"/>
      <c r="CY55" s="720"/>
      <c r="CZ55" s="720"/>
      <c r="DA55" s="720"/>
      <c r="DB55" s="720"/>
      <c r="DC55" s="720"/>
      <c r="DD55" s="720"/>
      <c r="DE55" s="720"/>
      <c r="DF55" s="720"/>
      <c r="DG55" s="720"/>
      <c r="DH55" s="720"/>
      <c r="DI55" s="720"/>
      <c r="DJ55" s="721"/>
      <c r="DK55" s="543"/>
      <c r="DL55" s="522"/>
      <c r="DM55" s="522"/>
      <c r="DN55" s="522"/>
      <c r="DO55" s="522"/>
      <c r="DP55" s="522"/>
      <c r="DQ55" s="522"/>
      <c r="DR55" s="522"/>
      <c r="DS55" s="522"/>
      <c r="DT55" s="522"/>
      <c r="DU55" s="522"/>
      <c r="DV55" s="522"/>
      <c r="DW55" s="522"/>
      <c r="DX55" s="522"/>
      <c r="DY55" s="522"/>
      <c r="DZ55" s="522"/>
      <c r="EA55" s="522"/>
      <c r="EB55" s="522"/>
      <c r="EC55" s="522"/>
      <c r="ED55" s="522"/>
      <c r="EE55" s="522"/>
      <c r="EF55" s="522"/>
      <c r="EG55" s="522"/>
      <c r="EH55" s="522"/>
      <c r="EI55" s="522"/>
      <c r="EJ55" s="544"/>
      <c r="EK55" s="549"/>
      <c r="EL55" s="543"/>
      <c r="EM55" s="569"/>
      <c r="EN55" s="839"/>
      <c r="EO55" s="840"/>
      <c r="EP55" s="840"/>
      <c r="EQ55" s="840"/>
      <c r="ER55" s="840"/>
      <c r="ES55" s="840"/>
      <c r="ET55" s="840"/>
      <c r="EU55" s="840"/>
      <c r="EV55" s="840"/>
      <c r="EW55" s="840"/>
      <c r="EX55" s="840"/>
      <c r="EY55" s="840"/>
      <c r="EZ55" s="840"/>
      <c r="FA55" s="840"/>
      <c r="FB55" s="840"/>
      <c r="FC55" s="840"/>
      <c r="FD55" s="840"/>
      <c r="FE55" s="840"/>
      <c r="FF55" s="840"/>
      <c r="FG55" s="840"/>
      <c r="FH55" s="840"/>
      <c r="FI55" s="840"/>
      <c r="FJ55" s="840"/>
      <c r="FK55" s="840"/>
      <c r="FL55" s="840"/>
      <c r="FM55" s="841"/>
      <c r="FN55" s="572"/>
      <c r="FO55" s="579"/>
      <c r="FP55" s="488"/>
      <c r="FS55" s="918" t="s">
        <v>1635</v>
      </c>
      <c r="FT55" s="919">
        <f t="shared" ref="FT55:FU55" si="289">DK66</f>
        <v>0</v>
      </c>
      <c r="FU55" s="919">
        <f t="shared" si="289"/>
        <v>0</v>
      </c>
      <c r="FV55" s="919">
        <f>DM66</f>
        <v>0</v>
      </c>
      <c r="FW55" s="919">
        <f t="shared" ref="FW55:GS55" si="290">DN66</f>
        <v>0</v>
      </c>
      <c r="FX55" s="919">
        <f t="shared" si="290"/>
        <v>0</v>
      </c>
      <c r="FY55" s="919">
        <f t="shared" si="290"/>
        <v>0</v>
      </c>
      <c r="FZ55" s="919">
        <f t="shared" si="290"/>
        <v>0</v>
      </c>
      <c r="GA55" s="919">
        <f t="shared" si="290"/>
        <v>0</v>
      </c>
      <c r="GB55" s="919">
        <f t="shared" si="290"/>
        <v>0</v>
      </c>
      <c r="GC55" s="919">
        <f t="shared" si="290"/>
        <v>0</v>
      </c>
      <c r="GD55" s="919">
        <f t="shared" si="290"/>
        <v>0</v>
      </c>
      <c r="GE55" s="919">
        <f t="shared" si="290"/>
        <v>0</v>
      </c>
      <c r="GF55" s="919">
        <f t="shared" si="290"/>
        <v>0</v>
      </c>
      <c r="GG55" s="919">
        <f t="shared" si="290"/>
        <v>0</v>
      </c>
      <c r="GH55" s="919">
        <f t="shared" si="290"/>
        <v>0</v>
      </c>
      <c r="GI55" s="919">
        <f t="shared" si="290"/>
        <v>0</v>
      </c>
      <c r="GJ55" s="919">
        <f t="shared" si="290"/>
        <v>0</v>
      </c>
      <c r="GK55" s="919">
        <f t="shared" si="290"/>
        <v>0</v>
      </c>
      <c r="GL55" s="919">
        <f t="shared" si="290"/>
        <v>0</v>
      </c>
      <c r="GM55" s="919">
        <f t="shared" si="290"/>
        <v>0</v>
      </c>
      <c r="GN55" s="919">
        <f t="shared" si="290"/>
        <v>2962.9629629629635</v>
      </c>
      <c r="GO55" s="919">
        <f t="shared" si="290"/>
        <v>0</v>
      </c>
      <c r="GP55" s="919">
        <f t="shared" si="290"/>
        <v>0</v>
      </c>
      <c r="GQ55" s="919">
        <f t="shared" si="290"/>
        <v>0</v>
      </c>
      <c r="GR55" s="919">
        <f t="shared" si="290"/>
        <v>0</v>
      </c>
      <c r="GS55" s="920">
        <f t="shared" si="290"/>
        <v>0</v>
      </c>
      <c r="GT55" s="920">
        <f t="shared" si="198"/>
        <v>2962.9629629629635</v>
      </c>
    </row>
    <row r="56" spans="1:202" ht="21" customHeight="1" thickTop="1" thickBot="1">
      <c r="A56" s="493"/>
      <c r="C56" s="1346"/>
      <c r="D56" s="1347"/>
      <c r="E56" s="1347"/>
      <c r="F56" s="1347"/>
      <c r="G56" s="1325"/>
      <c r="H56" s="48"/>
      <c r="I56" s="503"/>
      <c r="J56" s="294" t="str">
        <f t="shared" ref="J56" si="291">IFERROR(IF(I56="","-",I56/I51),"-")</f>
        <v>-</v>
      </c>
      <c r="K56" s="1088" t="str">
        <f t="shared" si="265"/>
        <v/>
      </c>
      <c r="L56" s="295" t="str">
        <f t="shared" ref="L56" si="292">IF(AND(ISNUMBER(K56), K56&gt;=0, ISNUMBER(I51), I51&gt;0),K56/I51, "-")</f>
        <v>-</v>
      </c>
      <c r="M56" s="704" t="str">
        <f t="shared" si="267"/>
        <v/>
      </c>
      <c r="N56" s="612"/>
      <c r="O56" s="296" t="str">
        <f>IF($N56="","",IFERROR(VLOOKUP($N56,'C3_2(公表)'!$C$4:$K$108,2,FALSE)&amp;"",""))</f>
        <v/>
      </c>
      <c r="P56" s="296" t="str">
        <f>IF($N56="","",IFERROR(VLOOKUP($N56,'C3_2(公表)'!$C$4:$K$108,3,FALSE)&amp;"",""))</f>
        <v/>
      </c>
      <c r="Q56" s="738" t="str">
        <f>IF($N56="","",IFERROR(VLOOKUP($N56,'C3_2(公表)'!$C$4:$K$108,4,FALSE)&amp;"",""))</f>
        <v/>
      </c>
      <c r="R56" s="925" t="str">
        <f t="shared" ref="R56" si="293">IFERROR(
  IF(COUNTIF($H52:$H56, $H56)&gt;1, 1,
    IF(COUNTIF($Z$10:$Z$30, $H56)=1,
      IF(INDEX($BF$10:$BF$34, MATCH($H56, $Z$10:$Z$30, 0))&lt;0, 2, ""),
      IF(COUNTIF($Z$32:$Z$34, $H56)=1,
        IF(INDEX($CI$32:$CI$34, MATCH($H56, $Z$32:$Z$34, 0))&lt;0, 3, ""),
        IF(INDEX($BF$40:$BF$64, MATCH($H56, $Z$40:$Z$64, 0))&lt;0, 4, "")
      )
    )
  ),"")</f>
        <v/>
      </c>
      <c r="S56" s="925" t="str">
        <f t="shared" si="73"/>
        <v/>
      </c>
      <c r="U56" s="508" t="s">
        <v>1617</v>
      </c>
      <c r="V56" s="508" t="b">
        <f t="shared" si="276"/>
        <v>0</v>
      </c>
      <c r="W56" s="508" t="b">
        <f t="shared" si="276"/>
        <v>0</v>
      </c>
      <c r="X56" s="735" t="b">
        <f t="shared" ref="X56" si="294">IF(H51=$AB$376, FALSE,
 IF(H51=$AC$376, FALSE,
 IF(H51=$AD$376, H55&lt;&gt;"",
 IF(H51=$AE$376, H55&lt;&gt;"",
 IF(H51=$AF$376, H55&lt;&gt;"", FALSE)))))</f>
        <v>0</v>
      </c>
      <c r="Z56" s="488"/>
      <c r="AA56" s="521"/>
      <c r="AB56" s="549"/>
      <c r="AC56" s="543"/>
      <c r="AD56" s="543"/>
      <c r="AE56" s="531"/>
      <c r="AF56" s="521"/>
      <c r="AG56" s="521"/>
      <c r="AH56" s="521"/>
      <c r="AI56" s="521"/>
      <c r="AJ56" s="521"/>
      <c r="AK56" s="521"/>
      <c r="AL56" s="521"/>
      <c r="AM56" s="521"/>
      <c r="AN56" s="521"/>
      <c r="AO56" s="521"/>
      <c r="AP56" s="521"/>
      <c r="AQ56" s="521"/>
      <c r="AR56" s="521"/>
      <c r="AS56" s="521"/>
      <c r="AT56" s="521"/>
      <c r="AU56" s="521"/>
      <c r="AV56" s="521"/>
      <c r="AW56" s="521"/>
      <c r="AX56" s="521"/>
      <c r="AY56" s="521"/>
      <c r="AZ56" s="521"/>
      <c r="BA56" s="521"/>
      <c r="BB56" s="521"/>
      <c r="BC56" s="521"/>
      <c r="BD56" s="532"/>
      <c r="BE56" s="552"/>
      <c r="BF56" s="543"/>
      <c r="BG56" s="711"/>
      <c r="BH56" s="543"/>
      <c r="BI56" s="522"/>
      <c r="BJ56" s="522"/>
      <c r="BK56" s="522"/>
      <c r="BL56" s="522"/>
      <c r="BM56" s="522"/>
      <c r="BN56" s="522"/>
      <c r="BO56" s="522"/>
      <c r="BP56" s="522"/>
      <c r="BQ56" s="522"/>
      <c r="BR56" s="522"/>
      <c r="BS56" s="522"/>
      <c r="BT56" s="522"/>
      <c r="BU56" s="522"/>
      <c r="BV56" s="522"/>
      <c r="BW56" s="522"/>
      <c r="BX56" s="522"/>
      <c r="BY56" s="522"/>
      <c r="BZ56" s="522"/>
      <c r="CA56" s="522"/>
      <c r="CB56" s="522"/>
      <c r="CC56" s="522"/>
      <c r="CD56" s="522"/>
      <c r="CE56" s="522"/>
      <c r="CF56" s="522"/>
      <c r="CG56" s="544"/>
      <c r="CH56" s="549"/>
      <c r="CI56" s="543"/>
      <c r="CJ56" s="565"/>
      <c r="CK56" s="719"/>
      <c r="CL56" s="720"/>
      <c r="CM56" s="720"/>
      <c r="CN56" s="720"/>
      <c r="CO56" s="720"/>
      <c r="CP56" s="720"/>
      <c r="CQ56" s="720"/>
      <c r="CR56" s="720"/>
      <c r="CS56" s="720"/>
      <c r="CT56" s="720"/>
      <c r="CU56" s="720"/>
      <c r="CV56" s="720"/>
      <c r="CW56" s="720"/>
      <c r="CX56" s="720"/>
      <c r="CY56" s="720"/>
      <c r="CZ56" s="720"/>
      <c r="DA56" s="720"/>
      <c r="DB56" s="720"/>
      <c r="DC56" s="720"/>
      <c r="DD56" s="720"/>
      <c r="DE56" s="720"/>
      <c r="DF56" s="720"/>
      <c r="DG56" s="720"/>
      <c r="DH56" s="720"/>
      <c r="DI56" s="720"/>
      <c r="DJ56" s="721"/>
      <c r="DK56" s="543"/>
      <c r="DL56" s="522"/>
      <c r="DM56" s="522"/>
      <c r="DN56" s="522"/>
      <c r="DO56" s="522"/>
      <c r="DP56" s="522"/>
      <c r="DQ56" s="522"/>
      <c r="DR56" s="522"/>
      <c r="DS56" s="522"/>
      <c r="DT56" s="522"/>
      <c r="DU56" s="522"/>
      <c r="DV56" s="522"/>
      <c r="DW56" s="522"/>
      <c r="DX56" s="522"/>
      <c r="DY56" s="522"/>
      <c r="DZ56" s="522"/>
      <c r="EA56" s="522"/>
      <c r="EB56" s="522"/>
      <c r="EC56" s="522"/>
      <c r="ED56" s="522"/>
      <c r="EE56" s="522"/>
      <c r="EF56" s="522"/>
      <c r="EG56" s="522"/>
      <c r="EH56" s="522"/>
      <c r="EI56" s="522"/>
      <c r="EJ56" s="544"/>
      <c r="EK56" s="549"/>
      <c r="EL56" s="543"/>
      <c r="EM56" s="569"/>
      <c r="EN56" s="839"/>
      <c r="EO56" s="840"/>
      <c r="EP56" s="840"/>
      <c r="EQ56" s="840"/>
      <c r="ER56" s="840"/>
      <c r="ES56" s="840"/>
      <c r="ET56" s="840"/>
      <c r="EU56" s="840"/>
      <c r="EV56" s="840"/>
      <c r="EW56" s="840"/>
      <c r="EX56" s="840"/>
      <c r="EY56" s="840"/>
      <c r="EZ56" s="840"/>
      <c r="FA56" s="840"/>
      <c r="FB56" s="840"/>
      <c r="FC56" s="840"/>
      <c r="FD56" s="840"/>
      <c r="FE56" s="840"/>
      <c r="FF56" s="840"/>
      <c r="FG56" s="840"/>
      <c r="FH56" s="840"/>
      <c r="FI56" s="840"/>
      <c r="FJ56" s="840"/>
      <c r="FK56" s="840"/>
      <c r="FL56" s="840"/>
      <c r="FM56" s="841"/>
      <c r="FN56" s="572"/>
      <c r="FO56" s="579"/>
      <c r="FP56" s="488"/>
      <c r="FS56" s="901" t="s">
        <v>1237</v>
      </c>
      <c r="FT56" s="914">
        <f>SUM(FT40:FT55)</f>
        <v>6666.6666666666661</v>
      </c>
      <c r="FU56" s="914">
        <f t="shared" ref="FU56" si="295">SUM(FU40:FU55)</f>
        <v>0</v>
      </c>
      <c r="FV56" s="914">
        <f t="shared" ref="FV56" si="296">SUM(FV40:FV55)</f>
        <v>0</v>
      </c>
      <c r="FW56" s="914">
        <f t="shared" ref="FW56" si="297">SUM(FW40:FW55)</f>
        <v>0</v>
      </c>
      <c r="FX56" s="914">
        <f t="shared" ref="FX56" si="298">SUM(FX40:FX55)</f>
        <v>0</v>
      </c>
      <c r="FY56" s="914">
        <f t="shared" ref="FY56" si="299">SUM(FY40:FY55)</f>
        <v>0</v>
      </c>
      <c r="FZ56" s="914">
        <f t="shared" ref="FZ56" si="300">SUM(FZ40:FZ55)</f>
        <v>0</v>
      </c>
      <c r="GA56" s="914">
        <f t="shared" ref="GA56" si="301">SUM(GA40:GA55)</f>
        <v>0</v>
      </c>
      <c r="GB56" s="914">
        <f t="shared" ref="GB56" si="302">SUM(GB40:GB55)</f>
        <v>0</v>
      </c>
      <c r="GC56" s="914">
        <f t="shared" ref="GC56" si="303">SUM(GC40:GC55)</f>
        <v>0</v>
      </c>
      <c r="GD56" s="914">
        <f t="shared" ref="GD56" si="304">SUM(GD40:GD55)</f>
        <v>0</v>
      </c>
      <c r="GE56" s="914">
        <f t="shared" ref="GE56" si="305">SUM(GE40:GE55)</f>
        <v>0</v>
      </c>
      <c r="GF56" s="914">
        <f t="shared" ref="GF56" si="306">SUM(GF40:GF55)</f>
        <v>0</v>
      </c>
      <c r="GG56" s="914">
        <f t="shared" ref="GG56" si="307">SUM(GG40:GG55)</f>
        <v>0</v>
      </c>
      <c r="GH56" s="914">
        <f t="shared" ref="GH56" si="308">SUM(GH40:GH55)</f>
        <v>0</v>
      </c>
      <c r="GI56" s="914">
        <f t="shared" ref="GI56" si="309">SUM(GI40:GI55)</f>
        <v>0</v>
      </c>
      <c r="GJ56" s="914">
        <f t="shared" ref="GJ56" si="310">SUM(GJ40:GJ55)</f>
        <v>0</v>
      </c>
      <c r="GK56" s="914">
        <f t="shared" ref="GK56" si="311">SUM(GK40:GK55)</f>
        <v>0</v>
      </c>
      <c r="GL56" s="914">
        <f t="shared" ref="GL56" si="312">SUM(GL40:GL55)</f>
        <v>0</v>
      </c>
      <c r="GM56" s="914">
        <f t="shared" ref="GM56" si="313">SUM(GM40:GM55)</f>
        <v>0</v>
      </c>
      <c r="GN56" s="914">
        <f t="shared" ref="GN56" si="314">SUM(GN40:GN55)</f>
        <v>2962.9629629629635</v>
      </c>
      <c r="GO56" s="914">
        <f t="shared" ref="GO56" si="315">SUM(GO40:GO55)</f>
        <v>0</v>
      </c>
      <c r="GP56" s="914">
        <f t="shared" ref="GP56" si="316">SUM(GP40:GP55)</f>
        <v>0</v>
      </c>
      <c r="GQ56" s="914">
        <f t="shared" ref="GQ56" si="317">SUM(GQ40:GQ55)</f>
        <v>0</v>
      </c>
      <c r="GR56" s="914">
        <f t="shared" ref="GR56" si="318">SUM(GR40:GR55)</f>
        <v>0</v>
      </c>
      <c r="GS56" s="915">
        <f t="shared" ref="GS56" si="319">SUM(GS40:GS55)</f>
        <v>0</v>
      </c>
      <c r="GT56" s="915">
        <f t="shared" si="198"/>
        <v>9629.6296296296296</v>
      </c>
    </row>
    <row r="57" spans="1:202" ht="21" customHeight="1">
      <c r="A57" s="493"/>
      <c r="C57" s="1344" t="s">
        <v>1149</v>
      </c>
      <c r="D57" s="1345"/>
      <c r="E57" s="1345"/>
      <c r="F57" s="1345"/>
      <c r="G57" s="1324"/>
      <c r="H57" s="48"/>
      <c r="I57" s="503"/>
      <c r="J57" s="294" t="str">
        <f t="shared" ref="J57" si="320">IFERROR(IF(I57="","-",I57/I51),"-")</f>
        <v>-</v>
      </c>
      <c r="K57" s="1088" t="str">
        <f t="shared" si="265"/>
        <v/>
      </c>
      <c r="L57" s="295" t="str">
        <f t="shared" ref="L57" si="321">IF(AND(ISNUMBER(K57), K57&gt;=0, ISNUMBER(I51), I51&gt;0),K57/I51, "-")</f>
        <v>-</v>
      </c>
      <c r="M57" s="704" t="str">
        <f t="shared" si="267"/>
        <v/>
      </c>
      <c r="N57" s="612"/>
      <c r="O57" s="296" t="str">
        <f>IF($N57="","",IFERROR(VLOOKUP($N57,'C3_2(公表)'!$C$4:$K$108,2,FALSE)&amp;"",""))</f>
        <v/>
      </c>
      <c r="P57" s="296" t="str">
        <f>IF($N57="","",IFERROR(VLOOKUP($N57,'C3_2(公表)'!$C$4:$K$108,3,FALSE)&amp;"",""))</f>
        <v/>
      </c>
      <c r="Q57" s="738" t="str">
        <f>IF($N57="","",IFERROR(VLOOKUP($N57,'C3_2(公表)'!$C$4:$K$108,4,FALSE)&amp;"",""))</f>
        <v/>
      </c>
      <c r="R57" s="925" t="str">
        <f t="shared" ref="R57" si="322">IFERROR(
  IF(COUNTIF($H52:$H57, $H57)&gt;1, 1,
    IF(COUNTIF($Z$10:$Z$30, $H57)=1,
      IF(INDEX($BF$10:$BF$34, MATCH($H57, $Z$10:$Z$30, 0))&lt;0, 2, ""),
      IF(COUNTIF($Z$32:$Z$34, $H57)=1,
        IF(INDEX($CI$32:$CI$34, MATCH($H57, $Z$32:$Z$34, 0))&lt;0, 3, ""),
        IF(INDEX($BF$40:$BF$64, MATCH($H57, $Z$40:$Z$64, 0))&lt;0, 4, "")
      )
    )
  ),"")</f>
        <v/>
      </c>
      <c r="S57" s="925" t="str">
        <f t="shared" si="73"/>
        <v/>
      </c>
      <c r="U57" s="508" t="s">
        <v>1617</v>
      </c>
      <c r="V57" s="508" t="b">
        <f t="shared" si="276"/>
        <v>0</v>
      </c>
      <c r="W57" s="508" t="b">
        <f t="shared" si="276"/>
        <v>0</v>
      </c>
      <c r="X57" s="735" t="b">
        <f t="shared" ref="X57" si="323">IF(H51=$AB$376, FALSE,
 IF(H51=$AC$376, FALSE,
 IF(H51=$AD$376, H56&lt;&gt;"",
 IF(H51=$AE$376, H56&lt;&gt;"",
 IF(H51=$AF$376, H56&lt;&gt;"", FALSE)))))</f>
        <v>0</v>
      </c>
      <c r="Z57" s="488"/>
      <c r="AA57" s="521"/>
      <c r="AB57" s="549"/>
      <c r="AC57" s="543"/>
      <c r="AD57" s="543"/>
      <c r="AE57" s="531"/>
      <c r="AF57" s="521"/>
      <c r="AG57" s="521"/>
      <c r="AH57" s="521"/>
      <c r="AI57" s="521"/>
      <c r="AJ57" s="521"/>
      <c r="AK57" s="521"/>
      <c r="AL57" s="521"/>
      <c r="AM57" s="521"/>
      <c r="AN57" s="521"/>
      <c r="AO57" s="521"/>
      <c r="AP57" s="521"/>
      <c r="AQ57" s="521"/>
      <c r="AR57" s="521"/>
      <c r="AS57" s="521"/>
      <c r="AT57" s="521"/>
      <c r="AU57" s="521"/>
      <c r="AV57" s="521"/>
      <c r="AW57" s="521"/>
      <c r="AX57" s="521"/>
      <c r="AY57" s="521"/>
      <c r="AZ57" s="521"/>
      <c r="BA57" s="521"/>
      <c r="BB57" s="521"/>
      <c r="BC57" s="521"/>
      <c r="BD57" s="532"/>
      <c r="BE57" s="552"/>
      <c r="BF57" s="543"/>
      <c r="BG57" s="711"/>
      <c r="BH57" s="543"/>
      <c r="BI57" s="522"/>
      <c r="BJ57" s="522"/>
      <c r="BK57" s="522"/>
      <c r="BL57" s="522"/>
      <c r="BM57" s="522"/>
      <c r="BN57" s="522"/>
      <c r="BO57" s="522"/>
      <c r="BP57" s="522"/>
      <c r="BQ57" s="522"/>
      <c r="BR57" s="522"/>
      <c r="BS57" s="522"/>
      <c r="BT57" s="522"/>
      <c r="BU57" s="522"/>
      <c r="BV57" s="522"/>
      <c r="BW57" s="522"/>
      <c r="BX57" s="522"/>
      <c r="BY57" s="522"/>
      <c r="BZ57" s="522"/>
      <c r="CA57" s="522"/>
      <c r="CB57" s="522"/>
      <c r="CC57" s="522"/>
      <c r="CD57" s="522"/>
      <c r="CE57" s="522"/>
      <c r="CF57" s="522"/>
      <c r="CG57" s="544"/>
      <c r="CH57" s="549"/>
      <c r="CI57" s="543"/>
      <c r="CJ57" s="565"/>
      <c r="CK57" s="719"/>
      <c r="CL57" s="720"/>
      <c r="CM57" s="720"/>
      <c r="CN57" s="720"/>
      <c r="CO57" s="720"/>
      <c r="CP57" s="720"/>
      <c r="CQ57" s="720"/>
      <c r="CR57" s="720"/>
      <c r="CS57" s="720"/>
      <c r="CT57" s="720"/>
      <c r="CU57" s="720"/>
      <c r="CV57" s="720"/>
      <c r="CW57" s="720"/>
      <c r="CX57" s="720"/>
      <c r="CY57" s="720"/>
      <c r="CZ57" s="720"/>
      <c r="DA57" s="720"/>
      <c r="DB57" s="720"/>
      <c r="DC57" s="720"/>
      <c r="DD57" s="720"/>
      <c r="DE57" s="720"/>
      <c r="DF57" s="720"/>
      <c r="DG57" s="720"/>
      <c r="DH57" s="720"/>
      <c r="DI57" s="720"/>
      <c r="DJ57" s="721"/>
      <c r="DK57" s="543"/>
      <c r="DL57" s="522"/>
      <c r="DM57" s="522"/>
      <c r="DN57" s="522"/>
      <c r="DO57" s="522"/>
      <c r="DP57" s="522"/>
      <c r="DQ57" s="522"/>
      <c r="DR57" s="522"/>
      <c r="DS57" s="522"/>
      <c r="DT57" s="522"/>
      <c r="DU57" s="522"/>
      <c r="DV57" s="522"/>
      <c r="DW57" s="522"/>
      <c r="DX57" s="522"/>
      <c r="DY57" s="522"/>
      <c r="DZ57" s="522"/>
      <c r="EA57" s="522"/>
      <c r="EB57" s="522"/>
      <c r="EC57" s="522"/>
      <c r="ED57" s="522"/>
      <c r="EE57" s="522"/>
      <c r="EF57" s="522"/>
      <c r="EG57" s="522"/>
      <c r="EH57" s="522"/>
      <c r="EI57" s="522"/>
      <c r="EJ57" s="544"/>
      <c r="EK57" s="549"/>
      <c r="EL57" s="543"/>
      <c r="EM57" s="569"/>
      <c r="EN57" s="839"/>
      <c r="EO57" s="840"/>
      <c r="EP57" s="840"/>
      <c r="EQ57" s="840"/>
      <c r="ER57" s="840"/>
      <c r="ES57" s="840"/>
      <c r="ET57" s="840"/>
      <c r="EU57" s="840"/>
      <c r="EV57" s="840"/>
      <c r="EW57" s="840"/>
      <c r="EX57" s="840"/>
      <c r="EY57" s="840"/>
      <c r="EZ57" s="840"/>
      <c r="FA57" s="840"/>
      <c r="FB57" s="840"/>
      <c r="FC57" s="840"/>
      <c r="FD57" s="840"/>
      <c r="FE57" s="840"/>
      <c r="FF57" s="840"/>
      <c r="FG57" s="840"/>
      <c r="FH57" s="840"/>
      <c r="FI57" s="840"/>
      <c r="FJ57" s="840"/>
      <c r="FK57" s="840"/>
      <c r="FL57" s="840"/>
      <c r="FM57" s="841"/>
      <c r="FN57" s="572"/>
      <c r="FO57" s="579"/>
      <c r="FP57" s="488"/>
    </row>
    <row r="58" spans="1:202" ht="21" customHeight="1">
      <c r="A58" s="493"/>
      <c r="C58" s="1346"/>
      <c r="D58" s="1347"/>
      <c r="E58" s="1347"/>
      <c r="F58" s="1347"/>
      <c r="G58" s="1325"/>
      <c r="H58" s="48"/>
      <c r="I58" s="503"/>
      <c r="J58" s="294" t="str">
        <f t="shared" ref="J58" si="324">IFERROR(IF(I58="","-",I58/I51),"-")</f>
        <v>-</v>
      </c>
      <c r="K58" s="1088" t="str">
        <f t="shared" si="265"/>
        <v/>
      </c>
      <c r="L58" s="295" t="str">
        <f t="shared" ref="L58" si="325">IF(AND(ISNUMBER(K58), K58&gt;=0, ISNUMBER(I51), I51&gt;0),K58/I51, "-")</f>
        <v>-</v>
      </c>
      <c r="M58" s="704" t="str">
        <f t="shared" si="267"/>
        <v/>
      </c>
      <c r="N58" s="612"/>
      <c r="O58" s="296" t="str">
        <f>IF($N58="","",IFERROR(VLOOKUP($N58,'C3_2(公表)'!$C$4:$K$108,2,FALSE)&amp;"",""))</f>
        <v/>
      </c>
      <c r="P58" s="296" t="str">
        <f>IF($N58="","",IFERROR(VLOOKUP($N58,'C3_2(公表)'!$C$4:$K$108,3,FALSE)&amp;"",""))</f>
        <v/>
      </c>
      <c r="Q58" s="738" t="str">
        <f>IF($N58="","",IFERROR(VLOOKUP($N58,'C3_2(公表)'!$C$4:$K$108,4,FALSE)&amp;"",""))</f>
        <v/>
      </c>
      <c r="R58" s="925" t="str">
        <f t="shared" ref="R58" si="326">IFERROR(
  IF(COUNTIF($H52:$H58, $H58)&gt;1, 1,
    IF(COUNTIF($Z$10:$Z$30, $H58)=1,
      IF(INDEX($BF$10:$BF$34, MATCH($H58, $Z$10:$Z$30, 0))&lt;0, 2, ""),
      IF(COUNTIF($Z$32:$Z$34, $H58)=1,
        IF(INDEX($CI$32:$CI$34, MATCH($H58, $Z$32:$Z$34, 0))&lt;0, 3, ""),
        IF(INDEX($BF$40:$BF$64, MATCH($H58, $Z$40:$Z$64, 0))&lt;0, 4, "")
      )
    )
  ),"")</f>
        <v/>
      </c>
      <c r="S58" s="925" t="str">
        <f t="shared" si="73"/>
        <v/>
      </c>
      <c r="U58" s="508" t="s">
        <v>1617</v>
      </c>
      <c r="V58" s="508" t="b">
        <f t="shared" si="276"/>
        <v>0</v>
      </c>
      <c r="W58" s="508" t="b">
        <f t="shared" si="276"/>
        <v>0</v>
      </c>
      <c r="X58" s="735" t="b">
        <f t="shared" ref="X58" si="327">IF(H51=$AB$376, FALSE,
 IF(H51=$AC$376, FALSE,
 IF(H51=$AD$376, H57&lt;&gt;"",
 IF(H51=$AE$376, H57&lt;&gt;"",
 IF(H51=$AF$376, H57&lt;&gt;"", FALSE)))))</f>
        <v>0</v>
      </c>
      <c r="Z58" s="488"/>
      <c r="AA58" s="521"/>
      <c r="AB58" s="549"/>
      <c r="AC58" s="543"/>
      <c r="AD58" s="543"/>
      <c r="AE58" s="531"/>
      <c r="AF58" s="521"/>
      <c r="AG58" s="521"/>
      <c r="AH58" s="521"/>
      <c r="AI58" s="521"/>
      <c r="AJ58" s="521"/>
      <c r="AK58" s="521"/>
      <c r="AL58" s="521"/>
      <c r="AM58" s="521"/>
      <c r="AN58" s="521"/>
      <c r="AO58" s="521"/>
      <c r="AP58" s="521"/>
      <c r="AQ58" s="521"/>
      <c r="AR58" s="521"/>
      <c r="AS58" s="521"/>
      <c r="AT58" s="521"/>
      <c r="AU58" s="521"/>
      <c r="AV58" s="521"/>
      <c r="AW58" s="521"/>
      <c r="AX58" s="521"/>
      <c r="AY58" s="521"/>
      <c r="AZ58" s="521"/>
      <c r="BA58" s="521"/>
      <c r="BB58" s="521"/>
      <c r="BC58" s="521"/>
      <c r="BD58" s="532"/>
      <c r="BE58" s="552"/>
      <c r="BF58" s="543"/>
      <c r="BG58" s="711"/>
      <c r="BH58" s="543"/>
      <c r="BI58" s="522"/>
      <c r="BJ58" s="522"/>
      <c r="BK58" s="522"/>
      <c r="BL58" s="522"/>
      <c r="BM58" s="522"/>
      <c r="BN58" s="522"/>
      <c r="BO58" s="522"/>
      <c r="BP58" s="522"/>
      <c r="BQ58" s="522"/>
      <c r="BR58" s="522"/>
      <c r="BS58" s="522"/>
      <c r="BT58" s="522"/>
      <c r="BU58" s="522"/>
      <c r="BV58" s="522"/>
      <c r="BW58" s="522"/>
      <c r="BX58" s="522"/>
      <c r="BY58" s="522"/>
      <c r="BZ58" s="522"/>
      <c r="CA58" s="522"/>
      <c r="CB58" s="522"/>
      <c r="CC58" s="522"/>
      <c r="CD58" s="522"/>
      <c r="CE58" s="522"/>
      <c r="CF58" s="522"/>
      <c r="CG58" s="544"/>
      <c r="CH58" s="549"/>
      <c r="CI58" s="543"/>
      <c r="CJ58" s="565"/>
      <c r="CK58" s="719"/>
      <c r="CL58" s="720"/>
      <c r="CM58" s="720"/>
      <c r="CN58" s="720"/>
      <c r="CO58" s="720"/>
      <c r="CP58" s="720"/>
      <c r="CQ58" s="720"/>
      <c r="CR58" s="720"/>
      <c r="CS58" s="720"/>
      <c r="CT58" s="720"/>
      <c r="CU58" s="720"/>
      <c r="CV58" s="720"/>
      <c r="CW58" s="720"/>
      <c r="CX58" s="720"/>
      <c r="CY58" s="720"/>
      <c r="CZ58" s="720"/>
      <c r="DA58" s="720"/>
      <c r="DB58" s="720"/>
      <c r="DC58" s="720"/>
      <c r="DD58" s="720"/>
      <c r="DE58" s="720"/>
      <c r="DF58" s="720"/>
      <c r="DG58" s="720"/>
      <c r="DH58" s="720"/>
      <c r="DI58" s="720"/>
      <c r="DJ58" s="721"/>
      <c r="DK58" s="543"/>
      <c r="DL58" s="522"/>
      <c r="DM58" s="522"/>
      <c r="DN58" s="522"/>
      <c r="DO58" s="522"/>
      <c r="DP58" s="522"/>
      <c r="DQ58" s="522"/>
      <c r="DR58" s="522"/>
      <c r="DS58" s="522"/>
      <c r="DT58" s="522"/>
      <c r="DU58" s="522"/>
      <c r="DV58" s="522"/>
      <c r="DW58" s="522"/>
      <c r="DX58" s="522"/>
      <c r="DY58" s="522"/>
      <c r="DZ58" s="522"/>
      <c r="EA58" s="522"/>
      <c r="EB58" s="522"/>
      <c r="EC58" s="522"/>
      <c r="ED58" s="522"/>
      <c r="EE58" s="522"/>
      <c r="EF58" s="522"/>
      <c r="EG58" s="522"/>
      <c r="EH58" s="522"/>
      <c r="EI58" s="522"/>
      <c r="EJ58" s="544"/>
      <c r="EK58" s="549"/>
      <c r="EL58" s="543"/>
      <c r="EM58" s="569"/>
      <c r="EN58" s="839"/>
      <c r="EO58" s="840"/>
      <c r="EP58" s="840"/>
      <c r="EQ58" s="840"/>
      <c r="ER58" s="840"/>
      <c r="ES58" s="840"/>
      <c r="ET58" s="840"/>
      <c r="EU58" s="840"/>
      <c r="EV58" s="840"/>
      <c r="EW58" s="840"/>
      <c r="EX58" s="840"/>
      <c r="EY58" s="840"/>
      <c r="EZ58" s="840"/>
      <c r="FA58" s="840"/>
      <c r="FB58" s="840"/>
      <c r="FC58" s="840"/>
      <c r="FD58" s="840"/>
      <c r="FE58" s="840"/>
      <c r="FF58" s="840"/>
      <c r="FG58" s="840"/>
      <c r="FH58" s="840"/>
      <c r="FI58" s="840"/>
      <c r="FJ58" s="840"/>
      <c r="FK58" s="840"/>
      <c r="FL58" s="840"/>
      <c r="FM58" s="841"/>
      <c r="FN58" s="572"/>
      <c r="FO58" s="579"/>
      <c r="FP58" s="488"/>
    </row>
    <row r="59" spans="1:202" ht="21" customHeight="1">
      <c r="A59" s="493"/>
      <c r="C59" s="1321" t="s">
        <v>1075</v>
      </c>
      <c r="D59" s="1322"/>
      <c r="E59" s="1323"/>
      <c r="F59" s="1323"/>
      <c r="G59" s="1324"/>
      <c r="H59" s="48"/>
      <c r="I59" s="503"/>
      <c r="J59" s="294" t="str">
        <f t="shared" ref="J59" si="328">IFERROR(IF(I59="","-",I59/I51),"-")</f>
        <v>-</v>
      </c>
      <c r="K59" s="1088" t="str">
        <f t="shared" si="265"/>
        <v/>
      </c>
      <c r="L59" s="295" t="str">
        <f t="shared" ref="L59" si="329">IF(AND(ISNUMBER(K59), K59&gt;=0, ISNUMBER(I51), I51&gt;0),K59/I51, "-")</f>
        <v>-</v>
      </c>
      <c r="M59" s="704" t="str">
        <f t="shared" si="267"/>
        <v/>
      </c>
      <c r="N59" s="612"/>
      <c r="O59" s="296" t="str">
        <f>IF($N59="","",IFERROR(VLOOKUP($N59,'C3_2(公表)'!$C$4:$K$108,2,FALSE)&amp;"",""))</f>
        <v/>
      </c>
      <c r="P59" s="296" t="str">
        <f>IF($N59="","",IFERROR(VLOOKUP($N59,'C3_2(公表)'!$C$4:$K$108,3,FALSE)&amp;"",""))</f>
        <v/>
      </c>
      <c r="Q59" s="738" t="str">
        <f>IF($N59="","",IFERROR(VLOOKUP($N59,'C3_2(公表)'!$C$4:$K$108,4,FALSE)&amp;"",""))</f>
        <v/>
      </c>
      <c r="R59" s="925" t="str">
        <f t="shared" ref="R59" si="330">IFERROR(
  IF(COUNTIF($H52:$H59, $H59)&gt;1, 1,
    IF(COUNTIF($Z$10:$Z$30, $H59)=1,
      IF(INDEX($BF$10:$BF$34, MATCH($H59, $Z$10:$Z$30, 0))&lt;0, 2, ""),
      IF(COUNTIF($Z$32:$Z$34, $H59)=1,
        IF(INDEX($CI$32:$CI$34, MATCH($H59, $Z$32:$Z$34, 0))&lt;0, 3, ""),
        IF(INDEX($BF$40:$BF$64, MATCH($H59, $Z$40:$Z$64, 0))&lt;0, 4, "")
      )
    )
  ),"")</f>
        <v/>
      </c>
      <c r="S59" s="925" t="str">
        <f t="shared" si="73"/>
        <v/>
      </c>
      <c r="U59" s="508" t="s">
        <v>1617</v>
      </c>
      <c r="V59" s="508" t="b">
        <f t="shared" si="276"/>
        <v>0</v>
      </c>
      <c r="W59" s="508" t="b">
        <f t="shared" si="276"/>
        <v>0</v>
      </c>
      <c r="X59" s="735" t="b">
        <f t="shared" ref="X59" si="331">IF(H51=$AB$376, FALSE,
 IF(H51=$AC$376, FALSE,
 IF(H51=$AD$376, H58&lt;&gt;"",
 IF(H51=$AE$376, H58&lt;&gt;"",
 IF(H51=$AF$376, H58&lt;&gt;"", FALSE)))))</f>
        <v>0</v>
      </c>
      <c r="Z59" s="488"/>
      <c r="AA59" s="521"/>
      <c r="AB59" s="549"/>
      <c r="AC59" s="543"/>
      <c r="AD59" s="543"/>
      <c r="AE59" s="531"/>
      <c r="AF59" s="521"/>
      <c r="AG59" s="521"/>
      <c r="AH59" s="521"/>
      <c r="AI59" s="521"/>
      <c r="AJ59" s="521"/>
      <c r="AK59" s="521"/>
      <c r="AL59" s="521"/>
      <c r="AM59" s="521"/>
      <c r="AN59" s="521"/>
      <c r="AO59" s="521"/>
      <c r="AP59" s="521"/>
      <c r="AQ59" s="521"/>
      <c r="AR59" s="521"/>
      <c r="AS59" s="521"/>
      <c r="AT59" s="521"/>
      <c r="AU59" s="521"/>
      <c r="AV59" s="521"/>
      <c r="AW59" s="521"/>
      <c r="AX59" s="521"/>
      <c r="AY59" s="521"/>
      <c r="AZ59" s="521"/>
      <c r="BA59" s="521"/>
      <c r="BB59" s="521"/>
      <c r="BC59" s="521"/>
      <c r="BD59" s="532"/>
      <c r="BE59" s="552"/>
      <c r="BF59" s="543"/>
      <c r="BG59" s="711"/>
      <c r="BH59" s="543"/>
      <c r="BI59" s="522"/>
      <c r="BJ59" s="522"/>
      <c r="BK59" s="522"/>
      <c r="BL59" s="522"/>
      <c r="BM59" s="522"/>
      <c r="BN59" s="522"/>
      <c r="BO59" s="522"/>
      <c r="BP59" s="522"/>
      <c r="BQ59" s="522"/>
      <c r="BR59" s="522"/>
      <c r="BS59" s="522"/>
      <c r="BT59" s="522"/>
      <c r="BU59" s="522"/>
      <c r="BV59" s="522"/>
      <c r="BW59" s="522"/>
      <c r="BX59" s="522"/>
      <c r="BY59" s="522"/>
      <c r="BZ59" s="522"/>
      <c r="CA59" s="522"/>
      <c r="CB59" s="522"/>
      <c r="CC59" s="522"/>
      <c r="CD59" s="522"/>
      <c r="CE59" s="522"/>
      <c r="CF59" s="522"/>
      <c r="CG59" s="544"/>
      <c r="CH59" s="549"/>
      <c r="CI59" s="543"/>
      <c r="CJ59" s="565"/>
      <c r="CK59" s="719"/>
      <c r="CL59" s="720"/>
      <c r="CM59" s="720"/>
      <c r="CN59" s="720"/>
      <c r="CO59" s="720"/>
      <c r="CP59" s="720"/>
      <c r="CQ59" s="720"/>
      <c r="CR59" s="720"/>
      <c r="CS59" s="720"/>
      <c r="CT59" s="720"/>
      <c r="CU59" s="720"/>
      <c r="CV59" s="720"/>
      <c r="CW59" s="720"/>
      <c r="CX59" s="720"/>
      <c r="CY59" s="720"/>
      <c r="CZ59" s="720"/>
      <c r="DA59" s="720"/>
      <c r="DB59" s="720"/>
      <c r="DC59" s="720"/>
      <c r="DD59" s="720"/>
      <c r="DE59" s="720"/>
      <c r="DF59" s="720"/>
      <c r="DG59" s="720"/>
      <c r="DH59" s="720"/>
      <c r="DI59" s="720"/>
      <c r="DJ59" s="721"/>
      <c r="DK59" s="543"/>
      <c r="DL59" s="522"/>
      <c r="DM59" s="522"/>
      <c r="DN59" s="522"/>
      <c r="DO59" s="522"/>
      <c r="DP59" s="522"/>
      <c r="DQ59" s="522"/>
      <c r="DR59" s="522"/>
      <c r="DS59" s="522"/>
      <c r="DT59" s="522"/>
      <c r="DU59" s="522"/>
      <c r="DV59" s="522"/>
      <c r="DW59" s="522"/>
      <c r="DX59" s="522"/>
      <c r="DY59" s="522"/>
      <c r="DZ59" s="522"/>
      <c r="EA59" s="522"/>
      <c r="EB59" s="522"/>
      <c r="EC59" s="522"/>
      <c r="ED59" s="522"/>
      <c r="EE59" s="522"/>
      <c r="EF59" s="522"/>
      <c r="EG59" s="522"/>
      <c r="EH59" s="522"/>
      <c r="EI59" s="522"/>
      <c r="EJ59" s="544"/>
      <c r="EK59" s="549"/>
      <c r="EL59" s="543"/>
      <c r="EM59" s="569"/>
      <c r="EN59" s="839"/>
      <c r="EO59" s="840"/>
      <c r="EP59" s="840"/>
      <c r="EQ59" s="840"/>
      <c r="ER59" s="840"/>
      <c r="ES59" s="840"/>
      <c r="ET59" s="840"/>
      <c r="EU59" s="840"/>
      <c r="EV59" s="840"/>
      <c r="EW59" s="840"/>
      <c r="EX59" s="840"/>
      <c r="EY59" s="840"/>
      <c r="EZ59" s="840"/>
      <c r="FA59" s="840"/>
      <c r="FB59" s="840"/>
      <c r="FC59" s="840"/>
      <c r="FD59" s="840"/>
      <c r="FE59" s="840"/>
      <c r="FF59" s="840"/>
      <c r="FG59" s="840"/>
      <c r="FH59" s="840"/>
      <c r="FI59" s="840"/>
      <c r="FJ59" s="840"/>
      <c r="FK59" s="840"/>
      <c r="FL59" s="840"/>
      <c r="FM59" s="841"/>
      <c r="FN59" s="572"/>
      <c r="FO59" s="579"/>
      <c r="FP59" s="488"/>
    </row>
    <row r="60" spans="1:202" ht="21" customHeight="1">
      <c r="A60" s="493"/>
      <c r="C60" s="1326" t="str">
        <f>'D6'!$H$51</f>
        <v>-</v>
      </c>
      <c r="D60" s="1327"/>
      <c r="E60" s="1328"/>
      <c r="F60" s="1328"/>
      <c r="G60" s="1325"/>
      <c r="H60" s="48"/>
      <c r="I60" s="506"/>
      <c r="J60" s="294" t="str">
        <f t="shared" ref="J60" si="332">IFERROR(IF(I60="","-",I60/I51),"-")</f>
        <v>-</v>
      </c>
      <c r="K60" s="1089" t="str">
        <f t="shared" si="265"/>
        <v/>
      </c>
      <c r="L60" s="295" t="str">
        <f t="shared" ref="L60" si="333">IF(AND(ISNUMBER(K60), K60&gt;=0, ISNUMBER(I51), I51&gt;0),K60/I51, "-")</f>
        <v>-</v>
      </c>
      <c r="M60" s="704" t="str">
        <f t="shared" si="267"/>
        <v/>
      </c>
      <c r="N60" s="611"/>
      <c r="O60" s="296" t="str">
        <f>IF($N60="","",IFERROR(VLOOKUP($N60,'C3_2(公表)'!$C$4:$K$108,2,FALSE)&amp;"",""))</f>
        <v/>
      </c>
      <c r="P60" s="296" t="str">
        <f>IF($N60="","",IFERROR(VLOOKUP($N60,'C3_2(公表)'!$C$4:$K$108,3,FALSE)&amp;"",""))</f>
        <v/>
      </c>
      <c r="Q60" s="738" t="str">
        <f>IF($N60="","",IFERROR(VLOOKUP($N60,'C3_2(公表)'!$C$4:$K$108,4,FALSE)&amp;"",""))</f>
        <v/>
      </c>
      <c r="R60" s="925" t="str">
        <f t="shared" ref="R60" si="334">IFERROR(
  IF(COUNTIF($H52:$H60, $H60)&gt;1, 1,
    IF(COUNTIF($Z$10:$Z$30, $H60)=1,
      IF(INDEX($BF$10:$BF$34, MATCH($H60, $Z$10:$Z$30, 0))&lt;0, 2, ""),
      IF(COUNTIF($Z$32:$Z$34, $H60)=1,
        IF(INDEX($CI$32:$CI$34, MATCH($H60, $Z$32:$Z$34, 0))&lt;0, 3, ""),
        IF(INDEX($BF$40:$BF$64, MATCH($H60, $Z$40:$Z$64, 0))&lt;0, 4, "")
      )
    )
  ),"")</f>
        <v/>
      </c>
      <c r="S60" s="925" t="str">
        <f t="shared" si="73"/>
        <v/>
      </c>
      <c r="U60" s="508" t="s">
        <v>1617</v>
      </c>
      <c r="V60" s="508" t="b">
        <f t="shared" si="276"/>
        <v>0</v>
      </c>
      <c r="W60" s="508" t="b">
        <f t="shared" si="276"/>
        <v>0</v>
      </c>
      <c r="X60" s="735" t="b">
        <f t="shared" ref="X60" si="335">IF(H51=$AB$376, FALSE,
 IF(H51=$AC$376, FALSE,
 IF(H51=$AD$376, H59&lt;&gt;"",
 IF(H51=$AE$376, H59&lt;&gt;"",
 IF(H51=$AF$376, H59&lt;&gt;"", FALSE)))))</f>
        <v>0</v>
      </c>
      <c r="Z60" s="488"/>
      <c r="AA60" s="525"/>
      <c r="AB60" s="550"/>
      <c r="AC60" s="545"/>
      <c r="AD60" s="545"/>
      <c r="AE60" s="533"/>
      <c r="AF60" s="525"/>
      <c r="AG60" s="525"/>
      <c r="AH60" s="525"/>
      <c r="AI60" s="525"/>
      <c r="AJ60" s="525"/>
      <c r="AK60" s="525"/>
      <c r="AL60" s="525"/>
      <c r="AM60" s="525"/>
      <c r="AN60" s="525"/>
      <c r="AO60" s="525"/>
      <c r="AP60" s="525"/>
      <c r="AQ60" s="525"/>
      <c r="AR60" s="525"/>
      <c r="AS60" s="525"/>
      <c r="AT60" s="525"/>
      <c r="AU60" s="525"/>
      <c r="AV60" s="525"/>
      <c r="AW60" s="525"/>
      <c r="AX60" s="525"/>
      <c r="AY60" s="525"/>
      <c r="AZ60" s="525"/>
      <c r="BA60" s="525"/>
      <c r="BB60" s="525"/>
      <c r="BC60" s="525"/>
      <c r="BD60" s="534"/>
      <c r="BE60" s="553"/>
      <c r="BF60" s="545"/>
      <c r="BG60" s="712"/>
      <c r="BH60" s="545"/>
      <c r="BI60" s="526"/>
      <c r="BJ60" s="526"/>
      <c r="BK60" s="526"/>
      <c r="BL60" s="526"/>
      <c r="BM60" s="526"/>
      <c r="BN60" s="526"/>
      <c r="BO60" s="526"/>
      <c r="BP60" s="526"/>
      <c r="BQ60" s="526"/>
      <c r="BR60" s="526"/>
      <c r="BS60" s="526"/>
      <c r="BT60" s="526"/>
      <c r="BU60" s="526"/>
      <c r="BV60" s="526"/>
      <c r="BW60" s="526"/>
      <c r="BX60" s="526"/>
      <c r="BY60" s="526"/>
      <c r="BZ60" s="526"/>
      <c r="CA60" s="526"/>
      <c r="CB60" s="526"/>
      <c r="CC60" s="526"/>
      <c r="CD60" s="526"/>
      <c r="CE60" s="526"/>
      <c r="CF60" s="526"/>
      <c r="CG60" s="546"/>
      <c r="CH60" s="550"/>
      <c r="CI60" s="545"/>
      <c r="CJ60" s="566"/>
      <c r="CK60" s="722"/>
      <c r="CL60" s="723"/>
      <c r="CM60" s="723"/>
      <c r="CN60" s="723"/>
      <c r="CO60" s="723"/>
      <c r="CP60" s="723"/>
      <c r="CQ60" s="723"/>
      <c r="CR60" s="723"/>
      <c r="CS60" s="723"/>
      <c r="CT60" s="723"/>
      <c r="CU60" s="723"/>
      <c r="CV60" s="723"/>
      <c r="CW60" s="723"/>
      <c r="CX60" s="723"/>
      <c r="CY60" s="723"/>
      <c r="CZ60" s="723"/>
      <c r="DA60" s="723"/>
      <c r="DB60" s="723"/>
      <c r="DC60" s="723"/>
      <c r="DD60" s="723"/>
      <c r="DE60" s="723"/>
      <c r="DF60" s="723"/>
      <c r="DG60" s="723"/>
      <c r="DH60" s="723"/>
      <c r="DI60" s="723"/>
      <c r="DJ60" s="724"/>
      <c r="DK60" s="545"/>
      <c r="DL60" s="526"/>
      <c r="DM60" s="526"/>
      <c r="DN60" s="526"/>
      <c r="DO60" s="526"/>
      <c r="DP60" s="526"/>
      <c r="DQ60" s="526"/>
      <c r="DR60" s="526"/>
      <c r="DS60" s="526"/>
      <c r="DT60" s="526"/>
      <c r="DU60" s="526"/>
      <c r="DV60" s="526"/>
      <c r="DW60" s="526"/>
      <c r="DX60" s="526"/>
      <c r="DY60" s="526"/>
      <c r="DZ60" s="526"/>
      <c r="EA60" s="526"/>
      <c r="EB60" s="526"/>
      <c r="EC60" s="526"/>
      <c r="ED60" s="526"/>
      <c r="EE60" s="526"/>
      <c r="EF60" s="526"/>
      <c r="EG60" s="526"/>
      <c r="EH60" s="526"/>
      <c r="EI60" s="526"/>
      <c r="EJ60" s="546"/>
      <c r="EK60" s="550"/>
      <c r="EL60" s="545"/>
      <c r="EM60" s="570"/>
      <c r="EN60" s="842"/>
      <c r="EO60" s="843"/>
      <c r="EP60" s="843"/>
      <c r="EQ60" s="843"/>
      <c r="ER60" s="843"/>
      <c r="ES60" s="843"/>
      <c r="ET60" s="843"/>
      <c r="EU60" s="843"/>
      <c r="EV60" s="843"/>
      <c r="EW60" s="843"/>
      <c r="EX60" s="843"/>
      <c r="EY60" s="843"/>
      <c r="EZ60" s="843"/>
      <c r="FA60" s="843"/>
      <c r="FB60" s="843"/>
      <c r="FC60" s="843"/>
      <c r="FD60" s="843"/>
      <c r="FE60" s="843"/>
      <c r="FF60" s="843"/>
      <c r="FG60" s="843"/>
      <c r="FH60" s="843"/>
      <c r="FI60" s="843"/>
      <c r="FJ60" s="843"/>
      <c r="FK60" s="843"/>
      <c r="FL60" s="843"/>
      <c r="FM60" s="844"/>
      <c r="FN60" s="573"/>
      <c r="FO60" s="580"/>
      <c r="FP60" s="488"/>
    </row>
    <row r="61" spans="1:202" ht="21" customHeight="1">
      <c r="A61" s="493"/>
      <c r="C61" s="1329" t="s">
        <v>1043</v>
      </c>
      <c r="D61" s="1330"/>
      <c r="E61" s="1330"/>
      <c r="F61" s="1331"/>
      <c r="G61" s="1324"/>
      <c r="H61" s="48"/>
      <c r="I61" s="507"/>
      <c r="J61" s="294" t="str">
        <f t="shared" ref="J61" si="336">IFERROR(IF(I61="","-",I61/I51),"-")</f>
        <v>-</v>
      </c>
      <c r="K61" s="1087" t="str">
        <f t="shared" si="265"/>
        <v/>
      </c>
      <c r="L61" s="295" t="str">
        <f t="shared" ref="L61" si="337">IF(AND(ISNUMBER(K61), K61&gt;=0, ISNUMBER(I51), I51&gt;0),K61/I51, "-")</f>
        <v>-</v>
      </c>
      <c r="M61" s="704" t="str">
        <f t="shared" si="267"/>
        <v/>
      </c>
      <c r="N61" s="611"/>
      <c r="O61" s="296" t="str">
        <f>IF($N61="","",IFERROR(VLOOKUP($N61,'C3_2(公表)'!$C$4:$K$108,2,FALSE)&amp;"",""))</f>
        <v/>
      </c>
      <c r="P61" s="296" t="str">
        <f>IF($N61="","",IFERROR(VLOOKUP($N61,'C3_2(公表)'!$C$4:$K$108,3,FALSE)&amp;"",""))</f>
        <v/>
      </c>
      <c r="Q61" s="738" t="str">
        <f>IF($N61="","",IFERROR(VLOOKUP($N61,'C3_2(公表)'!$C$4:$K$108,4,FALSE)&amp;"",""))</f>
        <v/>
      </c>
      <c r="R61" s="925" t="str">
        <f t="shared" ref="R61" si="338">IFERROR(
  IF(COUNTIF($H52:$H61, $H61)&gt;1, 1,
    IF(COUNTIF($Z$10:$Z$30, $H61)=1,
      IF(INDEX($BF$10:$BF$34, MATCH($H61, $Z$10:$Z$30, 0))&lt;0, 2, ""),
      IF(COUNTIF($Z$32:$Z$34, $H61)=1,
        IF(INDEX($CI$32:$CI$34, MATCH($H61, $Z$32:$Z$34, 0))&lt;0, 3, ""),
        IF(INDEX($BF$40:$BF$64, MATCH($H61, $Z$40:$Z$64, 0))&lt;0, 4, "")
      )
    )
  ),"")</f>
        <v/>
      </c>
      <c r="S61" s="925" t="str">
        <f t="shared" si="73"/>
        <v/>
      </c>
      <c r="U61" s="508" t="s">
        <v>1617</v>
      </c>
      <c r="V61" s="508" t="b">
        <f t="shared" si="276"/>
        <v>0</v>
      </c>
      <c r="W61" s="508" t="b">
        <f t="shared" si="276"/>
        <v>0</v>
      </c>
      <c r="X61" s="1080" t="b">
        <f t="shared" ref="X61" si="339">IF(H51=$AB$376, FALSE,
 IF(H51=$AC$376, FALSE,
 IF(H51=$AD$376, FALSE,
 IF(H51=$AE$376, H60&lt;&gt;"",
 IF(H51=$AF$376, H60&lt;&gt;"", FALSE)))))</f>
        <v>0</v>
      </c>
      <c r="BF61" s="494"/>
      <c r="BG61" s="509"/>
      <c r="BH61" s="212" t="s">
        <v>1759</v>
      </c>
      <c r="BI61" s="212" t="s">
        <v>1759</v>
      </c>
      <c r="BJ61" s="212" t="s">
        <v>1759</v>
      </c>
      <c r="BK61" s="212" t="s">
        <v>1759</v>
      </c>
      <c r="BL61" s="212" t="s">
        <v>1759</v>
      </c>
      <c r="BM61" s="212" t="s">
        <v>1759</v>
      </c>
      <c r="BN61" s="212" t="s">
        <v>1759</v>
      </c>
      <c r="BO61" s="212" t="s">
        <v>1759</v>
      </c>
      <c r="BP61" s="212" t="s">
        <v>1759</v>
      </c>
      <c r="BQ61" s="212" t="s">
        <v>1759</v>
      </c>
      <c r="BR61" s="212" t="s">
        <v>1759</v>
      </c>
      <c r="BS61" s="212" t="s">
        <v>1759</v>
      </c>
      <c r="BT61" s="212" t="s">
        <v>1759</v>
      </c>
      <c r="BU61" s="212" t="s">
        <v>1759</v>
      </c>
      <c r="BV61" s="212" t="s">
        <v>1759</v>
      </c>
      <c r="BW61" s="212" t="s">
        <v>1759</v>
      </c>
      <c r="BX61" s="212" t="s">
        <v>1759</v>
      </c>
      <c r="BY61" s="212" t="s">
        <v>1759</v>
      </c>
      <c r="BZ61" s="212" t="s">
        <v>1759</v>
      </c>
      <c r="CA61" s="212" t="s">
        <v>1759</v>
      </c>
      <c r="CB61" s="212" t="s">
        <v>1759</v>
      </c>
      <c r="CC61" s="212" t="s">
        <v>1759</v>
      </c>
      <c r="CD61" s="212" t="s">
        <v>1759</v>
      </c>
      <c r="CE61" s="212" t="s">
        <v>1759</v>
      </c>
      <c r="CF61" s="212" t="s">
        <v>1759</v>
      </c>
      <c r="CG61" s="212" t="s">
        <v>1759</v>
      </c>
      <c r="CH61" s="212"/>
      <c r="CI61" s="212"/>
      <c r="CJ61" s="212"/>
      <c r="CK61" s="212"/>
      <c r="CL61" s="212"/>
      <c r="CM61" s="212"/>
      <c r="CN61" s="212"/>
      <c r="CO61" s="212"/>
      <c r="CP61" s="212"/>
      <c r="CQ61" s="212"/>
      <c r="CR61" s="212"/>
      <c r="CS61" s="212"/>
      <c r="CT61" s="212"/>
      <c r="CU61" s="212"/>
      <c r="CV61" s="212"/>
      <c r="CW61" s="212"/>
      <c r="CX61" s="212"/>
      <c r="CY61" s="212"/>
      <c r="CZ61" s="212"/>
      <c r="DA61" s="212"/>
      <c r="DB61" s="212"/>
      <c r="DC61" s="212"/>
      <c r="DD61" s="212"/>
      <c r="DE61" s="212"/>
      <c r="DF61" s="212"/>
      <c r="DG61" s="212"/>
      <c r="DH61" s="212"/>
      <c r="DI61" s="212"/>
      <c r="DJ61" s="212"/>
      <c r="DK61" s="212"/>
      <c r="DL61" s="212"/>
    </row>
    <row r="62" spans="1:202" ht="21" customHeight="1">
      <c r="A62" s="493"/>
      <c r="C62" s="1326" t="str">
        <f>IFERROR(MIN(SUM(M52:M64)/I51,C60),"-")</f>
        <v>-</v>
      </c>
      <c r="D62" s="1327"/>
      <c r="E62" s="1328"/>
      <c r="F62" s="1328"/>
      <c r="G62" s="1325"/>
      <c r="H62" s="48"/>
      <c r="I62" s="506"/>
      <c r="J62" s="294" t="str">
        <f t="shared" ref="J62" si="340">IFERROR(IF(I62="","-",I62/I51),"-")</f>
        <v>-</v>
      </c>
      <c r="K62" s="1089" t="str">
        <f t="shared" si="265"/>
        <v/>
      </c>
      <c r="L62" s="295" t="str">
        <f t="shared" ref="L62" si="341">IF(AND(ISNUMBER(K62), K62&gt;=0, ISNUMBER(I51), I51&gt;0),K62/I51, "-")</f>
        <v>-</v>
      </c>
      <c r="M62" s="704" t="str">
        <f t="shared" si="267"/>
        <v/>
      </c>
      <c r="N62" s="611"/>
      <c r="O62" s="296" t="str">
        <f>IF($N62="","",IFERROR(VLOOKUP($N62,'C3_2(公表)'!$C$4:$K$108,2,FALSE)&amp;"",""))</f>
        <v/>
      </c>
      <c r="P62" s="296" t="str">
        <f>IF($N62="","",IFERROR(VLOOKUP($N62,'C3_2(公表)'!$C$4:$K$108,3,FALSE)&amp;"",""))</f>
        <v/>
      </c>
      <c r="Q62" s="738" t="str">
        <f>IF($N62="","",IFERROR(VLOOKUP($N62,'C3_2(公表)'!$C$4:$K$108,4,FALSE)&amp;"",""))</f>
        <v/>
      </c>
      <c r="R62" s="925" t="str">
        <f t="shared" ref="R62" si="342">IFERROR(
  IF(COUNTIF($H52:$H62, $H62)&gt;1, 1,
    IF(COUNTIF($Z$10:$Z$30, $H62)=1,
      IF(INDEX($BF$10:$BF$34, MATCH($H62, $Z$10:$Z$30, 0))&lt;0, 2, ""),
      IF(COUNTIF($Z$32:$Z$34, $H62)=1,
        IF(INDEX($CI$32:$CI$34, MATCH($H62, $Z$32:$Z$34, 0))&lt;0, 3, ""),
        IF(INDEX($BF$40:$BF$64, MATCH($H62, $Z$40:$Z$64, 0))&lt;0, 4, "")
      )
    )
  ),"")</f>
        <v/>
      </c>
      <c r="S62" s="925" t="str">
        <f t="shared" si="73"/>
        <v/>
      </c>
      <c r="U62" s="508" t="s">
        <v>1617</v>
      </c>
      <c r="V62" s="508" t="b">
        <f t="shared" si="276"/>
        <v>0</v>
      </c>
      <c r="W62" s="508" t="b">
        <f t="shared" si="276"/>
        <v>0</v>
      </c>
      <c r="X62" s="1080" t="b">
        <f t="shared" ref="X62" si="343">IF(H51=$AB$376, FALSE,
 IF(H51=$AC$376, FALSE,
 IF(H51=$AD$376, FALSE,
 IF(H51=$AE$376, H61&lt;&gt;"",
 IF(H51=$AF$376, H61&lt;&gt;"", FALSE)))))</f>
        <v>0</v>
      </c>
      <c r="Z62" s="489" t="s">
        <v>1156</v>
      </c>
      <c r="AA62" s="489" t="s">
        <v>1156</v>
      </c>
      <c r="BF62" s="510"/>
      <c r="BG62" s="725"/>
      <c r="BH62" s="866">
        <f t="shared" ref="BH62:BQ64" si="344">SUMIFS(BH$40:BH$60, $AA$40:$AA$60, $AA62)</f>
        <v>6666.6666666666661</v>
      </c>
      <c r="BI62" s="560">
        <f t="shared" si="344"/>
        <v>0</v>
      </c>
      <c r="BJ62" s="560">
        <f t="shared" si="344"/>
        <v>0</v>
      </c>
      <c r="BK62" s="560">
        <f t="shared" si="344"/>
        <v>0</v>
      </c>
      <c r="BL62" s="560">
        <f t="shared" si="344"/>
        <v>0</v>
      </c>
      <c r="BM62" s="560">
        <f t="shared" si="344"/>
        <v>0</v>
      </c>
      <c r="BN62" s="560">
        <f t="shared" si="344"/>
        <v>0</v>
      </c>
      <c r="BO62" s="560">
        <f t="shared" si="344"/>
        <v>0</v>
      </c>
      <c r="BP62" s="560">
        <f t="shared" si="344"/>
        <v>0</v>
      </c>
      <c r="BQ62" s="560">
        <f t="shared" si="344"/>
        <v>0</v>
      </c>
      <c r="BR62" s="560">
        <f t="shared" ref="BR62:CA64" si="345">SUMIFS(BR$40:BR$60, $AA$40:$AA$60, $AA62)</f>
        <v>0</v>
      </c>
      <c r="BS62" s="560">
        <f t="shared" si="345"/>
        <v>0</v>
      </c>
      <c r="BT62" s="560">
        <f t="shared" si="345"/>
        <v>0</v>
      </c>
      <c r="BU62" s="560">
        <f t="shared" si="345"/>
        <v>0</v>
      </c>
      <c r="BV62" s="560">
        <f t="shared" si="345"/>
        <v>0</v>
      </c>
      <c r="BW62" s="560">
        <f t="shared" si="345"/>
        <v>0</v>
      </c>
      <c r="BX62" s="560">
        <f t="shared" si="345"/>
        <v>0</v>
      </c>
      <c r="BY62" s="560">
        <f t="shared" si="345"/>
        <v>0</v>
      </c>
      <c r="BZ62" s="560">
        <f t="shared" si="345"/>
        <v>0</v>
      </c>
      <c r="CA62" s="560">
        <f t="shared" si="345"/>
        <v>0</v>
      </c>
      <c r="CB62" s="560">
        <f t="shared" ref="CB62:CG64" si="346">SUMIFS(CB$40:CB$60, $AA$40:$AA$60, $AA62)</f>
        <v>0</v>
      </c>
      <c r="CC62" s="560">
        <f t="shared" si="346"/>
        <v>0</v>
      </c>
      <c r="CD62" s="560">
        <f t="shared" si="346"/>
        <v>0</v>
      </c>
      <c r="CE62" s="560">
        <f t="shared" si="346"/>
        <v>0</v>
      </c>
      <c r="CF62" s="560">
        <f t="shared" si="346"/>
        <v>0</v>
      </c>
      <c r="CG62" s="560">
        <f t="shared" si="346"/>
        <v>0</v>
      </c>
      <c r="CH62" s="212"/>
      <c r="CI62" s="212"/>
      <c r="CJ62" s="726"/>
      <c r="CK62" s="212"/>
      <c r="CL62" s="212"/>
      <c r="CM62" s="212"/>
      <c r="CN62" s="212"/>
      <c r="CO62" s="212"/>
      <c r="CP62" s="212"/>
      <c r="CQ62" s="212"/>
      <c r="CR62" s="212"/>
      <c r="CS62" s="212"/>
      <c r="CT62" s="212"/>
      <c r="CU62" s="212"/>
      <c r="CV62" s="212"/>
      <c r="CW62" s="212"/>
      <c r="CX62" s="212"/>
      <c r="CY62" s="212"/>
      <c r="CZ62" s="212"/>
      <c r="DA62" s="212"/>
      <c r="DB62" s="212"/>
      <c r="DC62" s="212"/>
      <c r="DD62" s="212"/>
      <c r="DE62" s="212"/>
      <c r="DF62" s="212"/>
      <c r="DG62" s="212"/>
      <c r="DH62" s="212"/>
      <c r="DI62" s="212"/>
      <c r="DJ62" s="212"/>
      <c r="DK62" s="212"/>
      <c r="DL62" s="212"/>
      <c r="DM62" s="212"/>
      <c r="DN62" s="212"/>
      <c r="DO62" s="212"/>
      <c r="DP62" s="212"/>
      <c r="DQ62" s="212"/>
      <c r="DR62" s="212"/>
      <c r="DS62" s="212"/>
      <c r="DT62" s="212"/>
      <c r="DU62" s="212"/>
      <c r="DV62" s="212"/>
      <c r="DW62" s="212"/>
      <c r="DX62" s="212"/>
      <c r="DY62" s="212"/>
      <c r="DZ62" s="212"/>
      <c r="EA62" s="212"/>
      <c r="EB62" s="212"/>
      <c r="EC62" s="212"/>
      <c r="ED62" s="212"/>
      <c r="EE62" s="212"/>
      <c r="EF62" s="212"/>
      <c r="EG62" s="212"/>
      <c r="EH62" s="212"/>
      <c r="EI62" s="212"/>
      <c r="EJ62" s="212"/>
      <c r="EM62" s="730" t="s">
        <v>1760</v>
      </c>
      <c r="EN62" s="574">
        <f>IFERROR('D6'!E35/'D6'!E34,0)</f>
        <v>0.1</v>
      </c>
      <c r="EO62" s="574">
        <f>IFERROR('D6'!F35/'D6'!F34,0)</f>
        <v>0</v>
      </c>
      <c r="EP62" s="574">
        <f>IFERROR('D6'!G35/'D6'!G34,0)</f>
        <v>0</v>
      </c>
      <c r="EQ62" s="574">
        <f>IFERROR('D6'!H35/'D6'!H34,0)</f>
        <v>0</v>
      </c>
      <c r="ER62" s="574">
        <f>IFERROR('D6'!I35/'D6'!I34,0)</f>
        <v>0</v>
      </c>
      <c r="ES62" s="574">
        <f>IFERROR('D6'!J35/'D6'!J34,0)</f>
        <v>0</v>
      </c>
      <c r="ET62" s="574">
        <f>IFERROR('D6'!K35/'D6'!K34,0)</f>
        <v>0</v>
      </c>
      <c r="EU62" s="574">
        <f>IFERROR('D6'!L35/'D6'!L34,0)</f>
        <v>0</v>
      </c>
      <c r="EV62" s="574">
        <f>IFERROR('D6'!M35/'D6'!M34,0)</f>
        <v>0</v>
      </c>
      <c r="EW62" s="574">
        <f>IFERROR('D6'!N35/'D6'!N34,0)</f>
        <v>0</v>
      </c>
      <c r="EX62" s="574">
        <f>IFERROR('D6'!O35/'D6'!O34,0)</f>
        <v>0</v>
      </c>
      <c r="EY62" s="574">
        <f>IFERROR('D6'!P35/'D6'!P34,0)</f>
        <v>0</v>
      </c>
      <c r="EZ62" s="574">
        <f>IFERROR('D6'!Q35/'D6'!Q34,0)</f>
        <v>0</v>
      </c>
      <c r="FA62" s="574">
        <f>IFERROR('D6'!R35/'D6'!R34,0)</f>
        <v>0</v>
      </c>
      <c r="FB62" s="574">
        <f>IFERROR('D6'!S35/'D6'!S34,0)</f>
        <v>0</v>
      </c>
      <c r="FC62" s="574">
        <f>IFERROR('D6'!T35/'D6'!T34,0)</f>
        <v>0</v>
      </c>
      <c r="FD62" s="574">
        <f>IFERROR('D6'!U35/'D6'!U34,0)</f>
        <v>0</v>
      </c>
      <c r="FE62" s="574">
        <f>IFERROR('D6'!V35/'D6'!V34,0)</f>
        <v>0</v>
      </c>
      <c r="FF62" s="574">
        <f>IFERROR('D6'!W35/'D6'!W34,0)</f>
        <v>0</v>
      </c>
      <c r="FG62" s="574">
        <f>IFERROR('D6'!X35/'D6'!X34,0)</f>
        <v>0</v>
      </c>
      <c r="FH62" s="574">
        <f>IFERROR('D6'!Y35/'D6'!Y34,0)</f>
        <v>0.1</v>
      </c>
      <c r="FI62" s="574">
        <f>IFERROR('D6'!Z35/'D6'!Z34,0)</f>
        <v>0</v>
      </c>
      <c r="FJ62" s="574">
        <f>IFERROR('D6'!AA35/'D6'!AA34,0)</f>
        <v>0</v>
      </c>
      <c r="FK62" s="574">
        <f>IFERROR('D6'!AB35/'D6'!AB34,0)</f>
        <v>0</v>
      </c>
      <c r="FL62" s="574">
        <f>IFERROR('D6'!AC35/'D6'!AC34,0)</f>
        <v>0</v>
      </c>
      <c r="FM62" s="574">
        <f>IFERROR('D6'!AD35/'D6'!AD34,0)</f>
        <v>0</v>
      </c>
    </row>
    <row r="63" spans="1:202" ht="21" customHeight="1">
      <c r="A63" s="493"/>
      <c r="C63" s="1329" t="s">
        <v>1076</v>
      </c>
      <c r="D63" s="1330"/>
      <c r="E63" s="1330"/>
      <c r="F63" s="1331"/>
      <c r="G63" s="1324"/>
      <c r="H63" s="498"/>
      <c r="I63" s="506"/>
      <c r="J63" s="499" t="str">
        <f t="shared" ref="J63" si="347">IFERROR(IF(I63="","-",I63/I51),"-")</f>
        <v>-</v>
      </c>
      <c r="K63" s="1089" t="str">
        <f t="shared" si="265"/>
        <v/>
      </c>
      <c r="L63" s="500" t="str">
        <f t="shared" ref="L63" si="348">IF(AND(ISNUMBER(K63), K63&gt;=0, ISNUMBER(I51), I51&gt;0),K63/I51, "-")</f>
        <v>-</v>
      </c>
      <c r="M63" s="707" t="str">
        <f t="shared" si="267"/>
        <v/>
      </c>
      <c r="N63" s="611"/>
      <c r="O63" s="296" t="str">
        <f>IF($N63="","",IFERROR(VLOOKUP($N63,'C3_2(公表)'!$C$4:$K$108,2,FALSE)&amp;"",""))</f>
        <v/>
      </c>
      <c r="P63" s="296" t="str">
        <f>IF($N63="","",IFERROR(VLOOKUP($N63,'C3_2(公表)'!$C$4:$K$108,3,FALSE)&amp;"",""))</f>
        <v/>
      </c>
      <c r="Q63" s="738" t="str">
        <f>IF($N63="","",IFERROR(VLOOKUP($N63,'C3_2(公表)'!$C$4:$K$108,4,FALSE)&amp;"",""))</f>
        <v/>
      </c>
      <c r="R63" s="925" t="str">
        <f t="shared" ref="R63" si="349">IFERROR(
  IF(COUNTIF($H52:$H63, $H63)&gt;1, 1,
    IF(COUNTIF($Z$10:$Z$30, $H63)=1,
      IF(INDEX($BF$10:$BF$34, MATCH($H63, $Z$10:$Z$30, 0))&lt;0, 2, ""),
      IF(COUNTIF($Z$32:$Z$34, $H63)=1,
        IF(INDEX($CI$32:$CI$34, MATCH($H63, $Z$32:$Z$34, 0))&lt;0, 3, ""),
        IF(INDEX($BF$40:$BF$64, MATCH($H63, $Z$40:$Z$64, 0))&lt;0, 4, "")
      )
    )
  ),"")</f>
        <v/>
      </c>
      <c r="S63" s="925" t="str">
        <f t="shared" si="73"/>
        <v/>
      </c>
      <c r="U63" s="508" t="s">
        <v>1617</v>
      </c>
      <c r="V63" s="508" t="b">
        <f t="shared" si="276"/>
        <v>0</v>
      </c>
      <c r="W63" s="508" t="b">
        <f t="shared" si="276"/>
        <v>0</v>
      </c>
      <c r="X63" s="1080" t="b">
        <f t="shared" ref="X63" si="350">IF(H51=$AB$376, FALSE,
 IF(H51=$AC$376, FALSE,
 IF(H51=$AD$376, FALSE,
 IF(H51=$AE$376, H62&lt;&gt;"",
 IF(H51=$AF$376, H62&lt;&gt;"", FALSE)))))</f>
        <v>0</v>
      </c>
      <c r="Z63" s="489" t="s">
        <v>2699</v>
      </c>
      <c r="AA63" s="489" t="s">
        <v>2699</v>
      </c>
      <c r="BF63" s="510"/>
      <c r="BG63" s="725"/>
      <c r="BH63" s="561">
        <f t="shared" si="344"/>
        <v>0</v>
      </c>
      <c r="BI63" s="561">
        <f t="shared" si="344"/>
        <v>0</v>
      </c>
      <c r="BJ63" s="561">
        <f t="shared" si="344"/>
        <v>0</v>
      </c>
      <c r="BK63" s="561">
        <f t="shared" si="344"/>
        <v>0</v>
      </c>
      <c r="BL63" s="561">
        <f t="shared" si="344"/>
        <v>0</v>
      </c>
      <c r="BM63" s="561">
        <f t="shared" si="344"/>
        <v>0</v>
      </c>
      <c r="BN63" s="561">
        <f t="shared" si="344"/>
        <v>0</v>
      </c>
      <c r="BO63" s="561">
        <f t="shared" si="344"/>
        <v>0</v>
      </c>
      <c r="BP63" s="561">
        <f t="shared" si="344"/>
        <v>0</v>
      </c>
      <c r="BQ63" s="561">
        <f t="shared" si="344"/>
        <v>0</v>
      </c>
      <c r="BR63" s="561">
        <f t="shared" si="345"/>
        <v>0</v>
      </c>
      <c r="BS63" s="561">
        <f t="shared" si="345"/>
        <v>0</v>
      </c>
      <c r="BT63" s="561">
        <f t="shared" si="345"/>
        <v>0</v>
      </c>
      <c r="BU63" s="561">
        <f t="shared" si="345"/>
        <v>0</v>
      </c>
      <c r="BV63" s="561">
        <f t="shared" si="345"/>
        <v>0</v>
      </c>
      <c r="BW63" s="561">
        <f t="shared" si="345"/>
        <v>0</v>
      </c>
      <c r="BX63" s="561">
        <f t="shared" si="345"/>
        <v>0</v>
      </c>
      <c r="BY63" s="561">
        <f t="shared" si="345"/>
        <v>0</v>
      </c>
      <c r="BZ63" s="561">
        <f t="shared" si="345"/>
        <v>0</v>
      </c>
      <c r="CA63" s="561">
        <f t="shared" si="345"/>
        <v>0</v>
      </c>
      <c r="CB63" s="561">
        <f t="shared" si="346"/>
        <v>0</v>
      </c>
      <c r="CC63" s="561">
        <f t="shared" si="346"/>
        <v>0</v>
      </c>
      <c r="CD63" s="561">
        <f t="shared" si="346"/>
        <v>0</v>
      </c>
      <c r="CE63" s="561">
        <f t="shared" si="346"/>
        <v>0</v>
      </c>
      <c r="CF63" s="561">
        <f t="shared" si="346"/>
        <v>0</v>
      </c>
      <c r="CG63" s="561">
        <f t="shared" si="346"/>
        <v>0</v>
      </c>
      <c r="CH63" s="212"/>
      <c r="CI63" s="212"/>
      <c r="CJ63" s="212"/>
      <c r="CK63" s="212"/>
      <c r="CL63" s="212"/>
      <c r="CM63" s="212"/>
      <c r="CN63" s="212"/>
      <c r="CO63" s="212"/>
      <c r="CP63" s="212"/>
      <c r="CQ63" s="212"/>
      <c r="CR63" s="212"/>
      <c r="CS63" s="212"/>
      <c r="CT63" s="212"/>
      <c r="CU63" s="212"/>
      <c r="CV63" s="212"/>
      <c r="CW63" s="212"/>
      <c r="CX63" s="212"/>
      <c r="CY63" s="212"/>
      <c r="CZ63" s="212"/>
      <c r="DA63" s="212"/>
      <c r="DB63" s="212"/>
      <c r="DC63" s="212"/>
      <c r="DD63" s="212"/>
      <c r="DE63" s="212"/>
      <c r="DF63" s="212"/>
      <c r="DG63" s="212"/>
      <c r="DH63" s="212"/>
      <c r="DI63" s="212"/>
      <c r="DJ63" s="212"/>
      <c r="DK63" s="212"/>
      <c r="DL63" s="212"/>
      <c r="DM63" s="212"/>
      <c r="DN63" s="212"/>
      <c r="DO63" s="212"/>
      <c r="DP63" s="212"/>
      <c r="DQ63" s="212"/>
      <c r="DR63" s="212"/>
      <c r="DS63" s="212"/>
      <c r="DT63" s="212"/>
      <c r="DU63" s="212"/>
      <c r="DV63" s="212"/>
      <c r="DW63" s="212"/>
      <c r="DX63" s="212"/>
      <c r="DY63" s="212"/>
      <c r="DZ63" s="212"/>
      <c r="EA63" s="212"/>
      <c r="EB63" s="212"/>
      <c r="EC63" s="212"/>
      <c r="ED63" s="212"/>
      <c r="EE63" s="212"/>
      <c r="EF63" s="212"/>
      <c r="EG63" s="212"/>
      <c r="EH63" s="212"/>
      <c r="EI63" s="212"/>
      <c r="EJ63" s="212"/>
      <c r="EM63" s="730" t="s">
        <v>1761</v>
      </c>
      <c r="EN63" s="731">
        <f>IFERROR(SUM(EN$40:EN$60)/'D6'!E34,0)</f>
        <v>0.33333333333333331</v>
      </c>
      <c r="EO63" s="731">
        <f>IFERROR(SUM(EO$40:EO$60)/'D6'!F34,0)</f>
        <v>0</v>
      </c>
      <c r="EP63" s="731">
        <f>IFERROR(SUM(EP$40:EP$60)/'D6'!G34,0)</f>
        <v>0</v>
      </c>
      <c r="EQ63" s="731">
        <f>IFERROR(SUM(EQ$40:EQ$60)/'D6'!H34,0)</f>
        <v>0</v>
      </c>
      <c r="ER63" s="731">
        <f>IFERROR(SUM(ER$40:ER$60)/'D6'!I34,0)</f>
        <v>0</v>
      </c>
      <c r="ES63" s="731">
        <f>IFERROR(SUM(ES$40:ES$60)/'D6'!J34,0)</f>
        <v>0</v>
      </c>
      <c r="ET63" s="731">
        <f>IFERROR(SUM(ET$40:ET$60)/'D6'!K34,0)</f>
        <v>0</v>
      </c>
      <c r="EU63" s="731">
        <f>IFERROR(SUM(EU$40:EU$60)/'D6'!L34,0)</f>
        <v>0</v>
      </c>
      <c r="EV63" s="731">
        <f>IFERROR(SUM(EV$40:EV$60)/'D6'!M34,0)</f>
        <v>0</v>
      </c>
      <c r="EW63" s="731">
        <f>IFERROR(SUM(EW$40:EW$60)/'D6'!N34,0)</f>
        <v>0</v>
      </c>
      <c r="EX63" s="731">
        <f>IFERROR(SUM(EX$40:EX$60)/'D6'!O34,0)</f>
        <v>0</v>
      </c>
      <c r="EY63" s="731">
        <f>IFERROR(SUM(EY$40:EY$60)/'D6'!P34,0)</f>
        <v>0</v>
      </c>
      <c r="EZ63" s="731">
        <f>IFERROR(SUM(EZ$40:EZ$60)/'D6'!Q34,0)</f>
        <v>0</v>
      </c>
      <c r="FA63" s="731">
        <f>IFERROR(SUM(FA$40:FA$60)/'D6'!R34,0)</f>
        <v>0</v>
      </c>
      <c r="FB63" s="731">
        <f>IFERROR(SUM(FB$40:FB$60)/'D6'!S34,0)</f>
        <v>0</v>
      </c>
      <c r="FC63" s="731">
        <f>IFERROR(SUM(FC$40:FC$60)/'D6'!T34,0)</f>
        <v>0</v>
      </c>
      <c r="FD63" s="731">
        <f>IFERROR(SUM(FD$40:FD$60)/'D6'!U34,0)</f>
        <v>0</v>
      </c>
      <c r="FE63" s="731">
        <f>IFERROR(SUM(FE$40:FE$60)/'D6'!V34,0)</f>
        <v>0</v>
      </c>
      <c r="FF63" s="731">
        <f>IFERROR(SUM(FF$40:FF$60)/'D6'!W34,0)</f>
        <v>0</v>
      </c>
      <c r="FG63" s="731">
        <f>IFERROR(SUM(FG$40:FG$60)/'D6'!X34,0)</f>
        <v>0</v>
      </c>
      <c r="FH63" s="731">
        <f>IFERROR(SUM(FH$40:FH$60)/'D6'!Y34,0)</f>
        <v>0</v>
      </c>
      <c r="FI63" s="731">
        <f>IFERROR(SUM(FI$40:FI$60)/'D6'!Z34,0)</f>
        <v>0</v>
      </c>
      <c r="FJ63" s="731">
        <f>IFERROR(SUM(FJ$40:FJ$60)/'D6'!AA34,0)</f>
        <v>0</v>
      </c>
      <c r="FK63" s="731">
        <f>IFERROR(SUM(FK$40:FK$60)/'D6'!AB34,0)</f>
        <v>0</v>
      </c>
      <c r="FL63" s="731">
        <f>IFERROR(SUM(FL$40:FL$60)/'D6'!AC34,0)</f>
        <v>0</v>
      </c>
      <c r="FM63" s="731">
        <f>IFERROR(SUM(FM$40:FM$60)/'D6'!AD34,0)</f>
        <v>0</v>
      </c>
    </row>
    <row r="64" spans="1:202" ht="21" customHeight="1" thickBot="1">
      <c r="A64" s="493"/>
      <c r="C64" s="1361" t="str">
        <f>IFERROR(MIN(SUM(K52:K64)/I51, C62),"-")</f>
        <v>-</v>
      </c>
      <c r="D64" s="1362"/>
      <c r="E64" s="1362"/>
      <c r="F64" s="1363"/>
      <c r="G64" s="1360"/>
      <c r="H64" s="809" t="str">
        <f>IF(AND(H51="電源構成を指定しない", I51&lt;&gt;""), "電源種の指定なし", "")</f>
        <v/>
      </c>
      <c r="I64" s="592" t="str">
        <f>IF(AND(H51="電源構成を指定しない", I51&lt;&gt;""), I51-SUM(I52:I63), "")</f>
        <v/>
      </c>
      <c r="J64" s="501" t="str">
        <f t="shared" ref="J64" si="351">IFERROR(IF(I64="","-",I64/I51),"-")</f>
        <v>-</v>
      </c>
      <c r="K64" s="1092" t="str">
        <f t="shared" si="265"/>
        <v/>
      </c>
      <c r="L64" s="502" t="str">
        <f t="shared" ref="L64" si="352">IF(AND(ISNUMBER(K64), K64&gt;=0, ISNUMBER(I51), I51&gt;0),K64/I51, "-")</f>
        <v>-</v>
      </c>
      <c r="M64" s="892" t="str">
        <f t="shared" si="267"/>
        <v/>
      </c>
      <c r="N64" s="613"/>
      <c r="O64" s="301" t="str">
        <f>IF($N64="","",IFERROR(VLOOKUP($N64,'C3_2(公表)'!$C$4:$K$108,2,FALSE)&amp;"",""))</f>
        <v/>
      </c>
      <c r="P64" s="301" t="str">
        <f>IF($N64="","",IFERROR(VLOOKUP($N64,'C3_2(公表)'!$C$4:$K$108,3,FALSE)&amp;"",""))</f>
        <v/>
      </c>
      <c r="Q64" s="739" t="str">
        <f>IF($N64="","",IFERROR(VLOOKUP($N64,'C3_2(公表)'!$C$4:$K$108,4,FALSE)&amp;"",""))</f>
        <v/>
      </c>
      <c r="R64" s="733"/>
      <c r="S64" s="733"/>
      <c r="U64" s="508" t="s">
        <v>1617</v>
      </c>
      <c r="V64" s="508" t="b">
        <f t="shared" si="276"/>
        <v>0</v>
      </c>
      <c r="W64" s="508" t="b">
        <f t="shared" si="276"/>
        <v>0</v>
      </c>
      <c r="X64" s="508" t="b">
        <v>0</v>
      </c>
      <c r="Z64" s="488" t="s">
        <v>1599</v>
      </c>
      <c r="AA64" s="488" t="s">
        <v>1599</v>
      </c>
      <c r="BF64" s="510"/>
      <c r="BG64" s="725"/>
      <c r="BH64" s="562">
        <f t="shared" si="344"/>
        <v>0</v>
      </c>
      <c r="BI64" s="562">
        <f t="shared" si="344"/>
        <v>0</v>
      </c>
      <c r="BJ64" s="562">
        <f t="shared" si="344"/>
        <v>0</v>
      </c>
      <c r="BK64" s="562">
        <f t="shared" si="344"/>
        <v>0</v>
      </c>
      <c r="BL64" s="562">
        <f t="shared" si="344"/>
        <v>0</v>
      </c>
      <c r="BM64" s="562">
        <f t="shared" si="344"/>
        <v>0</v>
      </c>
      <c r="BN64" s="562">
        <f t="shared" si="344"/>
        <v>0</v>
      </c>
      <c r="BO64" s="562">
        <f t="shared" si="344"/>
        <v>0</v>
      </c>
      <c r="BP64" s="562">
        <f t="shared" si="344"/>
        <v>0</v>
      </c>
      <c r="BQ64" s="562">
        <f t="shared" si="344"/>
        <v>0</v>
      </c>
      <c r="BR64" s="562">
        <f t="shared" si="345"/>
        <v>0</v>
      </c>
      <c r="BS64" s="562">
        <f t="shared" si="345"/>
        <v>0</v>
      </c>
      <c r="BT64" s="562">
        <f t="shared" si="345"/>
        <v>0</v>
      </c>
      <c r="BU64" s="562">
        <f t="shared" si="345"/>
        <v>0</v>
      </c>
      <c r="BV64" s="562">
        <f t="shared" si="345"/>
        <v>0</v>
      </c>
      <c r="BW64" s="562">
        <f t="shared" si="345"/>
        <v>0</v>
      </c>
      <c r="BX64" s="562">
        <f t="shared" si="345"/>
        <v>0</v>
      </c>
      <c r="BY64" s="562">
        <f t="shared" si="345"/>
        <v>0</v>
      </c>
      <c r="BZ64" s="562">
        <f t="shared" si="345"/>
        <v>0</v>
      </c>
      <c r="CA64" s="562">
        <f t="shared" si="345"/>
        <v>0</v>
      </c>
      <c r="CB64" s="562">
        <f t="shared" si="346"/>
        <v>0</v>
      </c>
      <c r="CC64" s="562">
        <f t="shared" si="346"/>
        <v>0</v>
      </c>
      <c r="CD64" s="562">
        <f t="shared" si="346"/>
        <v>0</v>
      </c>
      <c r="CE64" s="562">
        <f t="shared" si="346"/>
        <v>0</v>
      </c>
      <c r="CF64" s="562">
        <f t="shared" si="346"/>
        <v>0</v>
      </c>
      <c r="CG64" s="562">
        <f t="shared" si="346"/>
        <v>0</v>
      </c>
      <c r="CH64" s="212"/>
      <c r="CI64" s="212"/>
      <c r="CJ64" s="212"/>
      <c r="CK64" s="212"/>
      <c r="CL64" s="212"/>
      <c r="CM64" s="212"/>
      <c r="CN64" s="212"/>
      <c r="CO64" s="212"/>
      <c r="CP64" s="212"/>
      <c r="CQ64" s="212"/>
      <c r="CR64" s="212"/>
      <c r="CS64" s="212"/>
      <c r="CT64" s="212"/>
      <c r="CU64" s="212"/>
      <c r="CV64" s="212"/>
      <c r="CW64" s="212"/>
      <c r="CX64" s="212"/>
      <c r="CY64" s="212"/>
      <c r="CZ64" s="212"/>
      <c r="DA64" s="212"/>
      <c r="DB64" s="212"/>
      <c r="DC64" s="212"/>
      <c r="DD64" s="212"/>
      <c r="DE64" s="212"/>
      <c r="DF64" s="212"/>
      <c r="DG64" s="212"/>
      <c r="DH64" s="212"/>
      <c r="DI64" s="212"/>
      <c r="DJ64" s="212"/>
      <c r="DK64" s="212"/>
      <c r="DL64" s="212"/>
      <c r="DM64" s="212"/>
      <c r="DN64" s="212"/>
      <c r="DO64" s="212"/>
      <c r="DP64" s="212"/>
      <c r="DQ64" s="212"/>
      <c r="DR64" s="212"/>
      <c r="DS64" s="212"/>
      <c r="DT64" s="212"/>
      <c r="DU64" s="212"/>
      <c r="DV64" s="212"/>
      <c r="DW64" s="212"/>
      <c r="DX64" s="212"/>
      <c r="DY64" s="212"/>
      <c r="DZ64" s="212"/>
      <c r="EA64" s="212"/>
      <c r="EB64" s="212"/>
      <c r="EC64" s="212"/>
      <c r="ED64" s="212"/>
      <c r="EE64" s="212"/>
      <c r="EF64" s="212"/>
      <c r="EG64" s="212"/>
      <c r="EH64" s="212"/>
      <c r="EI64" s="212"/>
      <c r="EJ64" s="212"/>
      <c r="EM64" s="730" t="s">
        <v>1762</v>
      </c>
      <c r="EN64" s="732">
        <f>IFERROR('D6'!E35*EN63,"")</f>
        <v>666.66666666666663</v>
      </c>
      <c r="EO64" s="732">
        <f>IFERROR('D6'!F35*EO63,"")</f>
        <v>0</v>
      </c>
      <c r="EP64" s="732">
        <f>IFERROR('D6'!G35*EP63,"")</f>
        <v>0</v>
      </c>
      <c r="EQ64" s="732">
        <f>IFERROR('D6'!H35*EQ63,"")</f>
        <v>0</v>
      </c>
      <c r="ER64" s="732">
        <f>IFERROR('D6'!I35*ER63,"")</f>
        <v>0</v>
      </c>
      <c r="ES64" s="732">
        <f>IFERROR('D6'!J35*ES63,"")</f>
        <v>0</v>
      </c>
      <c r="ET64" s="732">
        <f>IFERROR('D6'!K35*ET63,"")</f>
        <v>0</v>
      </c>
      <c r="EU64" s="732">
        <f>IFERROR('D6'!L35*EU63,"")</f>
        <v>0</v>
      </c>
      <c r="EV64" s="732">
        <f>IFERROR('D6'!M35*EV63,"")</f>
        <v>0</v>
      </c>
      <c r="EW64" s="732">
        <f>IFERROR('D6'!N35*EW63,"")</f>
        <v>0</v>
      </c>
      <c r="EX64" s="732">
        <f>IFERROR('D6'!O35*EX63,"")</f>
        <v>0</v>
      </c>
      <c r="EY64" s="732">
        <f>IFERROR('D6'!P35*EY63,"")</f>
        <v>0</v>
      </c>
      <c r="EZ64" s="732">
        <f>IFERROR('D6'!Q35*EZ63,"")</f>
        <v>0</v>
      </c>
      <c r="FA64" s="732">
        <f>IFERROR('D6'!R35*FA63,"")</f>
        <v>0</v>
      </c>
      <c r="FB64" s="732">
        <f>IFERROR('D6'!S35*FB63,"")</f>
        <v>0</v>
      </c>
      <c r="FC64" s="732">
        <f>IFERROR('D6'!T35*FC63,"")</f>
        <v>0</v>
      </c>
      <c r="FD64" s="732">
        <f>IFERROR('D6'!U35*FD63,"")</f>
        <v>0</v>
      </c>
      <c r="FE64" s="732">
        <f>IFERROR('D6'!V35*FE63,"")</f>
        <v>0</v>
      </c>
      <c r="FF64" s="732">
        <f>IFERROR('D6'!W35*FF63,"")</f>
        <v>0</v>
      </c>
      <c r="FG64" s="732">
        <f>IFERROR('D6'!X35*FG63,"")</f>
        <v>0</v>
      </c>
      <c r="FH64" s="732">
        <f>IFERROR('D6'!Y35*FH63,"")</f>
        <v>0</v>
      </c>
      <c r="FI64" s="732">
        <f>IFERROR('D6'!Z35*FI63,"")</f>
        <v>0</v>
      </c>
      <c r="FJ64" s="732">
        <f>IFERROR('D6'!AA35*FJ63,"")</f>
        <v>0</v>
      </c>
      <c r="FK64" s="732">
        <f>IFERROR('D6'!AB35*FK63,"")</f>
        <v>0</v>
      </c>
      <c r="FL64" s="732">
        <f>IFERROR('D6'!AC35*FL63,"")</f>
        <v>0</v>
      </c>
      <c r="FM64" s="732">
        <f>IFERROR('D6'!AD35*FM63,"")</f>
        <v>0</v>
      </c>
      <c r="FN64" s="224" t="b">
        <f>SUM(EN64:FM64)=SUM(FN40:FN60)</f>
        <v>1</v>
      </c>
    </row>
    <row r="65" spans="1:169" ht="21" customHeight="1" thickTop="1" thickBot="1">
      <c r="A65" s="493"/>
      <c r="C65" s="1336" t="s">
        <v>1079</v>
      </c>
      <c r="D65" s="291" t="s">
        <v>1107</v>
      </c>
      <c r="E65" s="292" t="s">
        <v>54</v>
      </c>
      <c r="F65" s="292" t="s">
        <v>1109</v>
      </c>
      <c r="G65" s="589" t="s">
        <v>1108</v>
      </c>
      <c r="H65" s="743" t="str">
        <f>IF(AND($C$3=$AB$376, $I65&lt;&gt;""), $AB$376, "")</f>
        <v/>
      </c>
      <c r="I65" s="1053" t="str">
        <f>IF('D6'!$I$34=0, "", 'D6'!$I$34)</f>
        <v/>
      </c>
      <c r="J65" s="744"/>
      <c r="K65" s="1093"/>
      <c r="L65" s="593"/>
      <c r="M65" s="703"/>
      <c r="N65" s="610"/>
      <c r="O65" s="293" t="str">
        <f>IF($N65="","",
 IF($N65=0,"第2号様式　その３のすべての発電所",IFERROR(VLOOKUP($N65,'C3_2(公表)'!$C$4:$K$108,2,FALSE)&amp;"", "")))</f>
        <v/>
      </c>
      <c r="P65" s="293" t="str">
        <f>IF($N65="","",IFERROR(VLOOKUP($N65,'C3_2(公表)'!$C$4:$K$108,3,FALSE)&amp;"",""))</f>
        <v/>
      </c>
      <c r="Q65" s="737" t="str">
        <f>IF($N65="","",IFERROR(VLOOKUP($N65,'C3_2(公表)'!$C$4:$K$108,4,FALSE)&amp;"",""))</f>
        <v/>
      </c>
      <c r="R65" s="709"/>
      <c r="S65" s="925" t="str">
        <f t="shared" ref="S65" si="353">IF(OR($H65="", $I65="", $I65=SUM($I66:$I78)), "",
   IF(SUM($I66:$I78)&lt;$I65,
     $U65&amp;"の利用量合計が "&amp;TEXT($I65, "#,##0")&amp;" 千kWh となるように I列に入力してください。",
     $U65&amp;"の利用量合計が "&amp;TEXT($I65, "#,##0")&amp;" 千kWh となるように I列に入力してください。"))</f>
        <v/>
      </c>
      <c r="T65" s="1338"/>
      <c r="U65" s="508" t="s">
        <v>1618</v>
      </c>
      <c r="V65" s="508" t="b">
        <f>'D6'!$I$34&gt;0</f>
        <v>0</v>
      </c>
      <c r="W65" s="508" t="b">
        <f>'D6'!$I$35&gt;0</f>
        <v>0</v>
      </c>
      <c r="X65" s="508" t="b">
        <v>1</v>
      </c>
      <c r="Y65" s="587"/>
      <c r="BE65" s="299"/>
      <c r="BK65" s="212"/>
      <c r="BL65" s="212"/>
      <c r="BM65" s="212"/>
      <c r="BN65" s="212"/>
      <c r="BO65" s="212"/>
      <c r="BP65" s="212"/>
      <c r="BQ65" s="212"/>
      <c r="BR65" s="212"/>
      <c r="BS65" s="212"/>
      <c r="BT65" s="212"/>
      <c r="BU65" s="212"/>
      <c r="BV65" s="212"/>
      <c r="BW65" s="212"/>
      <c r="BX65" s="212"/>
      <c r="BY65" s="212"/>
      <c r="BZ65" s="212"/>
      <c r="CA65" s="212"/>
      <c r="CB65" s="212"/>
      <c r="CC65" s="212"/>
      <c r="CD65" s="212"/>
      <c r="CE65" s="212"/>
      <c r="CF65" s="212"/>
      <c r="CG65" s="212"/>
      <c r="CH65" s="212"/>
      <c r="CI65" s="212"/>
      <c r="CJ65" s="212"/>
      <c r="CK65" s="212"/>
      <c r="CL65" s="212"/>
      <c r="CM65" s="212"/>
      <c r="CN65" s="212"/>
      <c r="CO65" s="212"/>
      <c r="CP65" s="212"/>
      <c r="CQ65" s="212"/>
      <c r="CR65" s="212"/>
      <c r="CS65" s="212"/>
      <c r="CT65" s="212"/>
      <c r="CU65" s="212"/>
      <c r="CV65" s="212"/>
      <c r="CW65" s="212"/>
      <c r="CX65" s="212"/>
      <c r="CY65" s="212"/>
      <c r="CZ65" s="212"/>
      <c r="DA65" s="212"/>
      <c r="DB65" s="212"/>
      <c r="DC65" s="212"/>
      <c r="DD65" s="212"/>
      <c r="DE65" s="212"/>
      <c r="DF65" s="212"/>
      <c r="DG65" s="212"/>
      <c r="DH65" s="212"/>
      <c r="DI65" s="212"/>
      <c r="DJ65" s="212"/>
      <c r="DK65" s="212"/>
      <c r="DL65" s="212"/>
    </row>
    <row r="66" spans="1:169" ht="21" customHeight="1">
      <c r="A66" s="493"/>
      <c r="C66" s="1337"/>
      <c r="D66" s="305"/>
      <c r="E66" s="306"/>
      <c r="F66" s="306"/>
      <c r="G66" s="307"/>
      <c r="H66" s="495"/>
      <c r="I66" s="503"/>
      <c r="J66" s="294" t="str">
        <f t="shared" ref="J66" si="354">IFERROR(IF(I66="","-",I66/I65),"-")</f>
        <v>-</v>
      </c>
      <c r="K66" s="1087" t="str">
        <f t="shared" ref="K66:K78" si="355">IF($H66="", "", IFERROR(INDEX($FT$40:$GS$55, MATCH($H66, $FS$40:$FS$55, 0), MATCH($U66, $FT$39:$GS$39, 0)), ""))</f>
        <v/>
      </c>
      <c r="L66" s="295" t="str">
        <f t="shared" ref="L66" si="356">IF(AND(ISNUMBER(K66), K66&gt;=0, ISNUMBER(I65), I65&gt;0),K66/I65, "-")</f>
        <v>-</v>
      </c>
      <c r="M66" s="704" t="str">
        <f t="shared" ref="M66:M78" si="357">IF($H66="", "", IFERROR(INDEX($FT$10:$GS$25, MATCH($H66, $FS$10:$FS$25, 0), MATCH($U66, $FT$9:$GS$9, 0)), ""))</f>
        <v/>
      </c>
      <c r="N66" s="611"/>
      <c r="O66" s="296" t="str">
        <f>IF($N66="","",IFERROR(VLOOKUP($N66,'C3_2(公表)'!$C$4:$K$108,2,FALSE)&amp;"",""))</f>
        <v/>
      </c>
      <c r="P66" s="296" t="str">
        <f>IF($N66="","",IFERROR(VLOOKUP($N66,'C3_2(公表)'!$C$4:$K$108,3,FALSE)&amp;"",""))</f>
        <v/>
      </c>
      <c r="Q66" s="738" t="str">
        <f>IF($N66="","",IFERROR(VLOOKUP($N66,'C3_2(公表)'!$C$4:$K$108,4,FALSE)&amp;"",""))</f>
        <v/>
      </c>
      <c r="R66" s="925" t="str">
        <f t="shared" ref="R66" si="358">IFERROR(
  IF(COUNTIF($H66:$H66, $H66)&gt;1, 1,
    IF(COUNTIF($Z$10:$Z$30, $H66)=1,
      IF(INDEX($BF$10:$BF$34, MATCH($H66, $Z$10:$Z$30, 0))&lt;0, 2, ""),
      IF(COUNTIF($Z$32:$Z$34, $H66)=1,
        IF(INDEX($CI$32:$CI$34, MATCH($H66, $Z$32:$Z$34, 0))&lt;0, 3, ""),
        IF(INDEX($BF$40:$BF$64, MATCH($H66, $Z$40:$Z$64, 0))&lt;0, 4, "")
      )
    )
  ),"")</f>
        <v/>
      </c>
      <c r="S66" s="925" t="str">
        <f t="shared" si="73"/>
        <v/>
      </c>
      <c r="T66" s="1338"/>
      <c r="U66" s="508" t="s">
        <v>1618</v>
      </c>
      <c r="V66" s="508" t="b">
        <f>V65</f>
        <v>0</v>
      </c>
      <c r="W66" s="508" t="b">
        <f>W65</f>
        <v>0</v>
      </c>
      <c r="X66" s="734" t="b">
        <f t="shared" ref="X66" si="359">IF(H65=$AB$376, FALSE,
 IF(H65=$AC$376, H65&lt;&gt;"",
 IF(H65=$AD$376, H65&lt;&gt;"",
 IF(H65=$AE$376, H65&lt;&gt;"",
 IF(H65=$AF$376, H65&lt;&gt;"", FALSE)))))</f>
        <v>0</v>
      </c>
      <c r="Y66" s="587"/>
      <c r="AA66" s="511" t="s">
        <v>1635</v>
      </c>
      <c r="AB66" s="512"/>
      <c r="AC66" s="512"/>
      <c r="AD66" s="512"/>
      <c r="AE66" s="512"/>
      <c r="AF66" s="512"/>
      <c r="AG66" s="512"/>
      <c r="AH66" s="512"/>
      <c r="AI66" s="512"/>
      <c r="AJ66" s="512"/>
      <c r="AK66" s="512"/>
      <c r="AL66" s="512"/>
      <c r="AM66" s="512"/>
      <c r="AN66" s="512"/>
      <c r="AO66" s="512"/>
      <c r="AP66" s="512"/>
      <c r="AQ66" s="512"/>
      <c r="AR66" s="512"/>
      <c r="AS66" s="512"/>
      <c r="AT66" s="512"/>
      <c r="AU66" s="512"/>
      <c r="AV66" s="512"/>
      <c r="AW66" s="512"/>
      <c r="AX66" s="512"/>
      <c r="AY66" s="512"/>
      <c r="AZ66" s="512"/>
      <c r="BA66" s="512"/>
      <c r="BB66" s="512"/>
      <c r="BC66" s="512"/>
      <c r="BD66" s="512"/>
      <c r="BE66" s="513"/>
      <c r="BF66" s="512"/>
      <c r="BG66" s="512"/>
      <c r="BH66" s="512"/>
      <c r="BI66" s="512"/>
      <c r="BJ66" s="512"/>
      <c r="BK66" s="512"/>
      <c r="BL66" s="512"/>
      <c r="BM66" s="512"/>
      <c r="BN66" s="512"/>
      <c r="BO66" s="512"/>
      <c r="BP66" s="512"/>
      <c r="BQ66" s="512"/>
      <c r="BR66" s="512"/>
      <c r="BS66" s="512"/>
      <c r="BT66" s="512"/>
      <c r="BU66" s="512"/>
      <c r="BV66" s="512"/>
      <c r="BW66" s="512"/>
      <c r="BX66" s="512"/>
      <c r="BY66" s="512"/>
      <c r="BZ66" s="512"/>
      <c r="CA66" s="512"/>
      <c r="CB66" s="512"/>
      <c r="CC66" s="512"/>
      <c r="CD66" s="512"/>
      <c r="CE66" s="512"/>
      <c r="CF66" s="512"/>
      <c r="CG66" s="512"/>
      <c r="CH66" s="512"/>
      <c r="CI66" s="512"/>
      <c r="CJ66" s="512"/>
      <c r="CK66" s="512"/>
      <c r="CL66" s="512"/>
      <c r="CM66" s="512"/>
      <c r="CN66" s="512"/>
      <c r="CO66" s="512"/>
      <c r="CP66" s="512"/>
      <c r="CQ66" s="512"/>
      <c r="CR66" s="512"/>
      <c r="CS66" s="512"/>
      <c r="CT66" s="512"/>
      <c r="CU66" s="512"/>
      <c r="CV66" s="512"/>
      <c r="CW66" s="512"/>
      <c r="CX66" s="512"/>
      <c r="CY66" s="512"/>
      <c r="CZ66" s="512"/>
      <c r="DA66" s="512"/>
      <c r="DB66" s="512"/>
      <c r="DC66" s="512"/>
      <c r="DD66" s="512"/>
      <c r="DE66" s="512"/>
      <c r="DF66" s="512"/>
      <c r="DG66" s="512"/>
      <c r="DH66" s="512"/>
      <c r="DI66" s="512"/>
      <c r="DJ66" s="512"/>
      <c r="DK66" s="845">
        <f>SUM(DK40:DK60)</f>
        <v>0</v>
      </c>
      <c r="DL66" s="845">
        <f t="shared" ref="DL66:EJ66" si="360">SUM(DL40:DL60)</f>
        <v>0</v>
      </c>
      <c r="DM66" s="845">
        <f t="shared" si="360"/>
        <v>0</v>
      </c>
      <c r="DN66" s="845">
        <f t="shared" si="360"/>
        <v>0</v>
      </c>
      <c r="DO66" s="845">
        <f t="shared" si="360"/>
        <v>0</v>
      </c>
      <c r="DP66" s="845">
        <f t="shared" si="360"/>
        <v>0</v>
      </c>
      <c r="DQ66" s="845">
        <f t="shared" si="360"/>
        <v>0</v>
      </c>
      <c r="DR66" s="845">
        <f t="shared" si="360"/>
        <v>0</v>
      </c>
      <c r="DS66" s="845">
        <f t="shared" si="360"/>
        <v>0</v>
      </c>
      <c r="DT66" s="845">
        <f t="shared" si="360"/>
        <v>0</v>
      </c>
      <c r="DU66" s="845">
        <f t="shared" si="360"/>
        <v>0</v>
      </c>
      <c r="DV66" s="845">
        <f t="shared" si="360"/>
        <v>0</v>
      </c>
      <c r="DW66" s="845">
        <f t="shared" si="360"/>
        <v>0</v>
      </c>
      <c r="DX66" s="845">
        <f t="shared" si="360"/>
        <v>0</v>
      </c>
      <c r="DY66" s="845">
        <f t="shared" si="360"/>
        <v>0</v>
      </c>
      <c r="DZ66" s="845">
        <f t="shared" si="360"/>
        <v>0</v>
      </c>
      <c r="EA66" s="845">
        <f t="shared" si="360"/>
        <v>0</v>
      </c>
      <c r="EB66" s="845">
        <f t="shared" si="360"/>
        <v>0</v>
      </c>
      <c r="EC66" s="845">
        <f t="shared" ref="EC66:EI66" si="361">SUM(EC40:EC60)</f>
        <v>0</v>
      </c>
      <c r="ED66" s="845">
        <f t="shared" si="361"/>
        <v>0</v>
      </c>
      <c r="EE66" s="845">
        <f t="shared" si="361"/>
        <v>2962.9629629629635</v>
      </c>
      <c r="EF66" s="845">
        <f t="shared" si="361"/>
        <v>0</v>
      </c>
      <c r="EG66" s="845">
        <f t="shared" si="361"/>
        <v>0</v>
      </c>
      <c r="EH66" s="845">
        <f t="shared" si="361"/>
        <v>0</v>
      </c>
      <c r="EI66" s="845">
        <f t="shared" si="361"/>
        <v>0</v>
      </c>
      <c r="EJ66" s="845">
        <f t="shared" si="360"/>
        <v>0</v>
      </c>
      <c r="EK66" s="512"/>
      <c r="EL66" s="512"/>
      <c r="EM66" s="512"/>
      <c r="EN66" s="846"/>
      <c r="EO66" s="846"/>
      <c r="EP66" s="846"/>
      <c r="EQ66" s="846"/>
      <c r="ER66" s="846"/>
      <c r="ES66" s="846"/>
      <c r="ET66" s="846"/>
      <c r="EU66" s="846"/>
      <c r="EV66" s="846"/>
      <c r="EW66" s="846"/>
      <c r="EX66" s="846"/>
      <c r="EY66" s="846"/>
      <c r="EZ66" s="846"/>
      <c r="FA66" s="846"/>
      <c r="FB66" s="846"/>
      <c r="FC66" s="846"/>
      <c r="FD66" s="846"/>
      <c r="FE66" s="846"/>
      <c r="FF66" s="846"/>
      <c r="FG66" s="846"/>
      <c r="FH66" s="846"/>
      <c r="FI66" s="846"/>
      <c r="FJ66" s="846"/>
      <c r="FK66" s="846"/>
      <c r="FL66" s="846"/>
      <c r="FM66" s="846"/>
    </row>
    <row r="67" spans="1:169" ht="21" customHeight="1">
      <c r="A67" s="493"/>
      <c r="C67" s="297" t="s">
        <v>1071</v>
      </c>
      <c r="D67" s="1339"/>
      <c r="E67" s="1339"/>
      <c r="F67" s="1339"/>
      <c r="G67" s="1340"/>
      <c r="H67" s="48"/>
      <c r="I67" s="503"/>
      <c r="J67" s="294" t="str">
        <f t="shared" ref="J67" si="362">IFERROR(IF(I67="","-",I67/I65),"-")</f>
        <v>-</v>
      </c>
      <c r="K67" s="1088" t="str">
        <f t="shared" si="355"/>
        <v/>
      </c>
      <c r="L67" s="295" t="str">
        <f t="shared" ref="L67" si="363">IF(AND(ISNUMBER(K67), K67&gt;=0, ISNUMBER(I65), I65&gt;0),K67/I65, "-")</f>
        <v>-</v>
      </c>
      <c r="M67" s="704" t="str">
        <f t="shared" si="357"/>
        <v/>
      </c>
      <c r="N67" s="612"/>
      <c r="O67" s="296" t="str">
        <f>IF($N67="","",IFERROR(VLOOKUP($N67,'C3_2(公表)'!$C$4:$K$108,2,FALSE)&amp;"",""))</f>
        <v/>
      </c>
      <c r="P67" s="296" t="str">
        <f>IF($N67="","",IFERROR(VLOOKUP($N67,'C3_2(公表)'!$C$4:$K$108,3,FALSE)&amp;"",""))</f>
        <v/>
      </c>
      <c r="Q67" s="738" t="str">
        <f>IF($N67="","",IFERROR(VLOOKUP($N67,'C3_2(公表)'!$C$4:$K$108,4,FALSE)&amp;"",""))</f>
        <v/>
      </c>
      <c r="R67" s="925" t="str">
        <f t="shared" ref="R67" si="364">IFERROR(
  IF(COUNTIF($H66:$H67, $H67)&gt;1, 1,
    IF(COUNTIF($Z$10:$Z$30, $H67)=1,
      IF(INDEX($BF$10:$BF$34, MATCH($H67, $Z$10:$Z$30, 0))&lt;0, 2, ""),
      IF(COUNTIF($Z$32:$Z$34, $H67)=1,
        IF(INDEX($CI$32:$CI$34, MATCH($H67, $Z$32:$Z$34, 0))&lt;0, 3, ""),
        IF(INDEX($BF$40:$BF$64, MATCH($H67, $Z$40:$Z$64, 0))&lt;0, 4, "")
      )
    )
  ),"")</f>
        <v/>
      </c>
      <c r="S67" s="925" t="str">
        <f t="shared" si="73"/>
        <v/>
      </c>
      <c r="U67" s="508" t="s">
        <v>1618</v>
      </c>
      <c r="V67" s="508" t="b">
        <f t="shared" ref="V67:W78" si="365">V66</f>
        <v>0</v>
      </c>
      <c r="W67" s="508" t="b">
        <f t="shared" si="365"/>
        <v>0</v>
      </c>
      <c r="X67" s="734" t="b">
        <f t="shared" ref="X67" si="366">IF(H65=$AB$376, FALSE,
 IF(H65=$AC$376, H66&lt;&gt;"",
 IF(H65=$AD$376, H66&lt;&gt;"",
 IF(H65=$AE$376, H66&lt;&gt;"",
 IF(H65=$AF$376, H66&lt;&gt;"", FALSE)))))</f>
        <v>0</v>
      </c>
    </row>
    <row r="68" spans="1:169" ht="21" customHeight="1">
      <c r="A68" s="493"/>
      <c r="C68" s="1341"/>
      <c r="D68" s="1342"/>
      <c r="E68" s="1342"/>
      <c r="F68" s="1343"/>
      <c r="G68" s="298" t="s">
        <v>1072</v>
      </c>
      <c r="H68" s="48"/>
      <c r="I68" s="503"/>
      <c r="J68" s="294" t="str">
        <f t="shared" ref="J68" si="367">IFERROR(IF(I68="","-",I68/I65),"-")</f>
        <v>-</v>
      </c>
      <c r="K68" s="1088" t="str">
        <f t="shared" si="355"/>
        <v/>
      </c>
      <c r="L68" s="295" t="str">
        <f t="shared" ref="L68" si="368">IF(AND(ISNUMBER(K68), K68&gt;=0, ISNUMBER(I65), I65&gt;0),K68/I65, "-")</f>
        <v>-</v>
      </c>
      <c r="M68" s="704" t="str">
        <f t="shared" si="357"/>
        <v/>
      </c>
      <c r="N68" s="612"/>
      <c r="O68" s="296" t="str">
        <f>IF($N68="","",IFERROR(VLOOKUP($N68,'C3_2(公表)'!$C$4:$K$108,2,FALSE)&amp;"",""))</f>
        <v/>
      </c>
      <c r="P68" s="296" t="str">
        <f>IF($N68="","",IFERROR(VLOOKUP($N68,'C3_2(公表)'!$C$4:$K$108,3,FALSE)&amp;"",""))</f>
        <v/>
      </c>
      <c r="Q68" s="738" t="str">
        <f>IF($N68="","",IFERROR(VLOOKUP($N68,'C3_2(公表)'!$C$4:$K$108,4,FALSE)&amp;"",""))</f>
        <v/>
      </c>
      <c r="R68" s="925" t="str">
        <f t="shared" ref="R68" si="369">IFERROR(
  IF(COUNTIF($H66:$H68, $H68)&gt;1, 1,
    IF(COUNTIF($Z$10:$Z$30, $H68)=1,
      IF(INDEX($BF$10:$BF$34, MATCH($H68, $Z$10:$Z$30, 0))&lt;0, 2, ""),
      IF(COUNTIF($Z$32:$Z$34, $H68)=1,
        IF(INDEX($CI$32:$CI$34, MATCH($H68, $Z$32:$Z$34, 0))&lt;0, 3, ""),
        IF(INDEX($BF$40:$BF$64, MATCH($H68, $Z$40:$Z$64, 0))&lt;0, 4, "")
      )
    )
  ),"")</f>
        <v/>
      </c>
      <c r="S68" s="925" t="str">
        <f t="shared" si="73"/>
        <v/>
      </c>
      <c r="U68" s="508" t="s">
        <v>1618</v>
      </c>
      <c r="V68" s="508" t="b">
        <f t="shared" si="365"/>
        <v>0</v>
      </c>
      <c r="W68" s="508" t="b">
        <f t="shared" si="365"/>
        <v>0</v>
      </c>
      <c r="X68" s="734" t="b">
        <f t="shared" ref="X68" si="370">IF(H65=$AB$376, FALSE,
 IF(H65=$AC$376, H67&lt;&gt;"",
 IF(H65=$AD$376, H67&lt;&gt;"",
 IF(H65=$AE$376, H67&lt;&gt;"",
 IF(H65=$AF$376, H67&lt;&gt;"", FALSE)))))</f>
        <v>0</v>
      </c>
      <c r="AC68" s="299"/>
    </row>
    <row r="69" spans="1:169" ht="21" customHeight="1">
      <c r="A69" s="493"/>
      <c r="C69" s="1344" t="s">
        <v>1148</v>
      </c>
      <c r="D69" s="1345"/>
      <c r="E69" s="1345"/>
      <c r="F69" s="1345"/>
      <c r="G69" s="1324"/>
      <c r="H69" s="48"/>
      <c r="I69" s="503"/>
      <c r="J69" s="294" t="str">
        <f t="shared" ref="J69" si="371">IFERROR(IF(I69="","-",I69/I65),"-")</f>
        <v>-</v>
      </c>
      <c r="K69" s="1088" t="str">
        <f t="shared" si="355"/>
        <v/>
      </c>
      <c r="L69" s="295" t="str">
        <f t="shared" ref="L69" si="372">IF(AND(ISNUMBER(K69), K69&gt;=0, ISNUMBER(I65), I65&gt;0),K69/I65, "-")</f>
        <v>-</v>
      </c>
      <c r="M69" s="704" t="str">
        <f t="shared" si="357"/>
        <v/>
      </c>
      <c r="N69" s="612"/>
      <c r="O69" s="296" t="str">
        <f>IF($N69="","",IFERROR(VLOOKUP($N69,'C3_2(公表)'!$C$4:$K$108,2,FALSE)&amp;"",""))</f>
        <v/>
      </c>
      <c r="P69" s="296" t="str">
        <f>IF($N69="","",IFERROR(VLOOKUP($N69,'C3_2(公表)'!$C$4:$K$108,3,FALSE)&amp;"",""))</f>
        <v/>
      </c>
      <c r="Q69" s="738" t="str">
        <f>IF($N69="","",IFERROR(VLOOKUP($N69,'C3_2(公表)'!$C$4:$K$108,4,FALSE)&amp;"",""))</f>
        <v/>
      </c>
      <c r="R69" s="925" t="str">
        <f t="shared" ref="R69" si="373">IFERROR(
  IF(COUNTIF($H66:$H69, $H69)&gt;1, 1,
    IF(COUNTIF($Z$10:$Z$30, $H69)=1,
      IF(INDEX($BF$10:$BF$34, MATCH($H69, $Z$10:$Z$30, 0))&lt;0, 2, ""),
      IF(COUNTIF($Z$32:$Z$34, $H69)=1,
        IF(INDEX($CI$32:$CI$34, MATCH($H69, $Z$32:$Z$34, 0))&lt;0, 3, ""),
        IF(INDEX($BF$40:$BF$64, MATCH($H69, $Z$40:$Z$64, 0))&lt;0, 4, "")
      )
    )
  ),"")</f>
        <v/>
      </c>
      <c r="S69" s="925" t="str">
        <f t="shared" si="73"/>
        <v/>
      </c>
      <c r="U69" s="508" t="s">
        <v>1618</v>
      </c>
      <c r="V69" s="508" t="b">
        <f t="shared" si="365"/>
        <v>0</v>
      </c>
      <c r="W69" s="508" t="b">
        <f t="shared" si="365"/>
        <v>0</v>
      </c>
      <c r="X69" s="735" t="b">
        <f t="shared" ref="X69" si="374">IF(H65=$AB$376, FALSE,
 IF(H65=$AC$376, FALSE,
 IF(H65=$AD$376, H68&lt;&gt;"",
 IF(H65=$AE$376, H68&lt;&gt;"",
 IF(H65=$AF$376, H68&lt;&gt;"", FALSE)))))</f>
        <v>0</v>
      </c>
      <c r="AC69" s="299"/>
    </row>
    <row r="70" spans="1:169" ht="21" customHeight="1">
      <c r="A70" s="493"/>
      <c r="C70" s="1346"/>
      <c r="D70" s="1347"/>
      <c r="E70" s="1347"/>
      <c r="F70" s="1347"/>
      <c r="G70" s="1325"/>
      <c r="H70" s="48"/>
      <c r="I70" s="503"/>
      <c r="J70" s="294" t="str">
        <f t="shared" ref="J70" si="375">IFERROR(IF(I70="","-",I70/I65),"-")</f>
        <v>-</v>
      </c>
      <c r="K70" s="1088" t="str">
        <f t="shared" si="355"/>
        <v/>
      </c>
      <c r="L70" s="295" t="str">
        <f t="shared" ref="L70" si="376">IF(AND(ISNUMBER(K70), K70&gt;=0, ISNUMBER(I65), I65&gt;0),K70/I65, "-")</f>
        <v>-</v>
      </c>
      <c r="M70" s="704" t="str">
        <f t="shared" si="357"/>
        <v/>
      </c>
      <c r="N70" s="612"/>
      <c r="O70" s="296" t="str">
        <f>IF($N70="","",IFERROR(VLOOKUP($N70,'C3_2(公表)'!$C$4:$K$108,2,FALSE)&amp;"",""))</f>
        <v/>
      </c>
      <c r="P70" s="296" t="str">
        <f>IF($N70="","",IFERROR(VLOOKUP($N70,'C3_2(公表)'!$C$4:$K$108,3,FALSE)&amp;"",""))</f>
        <v/>
      </c>
      <c r="Q70" s="738" t="str">
        <f>IF($N70="","",IFERROR(VLOOKUP($N70,'C3_2(公表)'!$C$4:$K$108,4,FALSE)&amp;"",""))</f>
        <v/>
      </c>
      <c r="R70" s="925" t="str">
        <f t="shared" ref="R70" si="377">IFERROR(
  IF(COUNTIF($H66:$H70, $H70)&gt;1, 1,
    IF(COUNTIF($Z$10:$Z$30, $H70)=1,
      IF(INDEX($BF$10:$BF$34, MATCH($H70, $Z$10:$Z$30, 0))&lt;0, 2, ""),
      IF(COUNTIF($Z$32:$Z$34, $H70)=1,
        IF(INDEX($CI$32:$CI$34, MATCH($H70, $Z$32:$Z$34, 0))&lt;0, 3, ""),
        IF(INDEX($BF$40:$BF$64, MATCH($H70, $Z$40:$Z$64, 0))&lt;0, 4, "")
      )
    )
  ),"")</f>
        <v/>
      </c>
      <c r="S70" s="925" t="str">
        <f t="shared" si="73"/>
        <v/>
      </c>
      <c r="U70" s="508" t="s">
        <v>1618</v>
      </c>
      <c r="V70" s="508" t="b">
        <f t="shared" si="365"/>
        <v>0</v>
      </c>
      <c r="W70" s="508" t="b">
        <f t="shared" si="365"/>
        <v>0</v>
      </c>
      <c r="X70" s="735" t="b">
        <f t="shared" ref="X70" si="378">IF(H65=$AB$376, FALSE,
 IF(H65=$AC$376, FALSE,
 IF(H65=$AD$376, H69&lt;&gt;"",
 IF(H65=$AE$376, H69&lt;&gt;"",
 IF(H65=$AF$376, H69&lt;&gt;"", FALSE)))))</f>
        <v>0</v>
      </c>
      <c r="AC70" s="299"/>
    </row>
    <row r="71" spans="1:169" ht="21" customHeight="1">
      <c r="A71" s="493"/>
      <c r="C71" s="1344" t="s">
        <v>1149</v>
      </c>
      <c r="D71" s="1345"/>
      <c r="E71" s="1345"/>
      <c r="F71" s="1345"/>
      <c r="G71" s="1324"/>
      <c r="H71" s="48"/>
      <c r="I71" s="503" t="s">
        <v>1821</v>
      </c>
      <c r="J71" s="294" t="str">
        <f t="shared" ref="J71" si="379">IFERROR(IF(I71="","-",I71/I65),"-")</f>
        <v>-</v>
      </c>
      <c r="K71" s="1088" t="str">
        <f t="shared" si="355"/>
        <v/>
      </c>
      <c r="L71" s="295" t="str">
        <f t="shared" ref="L71" si="380">IF(AND(ISNUMBER(K71), K71&gt;=0, ISNUMBER(I65), I65&gt;0),K71/I65, "-")</f>
        <v>-</v>
      </c>
      <c r="M71" s="704" t="str">
        <f t="shared" si="357"/>
        <v/>
      </c>
      <c r="N71" s="612"/>
      <c r="O71" s="296" t="str">
        <f>IF($N71="","",IFERROR(VLOOKUP($N71,'C3_2(公表)'!$C$4:$K$108,2,FALSE)&amp;"",""))</f>
        <v/>
      </c>
      <c r="P71" s="296" t="str">
        <f>IF($N71="","",IFERROR(VLOOKUP($N71,'C3_2(公表)'!$C$4:$K$108,3,FALSE)&amp;"",""))</f>
        <v/>
      </c>
      <c r="Q71" s="738" t="str">
        <f>IF($N71="","",IFERROR(VLOOKUP($N71,'C3_2(公表)'!$C$4:$K$108,4,FALSE)&amp;"",""))</f>
        <v/>
      </c>
      <c r="R71" s="925" t="str">
        <f t="shared" ref="R71" si="381">IFERROR(
  IF(COUNTIF($H66:$H71, $H71)&gt;1, 1,
    IF(COUNTIF($Z$10:$Z$30, $H71)=1,
      IF(INDEX($BF$10:$BF$34, MATCH($H71, $Z$10:$Z$30, 0))&lt;0, 2, ""),
      IF(COUNTIF($Z$32:$Z$34, $H71)=1,
        IF(INDEX($CI$32:$CI$34, MATCH($H71, $Z$32:$Z$34, 0))&lt;0, 3, ""),
        IF(INDEX($BF$40:$BF$64, MATCH($H71, $Z$40:$Z$64, 0))&lt;0, 4, "")
      )
    )
  ),"")</f>
        <v/>
      </c>
      <c r="S71" s="925" t="str">
        <f t="shared" si="73"/>
        <v/>
      </c>
      <c r="U71" s="508" t="s">
        <v>1618</v>
      </c>
      <c r="V71" s="508" t="b">
        <f t="shared" si="365"/>
        <v>0</v>
      </c>
      <c r="W71" s="508" t="b">
        <f t="shared" si="365"/>
        <v>0</v>
      </c>
      <c r="X71" s="735" t="b">
        <f t="shared" ref="X71" si="382">IF(H65=$AB$376, FALSE,
 IF(H65=$AC$376, FALSE,
 IF(H65=$AD$376, H70&lt;&gt;"",
 IF(H65=$AE$376, H70&lt;&gt;"",
 IF(H65=$AF$376, H70&lt;&gt;"", FALSE)))))</f>
        <v>0</v>
      </c>
      <c r="AC71" s="299"/>
    </row>
    <row r="72" spans="1:169" ht="21" customHeight="1">
      <c r="A72" s="493"/>
      <c r="C72" s="1346"/>
      <c r="D72" s="1347"/>
      <c r="E72" s="1347"/>
      <c r="F72" s="1347"/>
      <c r="G72" s="1325"/>
      <c r="H72" s="48"/>
      <c r="I72" s="503"/>
      <c r="J72" s="294" t="str">
        <f t="shared" ref="J72" si="383">IFERROR(IF(I72="","-",I72/I65),"-")</f>
        <v>-</v>
      </c>
      <c r="K72" s="1088" t="str">
        <f t="shared" si="355"/>
        <v/>
      </c>
      <c r="L72" s="295" t="str">
        <f t="shared" ref="L72" si="384">IF(AND(ISNUMBER(K72), K72&gt;=0, ISNUMBER(I65), I65&gt;0),K72/I65, "-")</f>
        <v>-</v>
      </c>
      <c r="M72" s="704" t="str">
        <f t="shared" si="357"/>
        <v/>
      </c>
      <c r="N72" s="612"/>
      <c r="O72" s="296" t="str">
        <f>IF($N72="","",IFERROR(VLOOKUP($N72,'C3_2(公表)'!$C$4:$K$108,2,FALSE)&amp;"",""))</f>
        <v/>
      </c>
      <c r="P72" s="296" t="str">
        <f>IF($N72="","",IFERROR(VLOOKUP($N72,'C3_2(公表)'!$C$4:$K$108,3,FALSE)&amp;"",""))</f>
        <v/>
      </c>
      <c r="Q72" s="738" t="str">
        <f>IF($N72="","",IFERROR(VLOOKUP($N72,'C3_2(公表)'!$C$4:$K$108,4,FALSE)&amp;"",""))</f>
        <v/>
      </c>
      <c r="R72" s="925" t="str">
        <f t="shared" ref="R72" si="385">IFERROR(
  IF(COUNTIF($H66:$H72, $H72)&gt;1, 1,
    IF(COUNTIF($Z$10:$Z$30, $H72)=1,
      IF(INDEX($BF$10:$BF$34, MATCH($H72, $Z$10:$Z$30, 0))&lt;0, 2, ""),
      IF(COUNTIF($Z$32:$Z$34, $H72)=1,
        IF(INDEX($CI$32:$CI$34, MATCH($H72, $Z$32:$Z$34, 0))&lt;0, 3, ""),
        IF(INDEX($BF$40:$BF$64, MATCH($H72, $Z$40:$Z$64, 0))&lt;0, 4, "")
      )
    )
  ),"")</f>
        <v/>
      </c>
      <c r="S72" s="925" t="str">
        <f t="shared" si="73"/>
        <v/>
      </c>
      <c r="U72" s="508" t="s">
        <v>1618</v>
      </c>
      <c r="V72" s="508" t="b">
        <f t="shared" si="365"/>
        <v>0</v>
      </c>
      <c r="W72" s="508" t="b">
        <f t="shared" si="365"/>
        <v>0</v>
      </c>
      <c r="X72" s="735" t="b">
        <f t="shared" ref="X72" si="386">IF(H65=$AB$376, FALSE,
 IF(H65=$AC$376, FALSE,
 IF(H65=$AD$376, H71&lt;&gt;"",
 IF(H65=$AE$376, H71&lt;&gt;"",
 IF(H65=$AF$376, H71&lt;&gt;"", FALSE)))))</f>
        <v>0</v>
      </c>
      <c r="AC72" s="299"/>
    </row>
    <row r="73" spans="1:169" ht="21" customHeight="1">
      <c r="A73" s="493"/>
      <c r="C73" s="1321" t="s">
        <v>1075</v>
      </c>
      <c r="D73" s="1322"/>
      <c r="E73" s="1323"/>
      <c r="F73" s="1323"/>
      <c r="G73" s="1324"/>
      <c r="H73" s="48"/>
      <c r="I73" s="503"/>
      <c r="J73" s="294" t="str">
        <f t="shared" ref="J73" si="387">IFERROR(IF(I73="","-",I73/I65),"-")</f>
        <v>-</v>
      </c>
      <c r="K73" s="1088" t="str">
        <f t="shared" si="355"/>
        <v/>
      </c>
      <c r="L73" s="295" t="str">
        <f t="shared" ref="L73" si="388">IF(AND(ISNUMBER(K73), K73&gt;=0, ISNUMBER(I65), I65&gt;0),K73/I65, "-")</f>
        <v>-</v>
      </c>
      <c r="M73" s="704" t="str">
        <f t="shared" si="357"/>
        <v/>
      </c>
      <c r="N73" s="612"/>
      <c r="O73" s="296" t="str">
        <f>IF($N73="","",IFERROR(VLOOKUP($N73,'C3_2(公表)'!$C$4:$K$108,2,FALSE)&amp;"",""))</f>
        <v/>
      </c>
      <c r="P73" s="296" t="str">
        <f>IF($N73="","",IFERROR(VLOOKUP($N73,'C3_2(公表)'!$C$4:$K$108,3,FALSE)&amp;"",""))</f>
        <v/>
      </c>
      <c r="Q73" s="738" t="str">
        <f>IF($N73="","",IFERROR(VLOOKUP($N73,'C3_2(公表)'!$C$4:$K$108,4,FALSE)&amp;"",""))</f>
        <v/>
      </c>
      <c r="R73" s="925" t="str">
        <f t="shared" ref="R73" si="389">IFERROR(
  IF(COUNTIF($H66:$H73, $H73)&gt;1, 1,
    IF(COUNTIF($Z$10:$Z$30, $H73)=1,
      IF(INDEX($BF$10:$BF$34, MATCH($H73, $Z$10:$Z$30, 0))&lt;0, 2, ""),
      IF(COUNTIF($Z$32:$Z$34, $H73)=1,
        IF(INDEX($CI$32:$CI$34, MATCH($H73, $Z$32:$Z$34, 0))&lt;0, 3, ""),
        IF(INDEX($BF$40:$BF$64, MATCH($H73, $Z$40:$Z$64, 0))&lt;0, 4, "")
      )
    )
  ),"")</f>
        <v/>
      </c>
      <c r="S73" s="925" t="str">
        <f t="shared" si="73"/>
        <v/>
      </c>
      <c r="U73" s="508" t="s">
        <v>1618</v>
      </c>
      <c r="V73" s="508" t="b">
        <f t="shared" si="365"/>
        <v>0</v>
      </c>
      <c r="W73" s="508" t="b">
        <f t="shared" si="365"/>
        <v>0</v>
      </c>
      <c r="X73" s="735" t="b">
        <f t="shared" ref="X73" si="390">IF(H65=$AB$376, FALSE,
 IF(H65=$AC$376, FALSE,
 IF(H65=$AD$376, H72&lt;&gt;"",
 IF(H65=$AE$376, H72&lt;&gt;"",
 IF(H65=$AF$376, H72&lt;&gt;"", FALSE)))))</f>
        <v>0</v>
      </c>
      <c r="AC73" s="299"/>
    </row>
    <row r="74" spans="1:169" ht="21" customHeight="1">
      <c r="A74" s="493"/>
      <c r="C74" s="1326" t="str">
        <f>'D6'!$I$51</f>
        <v>-</v>
      </c>
      <c r="D74" s="1327"/>
      <c r="E74" s="1328"/>
      <c r="F74" s="1328"/>
      <c r="G74" s="1325"/>
      <c r="H74" s="48"/>
      <c r="I74" s="506"/>
      <c r="J74" s="294" t="str">
        <f t="shared" ref="J74" si="391">IFERROR(IF(I74="","-",I74/I65),"-")</f>
        <v>-</v>
      </c>
      <c r="K74" s="1089" t="str">
        <f t="shared" si="355"/>
        <v/>
      </c>
      <c r="L74" s="295" t="str">
        <f t="shared" ref="L74" si="392">IF(AND(ISNUMBER(K74), K74&gt;=0, ISNUMBER(I65), I65&gt;0),K74/I65, "-")</f>
        <v>-</v>
      </c>
      <c r="M74" s="704" t="str">
        <f t="shared" si="357"/>
        <v/>
      </c>
      <c r="N74" s="611"/>
      <c r="O74" s="296" t="str">
        <f>IF($N74="","",IFERROR(VLOOKUP($N74,'C3_2(公表)'!$C$4:$K$108,2,FALSE)&amp;"",""))</f>
        <v/>
      </c>
      <c r="P74" s="296" t="str">
        <f>IF($N74="","",IFERROR(VLOOKUP($N74,'C3_2(公表)'!$C$4:$K$108,3,FALSE)&amp;"",""))</f>
        <v/>
      </c>
      <c r="Q74" s="738" t="str">
        <f>IF($N74="","",IFERROR(VLOOKUP($N74,'C3_2(公表)'!$C$4:$K$108,4,FALSE)&amp;"",""))</f>
        <v/>
      </c>
      <c r="R74" s="925" t="str">
        <f t="shared" ref="R74" si="393">IFERROR(
  IF(COUNTIF($H66:$H74, $H74)&gt;1, 1,
    IF(COUNTIF($Z$10:$Z$30, $H74)=1,
      IF(INDEX($BF$10:$BF$34, MATCH($H74, $Z$10:$Z$30, 0))&lt;0, 2, ""),
      IF(COUNTIF($Z$32:$Z$34, $H74)=1,
        IF(INDEX($CI$32:$CI$34, MATCH($H74, $Z$32:$Z$34, 0))&lt;0, 3, ""),
        IF(INDEX($BF$40:$BF$64, MATCH($H74, $Z$40:$Z$64, 0))&lt;0, 4, "")
      )
    )
  ),"")</f>
        <v/>
      </c>
      <c r="S74" s="925" t="str">
        <f t="shared" si="73"/>
        <v/>
      </c>
      <c r="U74" s="508" t="s">
        <v>1618</v>
      </c>
      <c r="V74" s="508" t="b">
        <f t="shared" si="365"/>
        <v>0</v>
      </c>
      <c r="W74" s="508" t="b">
        <f t="shared" si="365"/>
        <v>0</v>
      </c>
      <c r="X74" s="735" t="b">
        <f t="shared" ref="X74" si="394">IF(H65=$AB$376, FALSE,
 IF(H65=$AC$376, FALSE,
 IF(H65=$AD$376, H73&lt;&gt;"",
 IF(H65=$AE$376, H73&lt;&gt;"",
 IF(H65=$AF$376, H73&lt;&gt;"", FALSE)))))</f>
        <v>0</v>
      </c>
      <c r="AC74" s="299"/>
    </row>
    <row r="75" spans="1:169" ht="21" customHeight="1">
      <c r="A75" s="493"/>
      <c r="C75" s="1329" t="s">
        <v>1043</v>
      </c>
      <c r="D75" s="1330"/>
      <c r="E75" s="1330"/>
      <c r="F75" s="1331"/>
      <c r="G75" s="1324"/>
      <c r="H75" s="48"/>
      <c r="I75" s="507"/>
      <c r="J75" s="294" t="str">
        <f t="shared" ref="J75" si="395">IFERROR(IF(I75="","-",I75/I65),"-")</f>
        <v>-</v>
      </c>
      <c r="K75" s="1087" t="str">
        <f t="shared" si="355"/>
        <v/>
      </c>
      <c r="L75" s="295" t="str">
        <f t="shared" ref="L75" si="396">IF(AND(ISNUMBER(K75), K75&gt;=0, ISNUMBER(I65), I65&gt;0),K75/I65, "-")</f>
        <v>-</v>
      </c>
      <c r="M75" s="704" t="str">
        <f t="shared" si="357"/>
        <v/>
      </c>
      <c r="N75" s="611"/>
      <c r="O75" s="296" t="str">
        <f>IF($N75="","",IFERROR(VLOOKUP($N75,'C3_2(公表)'!$C$4:$K$108,2,FALSE)&amp;"",""))</f>
        <v/>
      </c>
      <c r="P75" s="296" t="str">
        <f>IF($N75="","",IFERROR(VLOOKUP($N75,'C3_2(公表)'!$C$4:$K$108,3,FALSE)&amp;"",""))</f>
        <v/>
      </c>
      <c r="Q75" s="738" t="str">
        <f>IF($N75="","",IFERROR(VLOOKUP($N75,'C3_2(公表)'!$C$4:$K$108,4,FALSE)&amp;"",""))</f>
        <v/>
      </c>
      <c r="R75" s="925" t="str">
        <f t="shared" ref="R75" si="397">IFERROR(
  IF(COUNTIF($H66:$H75, $H75)&gt;1, 1,
    IF(COUNTIF($Z$10:$Z$30, $H75)=1,
      IF(INDEX($BF$10:$BF$34, MATCH($H75, $Z$10:$Z$30, 0))&lt;0, 2, ""),
      IF(COUNTIF($Z$32:$Z$34, $H75)=1,
        IF(INDEX($CI$32:$CI$34, MATCH($H75, $Z$32:$Z$34, 0))&lt;0, 3, ""),
        IF(INDEX($BF$40:$BF$64, MATCH($H75, $Z$40:$Z$64, 0))&lt;0, 4, "")
      )
    )
  ),"")</f>
        <v/>
      </c>
      <c r="S75" s="925" t="str">
        <f t="shared" si="73"/>
        <v/>
      </c>
      <c r="U75" s="508" t="s">
        <v>1618</v>
      </c>
      <c r="V75" s="508" t="b">
        <f t="shared" si="365"/>
        <v>0</v>
      </c>
      <c r="W75" s="508" t="b">
        <f t="shared" si="365"/>
        <v>0</v>
      </c>
      <c r="X75" s="1080" t="b">
        <f t="shared" ref="X75" si="398">IF(H65=$AB$376, FALSE,
 IF(H65=$AC$376, FALSE,
 IF(H65=$AD$376, FALSE,
 IF(H65=$AE$376, H74&lt;&gt;"",
 IF(H65=$AF$376, H74&lt;&gt;"", FALSE)))))</f>
        <v>0</v>
      </c>
      <c r="AC75" s="299"/>
    </row>
    <row r="76" spans="1:169" ht="21" customHeight="1">
      <c r="A76" s="493"/>
      <c r="C76" s="1326" t="str">
        <f>IFERROR(MIN(SUM(M66:M78)/I65,C74),"-")</f>
        <v>-</v>
      </c>
      <c r="D76" s="1327"/>
      <c r="E76" s="1328"/>
      <c r="F76" s="1328"/>
      <c r="G76" s="1325"/>
      <c r="H76" s="48"/>
      <c r="I76" s="506"/>
      <c r="J76" s="294" t="str">
        <f t="shared" ref="J76" si="399">IFERROR(IF(I76="","-",I76/I65),"-")</f>
        <v>-</v>
      </c>
      <c r="K76" s="1089" t="str">
        <f t="shared" si="355"/>
        <v/>
      </c>
      <c r="L76" s="295" t="str">
        <f t="shared" ref="L76" si="400">IF(AND(ISNUMBER(K76), K76&gt;=0, ISNUMBER(I65), I65&gt;0),K76/I65, "-")</f>
        <v>-</v>
      </c>
      <c r="M76" s="704" t="str">
        <f t="shared" si="357"/>
        <v/>
      </c>
      <c r="N76" s="611"/>
      <c r="O76" s="296" t="str">
        <f>IF($N76="","",IFERROR(VLOOKUP($N76,'C3_2(公表)'!$C$4:$K$108,2,FALSE)&amp;"",""))</f>
        <v/>
      </c>
      <c r="P76" s="296" t="str">
        <f>IF($N76="","",IFERROR(VLOOKUP($N76,'C3_2(公表)'!$C$4:$K$108,3,FALSE)&amp;"",""))</f>
        <v/>
      </c>
      <c r="Q76" s="738" t="str">
        <f>IF($N76="","",IFERROR(VLOOKUP($N76,'C3_2(公表)'!$C$4:$K$108,4,FALSE)&amp;"",""))</f>
        <v/>
      </c>
      <c r="R76" s="925" t="str">
        <f t="shared" ref="R76" si="401">IFERROR(
  IF(COUNTIF($H66:$H76, $H76)&gt;1, 1,
    IF(COUNTIF($Z$10:$Z$30, $H76)=1,
      IF(INDEX($BF$10:$BF$34, MATCH($H76, $Z$10:$Z$30, 0))&lt;0, 2, ""),
      IF(COUNTIF($Z$32:$Z$34, $H76)=1,
        IF(INDEX($CI$32:$CI$34, MATCH($H76, $Z$32:$Z$34, 0))&lt;0, 3, ""),
        IF(INDEX($BF$40:$BF$64, MATCH($H76, $Z$40:$Z$64, 0))&lt;0, 4, "")
      )
    )
  ),"")</f>
        <v/>
      </c>
      <c r="S76" s="925" t="str">
        <f t="shared" si="73"/>
        <v/>
      </c>
      <c r="U76" s="508" t="s">
        <v>1618</v>
      </c>
      <c r="V76" s="508" t="b">
        <f t="shared" si="365"/>
        <v>0</v>
      </c>
      <c r="W76" s="508" t="b">
        <f t="shared" si="365"/>
        <v>0</v>
      </c>
      <c r="X76" s="1080" t="b">
        <f t="shared" ref="X76" si="402">IF(H65=$AB$376, FALSE,
 IF(H65=$AC$376, FALSE,
 IF(H65=$AD$376, FALSE,
 IF(H65=$AE$376, H75&lt;&gt;"",
 IF(H65=$AF$376, H75&lt;&gt;"", FALSE)))))</f>
        <v>0</v>
      </c>
      <c r="AC76" s="299"/>
    </row>
    <row r="77" spans="1:169" ht="21" customHeight="1">
      <c r="A77" s="493"/>
      <c r="C77" s="1329" t="s">
        <v>1076</v>
      </c>
      <c r="D77" s="1330"/>
      <c r="E77" s="1330"/>
      <c r="F77" s="1331"/>
      <c r="G77" s="1324"/>
      <c r="H77" s="498"/>
      <c r="I77" s="506"/>
      <c r="J77" s="499" t="str">
        <f t="shared" ref="J77" si="403">IFERROR(IF(I77="","-",I77/I65),"-")</f>
        <v>-</v>
      </c>
      <c r="K77" s="1089" t="str">
        <f t="shared" si="355"/>
        <v/>
      </c>
      <c r="L77" s="500" t="str">
        <f t="shared" ref="L77" si="404">IF(AND(ISNUMBER(K77), K77&gt;=0, ISNUMBER(I65), I65&gt;0),K77/I65, "-")</f>
        <v>-</v>
      </c>
      <c r="M77" s="707" t="str">
        <f t="shared" si="357"/>
        <v/>
      </c>
      <c r="N77" s="611"/>
      <c r="O77" s="296" t="str">
        <f>IF($N77="","",IFERROR(VLOOKUP($N77,'C3_2(公表)'!$C$4:$K$108,2,FALSE)&amp;"",""))</f>
        <v/>
      </c>
      <c r="P77" s="296" t="str">
        <f>IF($N77="","",IFERROR(VLOOKUP($N77,'C3_2(公表)'!$C$4:$K$108,3,FALSE)&amp;"",""))</f>
        <v/>
      </c>
      <c r="Q77" s="738" t="str">
        <f>IF($N77="","",IFERROR(VLOOKUP($N77,'C3_2(公表)'!$C$4:$K$108,4,FALSE)&amp;"",""))</f>
        <v/>
      </c>
      <c r="R77" s="925" t="str">
        <f t="shared" ref="R77" si="405">IFERROR(
  IF(COUNTIF($H66:$H77, $H77)&gt;1, 1,
    IF(COUNTIF($Z$10:$Z$30, $H77)=1,
      IF(INDEX($BF$10:$BF$34, MATCH($H77, $Z$10:$Z$30, 0))&lt;0, 2, ""),
      IF(COUNTIF($Z$32:$Z$34, $H77)=1,
        IF(INDEX($CI$32:$CI$34, MATCH($H77, $Z$32:$Z$34, 0))&lt;0, 3, ""),
        IF(INDEX($BF$40:$BF$64, MATCH($H77, $Z$40:$Z$64, 0))&lt;0, 4, "")
      )
    )
  ),"")</f>
        <v/>
      </c>
      <c r="S77" s="925" t="str">
        <f t="shared" si="73"/>
        <v/>
      </c>
      <c r="U77" s="508" t="s">
        <v>1618</v>
      </c>
      <c r="V77" s="508" t="b">
        <f t="shared" si="365"/>
        <v>0</v>
      </c>
      <c r="W77" s="508" t="b">
        <f t="shared" si="365"/>
        <v>0</v>
      </c>
      <c r="X77" s="1080" t="b">
        <f t="shared" ref="X77" si="406">IF(H65=$AB$376, FALSE,
 IF(H65=$AC$376, FALSE,
 IF(H65=$AD$376, FALSE,
 IF(H65=$AE$376, H76&lt;&gt;"",
 IF(H65=$AF$376, H76&lt;&gt;"", FALSE)))))</f>
        <v>0</v>
      </c>
      <c r="AC77" s="299"/>
    </row>
    <row r="78" spans="1:169" ht="21" customHeight="1" thickBot="1">
      <c r="A78" s="493"/>
      <c r="C78" s="1361" t="str">
        <f>IFERROR(MIN(SUM(K66:K78)/I65, C76),"-")</f>
        <v>-</v>
      </c>
      <c r="D78" s="1362"/>
      <c r="E78" s="1362"/>
      <c r="F78" s="1363"/>
      <c r="G78" s="1360"/>
      <c r="H78" s="809" t="str">
        <f>IF(AND(H65="電源構成を指定しない", I65&lt;&gt;""), "電源種の指定なし", "")</f>
        <v/>
      </c>
      <c r="I78" s="592" t="str">
        <f>IF(AND(H65="電源構成を指定しない", I65&lt;&gt;""), I65-SUM(I66:I77), "")</f>
        <v/>
      </c>
      <c r="J78" s="501" t="str">
        <f t="shared" ref="J78" si="407">IFERROR(IF(I78="","-",I78/I65),"-")</f>
        <v>-</v>
      </c>
      <c r="K78" s="1092" t="str">
        <f t="shared" si="355"/>
        <v/>
      </c>
      <c r="L78" s="502" t="str">
        <f t="shared" ref="L78" si="408">IF(AND(ISNUMBER(K78), K78&gt;=0, ISNUMBER(I65), I65&gt;0),K78/I65, "-")</f>
        <v>-</v>
      </c>
      <c r="M78" s="892" t="str">
        <f t="shared" si="357"/>
        <v/>
      </c>
      <c r="N78" s="613"/>
      <c r="O78" s="301" t="str">
        <f>IF($N78="","",IFERROR(VLOOKUP($N78,'C3_2(公表)'!$C$4:$K$108,2,FALSE)&amp;"",""))</f>
        <v/>
      </c>
      <c r="P78" s="301" t="str">
        <f>IF($N78="","",IFERROR(VLOOKUP($N78,'C3_2(公表)'!$C$4:$K$108,3,FALSE)&amp;"",""))</f>
        <v/>
      </c>
      <c r="Q78" s="739" t="str">
        <f>IF($N78="","",IFERROR(VLOOKUP($N78,'C3_2(公表)'!$C$4:$K$108,4,FALSE)&amp;"",""))</f>
        <v/>
      </c>
      <c r="R78" s="733"/>
      <c r="S78" s="733"/>
      <c r="U78" s="508" t="s">
        <v>1618</v>
      </c>
      <c r="V78" s="508" t="b">
        <f t="shared" si="365"/>
        <v>0</v>
      </c>
      <c r="W78" s="508" t="b">
        <f t="shared" si="365"/>
        <v>0</v>
      </c>
      <c r="X78" s="508" t="b">
        <v>0</v>
      </c>
      <c r="AC78" s="299"/>
    </row>
    <row r="79" spans="1:169" ht="21" customHeight="1" thickTop="1" thickBot="1">
      <c r="A79" s="493"/>
      <c r="C79" s="1336" t="s">
        <v>1080</v>
      </c>
      <c r="D79" s="291" t="s">
        <v>1107</v>
      </c>
      <c r="E79" s="292" t="s">
        <v>54</v>
      </c>
      <c r="F79" s="292" t="s">
        <v>1109</v>
      </c>
      <c r="G79" s="589" t="s">
        <v>1108</v>
      </c>
      <c r="H79" s="743" t="str">
        <f>IF(AND($C$3=$AB$376, $I79&lt;&gt;""), $AB$376, "")</f>
        <v/>
      </c>
      <c r="I79" s="1053" t="str">
        <f>IF('D6'!$J$34=0, "", 'D6'!$J$34)</f>
        <v/>
      </c>
      <c r="J79" s="744"/>
      <c r="K79" s="1093"/>
      <c r="L79" s="593"/>
      <c r="M79" s="703"/>
      <c r="N79" s="610"/>
      <c r="O79" s="293" t="str">
        <f>IF($N79="","",
 IF($N79=0,"第2号様式　その３のすべての発電所",IFERROR(VLOOKUP($N79,'C3_2(公表)'!$C$4:$K$108,2,FALSE)&amp;"", "")))</f>
        <v/>
      </c>
      <c r="P79" s="293" t="str">
        <f>IF($N79="","",IFERROR(VLOOKUP($N79,'C3_2(公表)'!$C$4:$K$108,3,FALSE)&amp;"",""))</f>
        <v/>
      </c>
      <c r="Q79" s="737" t="str">
        <f>IF($N79="","",IFERROR(VLOOKUP($N79,'C3_2(公表)'!$C$4:$K$108,4,FALSE)&amp;"",""))</f>
        <v/>
      </c>
      <c r="R79" s="709"/>
      <c r="S79" s="925" t="str">
        <f t="shared" ref="S79" si="409">IF(OR($H79="", $I79="", $I79=SUM($I80:$I92)), "",
   IF(SUM($I80:$I92)&lt;$I79,
     $U79&amp;"の利用量合計が "&amp;TEXT($I79, "#,##0")&amp;" 千kWh となるように I列に入力してください。",
     $U79&amp;"の利用量合計が "&amp;TEXT($I79, "#,##0")&amp;" 千kWh となるように I列に入力してください。"))</f>
        <v/>
      </c>
      <c r="T79" s="1338"/>
      <c r="U79" s="508" t="s">
        <v>1619</v>
      </c>
      <c r="V79" s="508" t="b">
        <f>'D6'!$J$34&gt;0</f>
        <v>0</v>
      </c>
      <c r="W79" s="508" t="b">
        <f>'D6'!$J$35&gt;0</f>
        <v>0</v>
      </c>
      <c r="X79" s="508" t="b">
        <v>1</v>
      </c>
      <c r="Y79" s="587"/>
    </row>
    <row r="80" spans="1:169" ht="21" customHeight="1">
      <c r="A80" s="493"/>
      <c r="C80" s="1337"/>
      <c r="D80" s="305"/>
      <c r="E80" s="306"/>
      <c r="F80" s="306"/>
      <c r="G80" s="307"/>
      <c r="H80" s="495"/>
      <c r="I80" s="503"/>
      <c r="J80" s="294" t="str">
        <f t="shared" ref="J80" si="410">IFERROR(IF(I80="","-",I80/I79),"-")</f>
        <v>-</v>
      </c>
      <c r="K80" s="1087" t="str">
        <f t="shared" ref="K80:K92" si="411">IF($H80="", "", IFERROR(INDEX($FT$40:$GS$55, MATCH($H80, $FS$40:$FS$55, 0), MATCH($U80, $FT$39:$GS$39, 0)), ""))</f>
        <v/>
      </c>
      <c r="L80" s="295" t="str">
        <f t="shared" ref="L80" si="412">IF(AND(ISNUMBER(K80), K80&gt;=0, ISNUMBER(I79), I79&gt;0),K80/I79, "-")</f>
        <v>-</v>
      </c>
      <c r="M80" s="704" t="str">
        <f t="shared" ref="M80:M92" si="413">IF($H80="", "", IFERROR(INDEX($FT$10:$GS$25, MATCH($H80, $FS$10:$FS$25, 0), MATCH($U80, $FT$9:$GS$9, 0)), ""))</f>
        <v/>
      </c>
      <c r="N80" s="611"/>
      <c r="O80" s="296" t="str">
        <f>IF($N80="","",IFERROR(VLOOKUP($N80,'C3_2(公表)'!$C$4:$K$108,2,FALSE)&amp;"",""))</f>
        <v/>
      </c>
      <c r="P80" s="296" t="str">
        <f>IF($N80="","",IFERROR(VLOOKUP($N80,'C3_2(公表)'!$C$4:$K$108,3,FALSE)&amp;"",""))</f>
        <v/>
      </c>
      <c r="Q80" s="738" t="str">
        <f>IF($N80="","",IFERROR(VLOOKUP($N80,'C3_2(公表)'!$C$4:$K$108,4,FALSE)&amp;"",""))</f>
        <v/>
      </c>
      <c r="R80" s="925" t="str">
        <f t="shared" ref="R80" si="414">IFERROR(
  IF(COUNTIF($H80:$H80, $H80)&gt;1, 1,
    IF(COUNTIF($Z$10:$Z$30, $H80)=1,
      IF(INDEX($BF$10:$BF$34, MATCH($H80, $Z$10:$Z$30, 0))&lt;0, 2, ""),
      IF(COUNTIF($Z$32:$Z$34, $H80)=1,
        IF(INDEX($CI$32:$CI$34, MATCH($H80, $Z$32:$Z$34, 0))&lt;0, 3, ""),
        IF(INDEX($BF$40:$BF$64, MATCH($H80, $Z$40:$Z$64, 0))&lt;0, 4, "")
      )
    )
  ),"")</f>
        <v/>
      </c>
      <c r="S80" s="925" t="str">
        <f t="shared" si="73"/>
        <v/>
      </c>
      <c r="T80" s="1338"/>
      <c r="U80" s="508" t="s">
        <v>1619</v>
      </c>
      <c r="V80" s="508" t="b">
        <f>V79</f>
        <v>0</v>
      </c>
      <c r="W80" s="508" t="b">
        <f>W79</f>
        <v>0</v>
      </c>
      <c r="X80" s="734" t="b">
        <f t="shared" ref="X80" si="415">IF(H79=$AB$376, FALSE,
 IF(H79=$AC$376, H79&lt;&gt;"",
 IF(H79=$AD$376, H79&lt;&gt;"",
 IF(H79=$AE$376, H79&lt;&gt;"",
 IF(H79=$AF$376, H79&lt;&gt;"", FALSE)))))</f>
        <v>0</v>
      </c>
      <c r="Y80" s="587"/>
    </row>
    <row r="81" spans="1:29" ht="21" customHeight="1">
      <c r="A81" s="493"/>
      <c r="B81" s="797"/>
      <c r="C81" s="297" t="s">
        <v>1071</v>
      </c>
      <c r="D81" s="1339"/>
      <c r="E81" s="1339"/>
      <c r="F81" s="1339"/>
      <c r="G81" s="1340"/>
      <c r="H81" s="48"/>
      <c r="I81" s="503"/>
      <c r="J81" s="294" t="str">
        <f t="shared" ref="J81" si="416">IFERROR(IF(I81="","-",I81/I79),"-")</f>
        <v>-</v>
      </c>
      <c r="K81" s="1088" t="str">
        <f t="shared" si="411"/>
        <v/>
      </c>
      <c r="L81" s="295" t="str">
        <f t="shared" ref="L81" si="417">IF(AND(ISNUMBER(K81), K81&gt;=0, ISNUMBER(I79), I79&gt;0),K81/I79, "-")</f>
        <v>-</v>
      </c>
      <c r="M81" s="704" t="str">
        <f t="shared" si="413"/>
        <v/>
      </c>
      <c r="N81" s="612"/>
      <c r="O81" s="296" t="str">
        <f>IF($N81="","",IFERROR(VLOOKUP($N81,'C3_2(公表)'!$C$4:$K$108,2,FALSE)&amp;"",""))</f>
        <v/>
      </c>
      <c r="P81" s="296" t="str">
        <f>IF($N81="","",IFERROR(VLOOKUP($N81,'C3_2(公表)'!$C$4:$K$108,3,FALSE)&amp;"",""))</f>
        <v/>
      </c>
      <c r="Q81" s="738" t="str">
        <f>IF($N81="","",IFERROR(VLOOKUP($N81,'C3_2(公表)'!$C$4:$K$108,4,FALSE)&amp;"",""))</f>
        <v/>
      </c>
      <c r="R81" s="925" t="str">
        <f t="shared" ref="R81" si="418">IFERROR(
  IF(COUNTIF($H80:$H81, $H81)&gt;1, 1,
    IF(COUNTIF($Z$10:$Z$30, $H81)=1,
      IF(INDEX($BF$10:$BF$34, MATCH($H81, $Z$10:$Z$30, 0))&lt;0, 2, ""),
      IF(COUNTIF($Z$32:$Z$34, $H81)=1,
        IF(INDEX($CI$32:$CI$34, MATCH($H81, $Z$32:$Z$34, 0))&lt;0, 3, ""),
        IF(INDEX($BF$40:$BF$64, MATCH($H81, $Z$40:$Z$64, 0))&lt;0, 4, "")
      )
    )
  ),"")</f>
        <v/>
      </c>
      <c r="S81" s="925" t="str">
        <f t="shared" si="73"/>
        <v/>
      </c>
      <c r="U81" s="508" t="s">
        <v>1619</v>
      </c>
      <c r="V81" s="508" t="b">
        <f t="shared" ref="V81:W92" si="419">V80</f>
        <v>0</v>
      </c>
      <c r="W81" s="508" t="b">
        <f t="shared" si="419"/>
        <v>0</v>
      </c>
      <c r="X81" s="734" t="b">
        <f t="shared" ref="X81" si="420">IF(H79=$AB$376, FALSE,
 IF(H79=$AC$376, H80&lt;&gt;"",
 IF(H79=$AD$376, H80&lt;&gt;"",
 IF(H79=$AE$376, H80&lt;&gt;"",
 IF(H79=$AF$376, H80&lt;&gt;"", FALSE)))))</f>
        <v>0</v>
      </c>
    </row>
    <row r="82" spans="1:29" ht="21" customHeight="1">
      <c r="A82" s="493"/>
      <c r="C82" s="1341"/>
      <c r="D82" s="1342"/>
      <c r="E82" s="1342"/>
      <c r="F82" s="1343"/>
      <c r="G82" s="298" t="s">
        <v>1072</v>
      </c>
      <c r="H82" s="48"/>
      <c r="I82" s="503"/>
      <c r="J82" s="294" t="str">
        <f t="shared" ref="J82" si="421">IFERROR(IF(I82="","-",I82/I79),"-")</f>
        <v>-</v>
      </c>
      <c r="K82" s="1088" t="str">
        <f t="shared" si="411"/>
        <v/>
      </c>
      <c r="L82" s="295" t="str">
        <f t="shared" ref="L82" si="422">IF(AND(ISNUMBER(K82), K82&gt;=0, ISNUMBER(I79), I79&gt;0),K82/I79, "-")</f>
        <v>-</v>
      </c>
      <c r="M82" s="704" t="str">
        <f t="shared" si="413"/>
        <v/>
      </c>
      <c r="N82" s="612"/>
      <c r="O82" s="296" t="str">
        <f>IF($N82="","",IFERROR(VLOOKUP($N82,'C3_2(公表)'!$C$4:$K$108,2,FALSE)&amp;"",""))</f>
        <v/>
      </c>
      <c r="P82" s="296" t="str">
        <f>IF($N82="","",IFERROR(VLOOKUP($N82,'C3_2(公表)'!$C$4:$K$108,3,FALSE)&amp;"",""))</f>
        <v/>
      </c>
      <c r="Q82" s="738" t="str">
        <f>IF($N82="","",IFERROR(VLOOKUP($N82,'C3_2(公表)'!$C$4:$K$108,4,FALSE)&amp;"",""))</f>
        <v/>
      </c>
      <c r="R82" s="925" t="str">
        <f t="shared" ref="R82" si="423">IFERROR(
  IF(COUNTIF($H80:$H82, $H82)&gt;1, 1,
    IF(COUNTIF($Z$10:$Z$30, $H82)=1,
      IF(INDEX($BF$10:$BF$34, MATCH($H82, $Z$10:$Z$30, 0))&lt;0, 2, ""),
      IF(COUNTIF($Z$32:$Z$34, $H82)=1,
        IF(INDEX($CI$32:$CI$34, MATCH($H82, $Z$32:$Z$34, 0))&lt;0, 3, ""),
        IF(INDEX($BF$40:$BF$64, MATCH($H82, $Z$40:$Z$64, 0))&lt;0, 4, "")
      )
    )
  ),"")</f>
        <v/>
      </c>
      <c r="S82" s="925" t="str">
        <f t="shared" si="73"/>
        <v/>
      </c>
      <c r="U82" s="508" t="s">
        <v>1619</v>
      </c>
      <c r="V82" s="508" t="b">
        <f t="shared" si="419"/>
        <v>0</v>
      </c>
      <c r="W82" s="508" t="b">
        <f t="shared" si="419"/>
        <v>0</v>
      </c>
      <c r="X82" s="734" t="b">
        <f t="shared" ref="X82" si="424">IF(H79=$AB$376, FALSE,
 IF(H79=$AC$376, H81&lt;&gt;"",
 IF(H79=$AD$376, H81&lt;&gt;"",
 IF(H79=$AE$376, H81&lt;&gt;"",
 IF(H79=$AF$376, H81&lt;&gt;"", FALSE)))))</f>
        <v>0</v>
      </c>
      <c r="AC82" s="299"/>
    </row>
    <row r="83" spans="1:29" ht="21" customHeight="1">
      <c r="A83" s="493"/>
      <c r="C83" s="1344" t="s">
        <v>1148</v>
      </c>
      <c r="D83" s="1345"/>
      <c r="E83" s="1345"/>
      <c r="F83" s="1345"/>
      <c r="G83" s="1324"/>
      <c r="H83" s="48"/>
      <c r="I83" s="503"/>
      <c r="J83" s="294" t="str">
        <f t="shared" ref="J83" si="425">IFERROR(IF(I83="","-",I83/I79),"-")</f>
        <v>-</v>
      </c>
      <c r="K83" s="1088" t="str">
        <f t="shared" si="411"/>
        <v/>
      </c>
      <c r="L83" s="295" t="str">
        <f t="shared" ref="L83" si="426">IF(AND(ISNUMBER(K83), K83&gt;=0, ISNUMBER(I79), I79&gt;0),K83/I79, "-")</f>
        <v>-</v>
      </c>
      <c r="M83" s="704" t="str">
        <f t="shared" si="413"/>
        <v/>
      </c>
      <c r="N83" s="612"/>
      <c r="O83" s="296" t="str">
        <f>IF($N83="","",IFERROR(VLOOKUP($N83,'C3_2(公表)'!$C$4:$K$108,2,FALSE)&amp;"",""))</f>
        <v/>
      </c>
      <c r="P83" s="296" t="str">
        <f>IF($N83="","",IFERROR(VLOOKUP($N83,'C3_2(公表)'!$C$4:$K$108,3,FALSE)&amp;"",""))</f>
        <v/>
      </c>
      <c r="Q83" s="738" t="str">
        <f>IF($N83="","",IFERROR(VLOOKUP($N83,'C3_2(公表)'!$C$4:$K$108,4,FALSE)&amp;"",""))</f>
        <v/>
      </c>
      <c r="R83" s="925" t="str">
        <f t="shared" ref="R83" si="427">IFERROR(
  IF(COUNTIF($H80:$H83, $H83)&gt;1, 1,
    IF(COUNTIF($Z$10:$Z$30, $H83)=1,
      IF(INDEX($BF$10:$BF$34, MATCH($H83, $Z$10:$Z$30, 0))&lt;0, 2, ""),
      IF(COUNTIF($Z$32:$Z$34, $H83)=1,
        IF(INDEX($CI$32:$CI$34, MATCH($H83, $Z$32:$Z$34, 0))&lt;0, 3, ""),
        IF(INDEX($BF$40:$BF$64, MATCH($H83, $Z$40:$Z$64, 0))&lt;0, 4, "")
      )
    )
  ),"")</f>
        <v/>
      </c>
      <c r="S83" s="925" t="str">
        <f t="shared" si="73"/>
        <v/>
      </c>
      <c r="U83" s="508" t="s">
        <v>1619</v>
      </c>
      <c r="V83" s="508" t="b">
        <f t="shared" si="419"/>
        <v>0</v>
      </c>
      <c r="W83" s="508" t="b">
        <f t="shared" si="419"/>
        <v>0</v>
      </c>
      <c r="X83" s="735" t="b">
        <f t="shared" ref="X83" si="428">IF(H79=$AB$376, FALSE,
 IF(H79=$AC$376, FALSE,
 IF(H79=$AD$376, H82&lt;&gt;"",
 IF(H79=$AE$376, H82&lt;&gt;"",
 IF(H79=$AF$376, H82&lt;&gt;"", FALSE)))))</f>
        <v>0</v>
      </c>
      <c r="AC83" s="299"/>
    </row>
    <row r="84" spans="1:29" ht="21" customHeight="1">
      <c r="A84" s="493"/>
      <c r="C84" s="1346"/>
      <c r="D84" s="1347"/>
      <c r="E84" s="1347"/>
      <c r="F84" s="1347"/>
      <c r="G84" s="1325"/>
      <c r="H84" s="48"/>
      <c r="I84" s="503"/>
      <c r="J84" s="294" t="str">
        <f t="shared" ref="J84" si="429">IFERROR(IF(I84="","-",I84/I79),"-")</f>
        <v>-</v>
      </c>
      <c r="K84" s="1088" t="str">
        <f t="shared" si="411"/>
        <v/>
      </c>
      <c r="L84" s="295" t="str">
        <f t="shared" ref="L84" si="430">IF(AND(ISNUMBER(K84), K84&gt;=0, ISNUMBER(I79), I79&gt;0),K84/I79, "-")</f>
        <v>-</v>
      </c>
      <c r="M84" s="704" t="str">
        <f t="shared" si="413"/>
        <v/>
      </c>
      <c r="N84" s="612"/>
      <c r="O84" s="296" t="str">
        <f>IF($N84="","",IFERROR(VLOOKUP($N84,'C3_2(公表)'!$C$4:$K$108,2,FALSE)&amp;"",""))</f>
        <v/>
      </c>
      <c r="P84" s="296" t="str">
        <f>IF($N84="","",IFERROR(VLOOKUP($N84,'C3_2(公表)'!$C$4:$K$108,3,FALSE)&amp;"",""))</f>
        <v/>
      </c>
      <c r="Q84" s="738" t="str">
        <f>IF($N84="","",IFERROR(VLOOKUP($N84,'C3_2(公表)'!$C$4:$K$108,4,FALSE)&amp;"",""))</f>
        <v/>
      </c>
      <c r="R84" s="925" t="str">
        <f t="shared" ref="R84" si="431">IFERROR(
  IF(COUNTIF($H80:$H84, $H84)&gt;1, 1,
    IF(COUNTIF($Z$10:$Z$30, $H84)=1,
      IF(INDEX($BF$10:$BF$34, MATCH($H84, $Z$10:$Z$30, 0))&lt;0, 2, ""),
      IF(COUNTIF($Z$32:$Z$34, $H84)=1,
        IF(INDEX($CI$32:$CI$34, MATCH($H84, $Z$32:$Z$34, 0))&lt;0, 3, ""),
        IF(INDEX($BF$40:$BF$64, MATCH($H84, $Z$40:$Z$64, 0))&lt;0, 4, "")
      )
    )
  ),"")</f>
        <v/>
      </c>
      <c r="S84" s="925" t="str">
        <f t="shared" si="73"/>
        <v/>
      </c>
      <c r="U84" s="508" t="s">
        <v>1619</v>
      </c>
      <c r="V84" s="508" t="b">
        <f t="shared" si="419"/>
        <v>0</v>
      </c>
      <c r="W84" s="508" t="b">
        <f t="shared" si="419"/>
        <v>0</v>
      </c>
      <c r="X84" s="735" t="b">
        <f t="shared" ref="X84" si="432">IF(H79=$AB$376, FALSE,
 IF(H79=$AC$376, FALSE,
 IF(H79=$AD$376, H83&lt;&gt;"",
 IF(H79=$AE$376, H83&lt;&gt;"",
 IF(H79=$AF$376, H83&lt;&gt;"", FALSE)))))</f>
        <v>0</v>
      </c>
      <c r="AC84" s="299"/>
    </row>
    <row r="85" spans="1:29" ht="21" customHeight="1">
      <c r="A85" s="493"/>
      <c r="C85" s="1344" t="s">
        <v>1149</v>
      </c>
      <c r="D85" s="1345"/>
      <c r="E85" s="1345"/>
      <c r="F85" s="1345"/>
      <c r="G85" s="1324"/>
      <c r="H85" s="48"/>
      <c r="I85" s="503"/>
      <c r="J85" s="294" t="str">
        <f t="shared" ref="J85" si="433">IFERROR(IF(I85="","-",I85/I79),"-")</f>
        <v>-</v>
      </c>
      <c r="K85" s="1088" t="str">
        <f t="shared" si="411"/>
        <v/>
      </c>
      <c r="L85" s="295" t="str">
        <f t="shared" ref="L85" si="434">IF(AND(ISNUMBER(K85), K85&gt;=0, ISNUMBER(I79), I79&gt;0),K85/I79, "-")</f>
        <v>-</v>
      </c>
      <c r="M85" s="704" t="str">
        <f t="shared" si="413"/>
        <v/>
      </c>
      <c r="N85" s="612"/>
      <c r="O85" s="296" t="str">
        <f>IF($N85="","",IFERROR(VLOOKUP($N85,'C3_2(公表)'!$C$4:$K$108,2,FALSE)&amp;"",""))</f>
        <v/>
      </c>
      <c r="P85" s="296" t="str">
        <f>IF($N85="","",IFERROR(VLOOKUP($N85,'C3_2(公表)'!$C$4:$K$108,3,FALSE)&amp;"",""))</f>
        <v/>
      </c>
      <c r="Q85" s="738" t="str">
        <f>IF($N85="","",IFERROR(VLOOKUP($N85,'C3_2(公表)'!$C$4:$K$108,4,FALSE)&amp;"",""))</f>
        <v/>
      </c>
      <c r="R85" s="925" t="str">
        <f t="shared" ref="R85" si="435">IFERROR(
  IF(COUNTIF($H80:$H85, $H85)&gt;1, 1,
    IF(COUNTIF($Z$10:$Z$30, $H85)=1,
      IF(INDEX($BF$10:$BF$34, MATCH($H85, $Z$10:$Z$30, 0))&lt;0, 2, ""),
      IF(COUNTIF($Z$32:$Z$34, $H85)=1,
        IF(INDEX($CI$32:$CI$34, MATCH($H85, $Z$32:$Z$34, 0))&lt;0, 3, ""),
        IF(INDEX($BF$40:$BF$64, MATCH($H85, $Z$40:$Z$64, 0))&lt;0, 4, "")
      )
    )
  ),"")</f>
        <v/>
      </c>
      <c r="S85" s="925" t="str">
        <f t="shared" si="73"/>
        <v/>
      </c>
      <c r="U85" s="508" t="s">
        <v>1619</v>
      </c>
      <c r="V85" s="508" t="b">
        <f t="shared" si="419"/>
        <v>0</v>
      </c>
      <c r="W85" s="508" t="b">
        <f t="shared" si="419"/>
        <v>0</v>
      </c>
      <c r="X85" s="735" t="b">
        <f t="shared" ref="X85" si="436">IF(H79=$AB$376, FALSE,
 IF(H79=$AC$376, FALSE,
 IF(H79=$AD$376, H84&lt;&gt;"",
 IF(H79=$AE$376, H84&lt;&gt;"",
 IF(H79=$AF$376, H84&lt;&gt;"", FALSE)))))</f>
        <v>0</v>
      </c>
      <c r="AC85" s="299"/>
    </row>
    <row r="86" spans="1:29" ht="21" customHeight="1">
      <c r="A86" s="493"/>
      <c r="C86" s="1346"/>
      <c r="D86" s="1347"/>
      <c r="E86" s="1347"/>
      <c r="F86" s="1347"/>
      <c r="G86" s="1325"/>
      <c r="H86" s="48"/>
      <c r="I86" s="503"/>
      <c r="J86" s="294" t="str">
        <f t="shared" ref="J86" si="437">IFERROR(IF(I86="","-",I86/I79),"-")</f>
        <v>-</v>
      </c>
      <c r="K86" s="1088" t="str">
        <f t="shared" si="411"/>
        <v/>
      </c>
      <c r="L86" s="295" t="str">
        <f t="shared" ref="L86" si="438">IF(AND(ISNUMBER(K86), K86&gt;=0, ISNUMBER(I79), I79&gt;0),K86/I79, "-")</f>
        <v>-</v>
      </c>
      <c r="M86" s="704" t="str">
        <f t="shared" si="413"/>
        <v/>
      </c>
      <c r="N86" s="612"/>
      <c r="O86" s="296" t="str">
        <f>IF($N86="","",IFERROR(VLOOKUP($N86,'C3_2(公表)'!$C$4:$K$108,2,FALSE)&amp;"",""))</f>
        <v/>
      </c>
      <c r="P86" s="296" t="str">
        <f>IF($N86="","",IFERROR(VLOOKUP($N86,'C3_2(公表)'!$C$4:$K$108,3,FALSE)&amp;"",""))</f>
        <v/>
      </c>
      <c r="Q86" s="738" t="str">
        <f>IF($N86="","",IFERROR(VLOOKUP($N86,'C3_2(公表)'!$C$4:$K$108,4,FALSE)&amp;"",""))</f>
        <v/>
      </c>
      <c r="R86" s="925" t="str">
        <f t="shared" ref="R86" si="439">IFERROR(
  IF(COUNTIF($H80:$H86, $H86)&gt;1, 1,
    IF(COUNTIF($Z$10:$Z$30, $H86)=1,
      IF(INDEX($BF$10:$BF$34, MATCH($H86, $Z$10:$Z$30, 0))&lt;0, 2, ""),
      IF(COUNTIF($Z$32:$Z$34, $H86)=1,
        IF(INDEX($CI$32:$CI$34, MATCH($H86, $Z$32:$Z$34, 0))&lt;0, 3, ""),
        IF(INDEX($BF$40:$BF$64, MATCH($H86, $Z$40:$Z$64, 0))&lt;0, 4, "")
      )
    )
  ),"")</f>
        <v/>
      </c>
      <c r="S86" s="925" t="str">
        <f t="shared" si="73"/>
        <v/>
      </c>
      <c r="U86" s="508" t="s">
        <v>1619</v>
      </c>
      <c r="V86" s="508" t="b">
        <f t="shared" si="419"/>
        <v>0</v>
      </c>
      <c r="W86" s="508" t="b">
        <f t="shared" si="419"/>
        <v>0</v>
      </c>
      <c r="X86" s="735" t="b">
        <f t="shared" ref="X86" si="440">IF(H79=$AB$376, FALSE,
 IF(H79=$AC$376, FALSE,
 IF(H79=$AD$376, H85&lt;&gt;"",
 IF(H79=$AE$376, H85&lt;&gt;"",
 IF(H79=$AF$376, H85&lt;&gt;"", FALSE)))))</f>
        <v>0</v>
      </c>
      <c r="AC86" s="299"/>
    </row>
    <row r="87" spans="1:29" ht="21" customHeight="1">
      <c r="A87" s="493"/>
      <c r="C87" s="1321" t="s">
        <v>1075</v>
      </c>
      <c r="D87" s="1322"/>
      <c r="E87" s="1323"/>
      <c r="F87" s="1323"/>
      <c r="G87" s="1324"/>
      <c r="H87" s="48"/>
      <c r="I87" s="503"/>
      <c r="J87" s="294" t="str">
        <f t="shared" ref="J87" si="441">IFERROR(IF(I87="","-",I87/I79),"-")</f>
        <v>-</v>
      </c>
      <c r="K87" s="1088" t="str">
        <f t="shared" si="411"/>
        <v/>
      </c>
      <c r="L87" s="295" t="str">
        <f t="shared" ref="L87" si="442">IF(AND(ISNUMBER(K87), K87&gt;=0, ISNUMBER(I79), I79&gt;0),K87/I79, "-")</f>
        <v>-</v>
      </c>
      <c r="M87" s="704" t="str">
        <f t="shared" si="413"/>
        <v/>
      </c>
      <c r="N87" s="612"/>
      <c r="O87" s="296" t="str">
        <f>IF($N87="","",IFERROR(VLOOKUP($N87,'C3_2(公表)'!$C$4:$K$108,2,FALSE)&amp;"",""))</f>
        <v/>
      </c>
      <c r="P87" s="296" t="str">
        <f>IF($N87="","",IFERROR(VLOOKUP($N87,'C3_2(公表)'!$C$4:$K$108,3,FALSE)&amp;"",""))</f>
        <v/>
      </c>
      <c r="Q87" s="738" t="str">
        <f>IF($N87="","",IFERROR(VLOOKUP($N87,'C3_2(公表)'!$C$4:$K$108,4,FALSE)&amp;"",""))</f>
        <v/>
      </c>
      <c r="R87" s="925" t="str">
        <f t="shared" ref="R87" si="443">IFERROR(
  IF(COUNTIF($H80:$H87, $H87)&gt;1, 1,
    IF(COUNTIF($Z$10:$Z$30, $H87)=1,
      IF(INDEX($BF$10:$BF$34, MATCH($H87, $Z$10:$Z$30, 0))&lt;0, 2, ""),
      IF(COUNTIF($Z$32:$Z$34, $H87)=1,
        IF(INDEX($CI$32:$CI$34, MATCH($H87, $Z$32:$Z$34, 0))&lt;0, 3, ""),
        IF(INDEX($BF$40:$BF$64, MATCH($H87, $Z$40:$Z$64, 0))&lt;0, 4, "")
      )
    )
  ),"")</f>
        <v/>
      </c>
      <c r="S87" s="925" t="str">
        <f t="shared" si="73"/>
        <v/>
      </c>
      <c r="U87" s="508" t="s">
        <v>1619</v>
      </c>
      <c r="V87" s="508" t="b">
        <f t="shared" si="419"/>
        <v>0</v>
      </c>
      <c r="W87" s="508" t="b">
        <f t="shared" si="419"/>
        <v>0</v>
      </c>
      <c r="X87" s="735" t="b">
        <f t="shared" ref="X87" si="444">IF(H79=$AB$376, FALSE,
 IF(H79=$AC$376, FALSE,
 IF(H79=$AD$376, H86&lt;&gt;"",
 IF(H79=$AE$376, H86&lt;&gt;"",
 IF(H79=$AF$376, H86&lt;&gt;"", FALSE)))))</f>
        <v>0</v>
      </c>
      <c r="AC87" s="299"/>
    </row>
    <row r="88" spans="1:29" ht="21" customHeight="1">
      <c r="A88" s="493"/>
      <c r="C88" s="1326" t="str">
        <f>'D6'!$J$51</f>
        <v>-</v>
      </c>
      <c r="D88" s="1327"/>
      <c r="E88" s="1328"/>
      <c r="F88" s="1328"/>
      <c r="G88" s="1325"/>
      <c r="H88" s="48"/>
      <c r="I88" s="506"/>
      <c r="J88" s="294" t="str">
        <f t="shared" ref="J88" si="445">IFERROR(IF(I88="","-",I88/I79),"-")</f>
        <v>-</v>
      </c>
      <c r="K88" s="1089" t="str">
        <f t="shared" si="411"/>
        <v/>
      </c>
      <c r="L88" s="295" t="str">
        <f t="shared" ref="L88" si="446">IF(AND(ISNUMBER(K88), K88&gt;=0, ISNUMBER(I79), I79&gt;0),K88/I79, "-")</f>
        <v>-</v>
      </c>
      <c r="M88" s="704" t="str">
        <f t="shared" si="413"/>
        <v/>
      </c>
      <c r="N88" s="611"/>
      <c r="O88" s="296" t="str">
        <f>IF($N88="","",IFERROR(VLOOKUP($N88,'C3_2(公表)'!$C$4:$K$108,2,FALSE)&amp;"",""))</f>
        <v/>
      </c>
      <c r="P88" s="296" t="str">
        <f>IF($N88="","",IFERROR(VLOOKUP($N88,'C3_2(公表)'!$C$4:$K$108,3,FALSE)&amp;"",""))</f>
        <v/>
      </c>
      <c r="Q88" s="738" t="str">
        <f>IF($N88="","",IFERROR(VLOOKUP($N88,'C3_2(公表)'!$C$4:$K$108,4,FALSE)&amp;"",""))</f>
        <v/>
      </c>
      <c r="R88" s="925" t="str">
        <f t="shared" ref="R88" si="447">IFERROR(
  IF(COUNTIF($H80:$H88, $H88)&gt;1, 1,
    IF(COUNTIF($Z$10:$Z$30, $H88)=1,
      IF(INDEX($BF$10:$BF$34, MATCH($H88, $Z$10:$Z$30, 0))&lt;0, 2, ""),
      IF(COUNTIF($Z$32:$Z$34, $H88)=1,
        IF(INDEX($CI$32:$CI$34, MATCH($H88, $Z$32:$Z$34, 0))&lt;0, 3, ""),
        IF(INDEX($BF$40:$BF$64, MATCH($H88, $Z$40:$Z$64, 0))&lt;0, 4, "")
      )
    )
  ),"")</f>
        <v/>
      </c>
      <c r="S88" s="925" t="str">
        <f t="shared" ref="S88:S147" si="448">IFERROR(
  CHOOSE($R88,
   $H88&amp;"の電源種は同じメニュー内ですでに選択されております。同じ電源種の利用量は１行にまとめて入力してください。",
   $H88&amp;"のメニューでの利用量合計が、D2,D4シートで入力された全体の"&amp;$H88&amp;"の供給量を超過しています。H～I列の電源種・利用量またはD2,D4シートの供給量・転売量の入力を見直してください。",
   $H88&amp;"区分のメニューでの利用量合計が、D2,D4シートで入力された全体の"&amp;$H88&amp;"の供給量を超過しております。H～I列の電源種・利用量またはD2,D4シートの供給量・転売量の入力を見直してください。",
   $H88&amp;"の新設分利用量K列合計が、D2シートで新設電源として指定されている分の供給量の合計値を超過しております。"
 ), "")</f>
        <v/>
      </c>
      <c r="U88" s="508" t="s">
        <v>1619</v>
      </c>
      <c r="V88" s="508" t="b">
        <f t="shared" si="419"/>
        <v>0</v>
      </c>
      <c r="W88" s="508" t="b">
        <f t="shared" si="419"/>
        <v>0</v>
      </c>
      <c r="X88" s="735" t="b">
        <f t="shared" ref="X88" si="449">IF(H79=$AB$376, FALSE,
 IF(H79=$AC$376, FALSE,
 IF(H79=$AD$376, H87&lt;&gt;"",
 IF(H79=$AE$376, H87&lt;&gt;"",
 IF(H79=$AF$376, H87&lt;&gt;"", FALSE)))))</f>
        <v>0</v>
      </c>
      <c r="AC88" s="299"/>
    </row>
    <row r="89" spans="1:29" ht="21" customHeight="1">
      <c r="A89" s="493"/>
      <c r="C89" s="1329" t="s">
        <v>1043</v>
      </c>
      <c r="D89" s="1330"/>
      <c r="E89" s="1330"/>
      <c r="F89" s="1331"/>
      <c r="G89" s="1324"/>
      <c r="H89" s="48"/>
      <c r="I89" s="507"/>
      <c r="J89" s="294" t="str">
        <f t="shared" ref="J89" si="450">IFERROR(IF(I89="","-",I89/I79),"-")</f>
        <v>-</v>
      </c>
      <c r="K89" s="1087" t="str">
        <f t="shared" si="411"/>
        <v/>
      </c>
      <c r="L89" s="295" t="str">
        <f t="shared" ref="L89" si="451">IF(AND(ISNUMBER(K89), K89&gt;=0, ISNUMBER(I79), I79&gt;0),K89/I79, "-")</f>
        <v>-</v>
      </c>
      <c r="M89" s="704" t="str">
        <f t="shared" si="413"/>
        <v/>
      </c>
      <c r="N89" s="611"/>
      <c r="O89" s="296" t="str">
        <f>IF($N89="","",IFERROR(VLOOKUP($N89,'C3_2(公表)'!$C$4:$K$108,2,FALSE)&amp;"",""))</f>
        <v/>
      </c>
      <c r="P89" s="296" t="str">
        <f>IF($N89="","",IFERROR(VLOOKUP($N89,'C3_2(公表)'!$C$4:$K$108,3,FALSE)&amp;"",""))</f>
        <v/>
      </c>
      <c r="Q89" s="738" t="str">
        <f>IF($N89="","",IFERROR(VLOOKUP($N89,'C3_2(公表)'!$C$4:$K$108,4,FALSE)&amp;"",""))</f>
        <v/>
      </c>
      <c r="R89" s="925" t="str">
        <f t="shared" ref="R89" si="452">IFERROR(
  IF(COUNTIF($H80:$H89, $H89)&gt;1, 1,
    IF(COUNTIF($Z$10:$Z$30, $H89)=1,
      IF(INDEX($BF$10:$BF$34, MATCH($H89, $Z$10:$Z$30, 0))&lt;0, 2, ""),
      IF(COUNTIF($Z$32:$Z$34, $H89)=1,
        IF(INDEX($CI$32:$CI$34, MATCH($H89, $Z$32:$Z$34, 0))&lt;0, 3, ""),
        IF(INDEX($BF$40:$BF$64, MATCH($H89, $Z$40:$Z$64, 0))&lt;0, 4, "")
      )
    )
  ),"")</f>
        <v/>
      </c>
      <c r="S89" s="925" t="str">
        <f t="shared" si="448"/>
        <v/>
      </c>
      <c r="U89" s="508" t="s">
        <v>1619</v>
      </c>
      <c r="V89" s="508" t="b">
        <f t="shared" si="419"/>
        <v>0</v>
      </c>
      <c r="W89" s="508" t="b">
        <f t="shared" si="419"/>
        <v>0</v>
      </c>
      <c r="X89" s="1080" t="b">
        <f t="shared" ref="X89" si="453">IF(H79=$AB$376, FALSE,
 IF(H79=$AC$376, FALSE,
 IF(H79=$AD$376, FALSE,
 IF(H79=$AE$376, H88&lt;&gt;"",
 IF(H79=$AF$376, H88&lt;&gt;"", FALSE)))))</f>
        <v>0</v>
      </c>
      <c r="AC89" s="299"/>
    </row>
    <row r="90" spans="1:29" ht="21" customHeight="1">
      <c r="A90" s="493"/>
      <c r="C90" s="1326" t="str">
        <f>IFERROR(MIN(SUM(M80:M92)/I79,C88),"-")</f>
        <v>-</v>
      </c>
      <c r="D90" s="1327"/>
      <c r="E90" s="1328"/>
      <c r="F90" s="1328"/>
      <c r="G90" s="1325"/>
      <c r="H90" s="48"/>
      <c r="I90" s="506"/>
      <c r="J90" s="294" t="str">
        <f t="shared" ref="J90" si="454">IFERROR(IF(I90="","-",I90/I79),"-")</f>
        <v>-</v>
      </c>
      <c r="K90" s="1089" t="str">
        <f t="shared" si="411"/>
        <v/>
      </c>
      <c r="L90" s="295" t="str">
        <f t="shared" ref="L90" si="455">IF(AND(ISNUMBER(K90), K90&gt;=0, ISNUMBER(I79), I79&gt;0),K90/I79, "-")</f>
        <v>-</v>
      </c>
      <c r="M90" s="704" t="str">
        <f t="shared" si="413"/>
        <v/>
      </c>
      <c r="N90" s="611"/>
      <c r="O90" s="296" t="str">
        <f>IF($N90="","",IFERROR(VLOOKUP($N90,'C3_2(公表)'!$C$4:$K$108,2,FALSE)&amp;"",""))</f>
        <v/>
      </c>
      <c r="P90" s="296" t="str">
        <f>IF($N90="","",IFERROR(VLOOKUP($N90,'C3_2(公表)'!$C$4:$K$108,3,FALSE)&amp;"",""))</f>
        <v/>
      </c>
      <c r="Q90" s="738" t="str">
        <f>IF($N90="","",IFERROR(VLOOKUP($N90,'C3_2(公表)'!$C$4:$K$108,4,FALSE)&amp;"",""))</f>
        <v/>
      </c>
      <c r="R90" s="925" t="str">
        <f t="shared" ref="R90" si="456">IFERROR(
  IF(COUNTIF($H80:$H90, $H90)&gt;1, 1,
    IF(COUNTIF($Z$10:$Z$30, $H90)=1,
      IF(INDEX($BF$10:$BF$34, MATCH($H90, $Z$10:$Z$30, 0))&lt;0, 2, ""),
      IF(COUNTIF($Z$32:$Z$34, $H90)=1,
        IF(INDEX($CI$32:$CI$34, MATCH($H90, $Z$32:$Z$34, 0))&lt;0, 3, ""),
        IF(INDEX($BF$40:$BF$64, MATCH($H90, $Z$40:$Z$64, 0))&lt;0, 4, "")
      )
    )
  ),"")</f>
        <v/>
      </c>
      <c r="S90" s="925" t="str">
        <f t="shared" si="448"/>
        <v/>
      </c>
      <c r="U90" s="508" t="s">
        <v>1619</v>
      </c>
      <c r="V90" s="508" t="b">
        <f t="shared" si="419"/>
        <v>0</v>
      </c>
      <c r="W90" s="508" t="b">
        <f t="shared" si="419"/>
        <v>0</v>
      </c>
      <c r="X90" s="1080" t="b">
        <f t="shared" ref="X90" si="457">IF(H79=$AB$376, FALSE,
 IF(H79=$AC$376, FALSE,
 IF(H79=$AD$376, FALSE,
 IF(H79=$AE$376, H89&lt;&gt;"",
 IF(H79=$AF$376, H89&lt;&gt;"", FALSE)))))</f>
        <v>0</v>
      </c>
      <c r="AC90" s="299"/>
    </row>
    <row r="91" spans="1:29" ht="21" customHeight="1">
      <c r="A91" s="493"/>
      <c r="C91" s="1329" t="s">
        <v>1076</v>
      </c>
      <c r="D91" s="1330"/>
      <c r="E91" s="1330"/>
      <c r="F91" s="1331"/>
      <c r="G91" s="1324"/>
      <c r="H91" s="498"/>
      <c r="I91" s="506"/>
      <c r="J91" s="499" t="str">
        <f t="shared" ref="J91" si="458">IFERROR(IF(I91="","-",I91/I79),"-")</f>
        <v>-</v>
      </c>
      <c r="K91" s="1089" t="str">
        <f t="shared" si="411"/>
        <v/>
      </c>
      <c r="L91" s="500" t="str">
        <f t="shared" ref="L91" si="459">IF(AND(ISNUMBER(K91), K91&gt;=0, ISNUMBER(I79), I79&gt;0),K91/I79, "-")</f>
        <v>-</v>
      </c>
      <c r="M91" s="707" t="str">
        <f t="shared" si="413"/>
        <v/>
      </c>
      <c r="N91" s="611"/>
      <c r="O91" s="296" t="str">
        <f>IF($N91="","",IFERROR(VLOOKUP($N91,'C3_2(公表)'!$C$4:$K$108,2,FALSE)&amp;"",""))</f>
        <v/>
      </c>
      <c r="P91" s="296" t="str">
        <f>IF($N91="","",IFERROR(VLOOKUP($N91,'C3_2(公表)'!$C$4:$K$108,3,FALSE)&amp;"",""))</f>
        <v/>
      </c>
      <c r="Q91" s="738" t="str">
        <f>IF($N91="","",IFERROR(VLOOKUP($N91,'C3_2(公表)'!$C$4:$K$108,4,FALSE)&amp;"",""))</f>
        <v/>
      </c>
      <c r="R91" s="925" t="str">
        <f t="shared" ref="R91" si="460">IFERROR(
  IF(COUNTIF($H80:$H91, $H91)&gt;1, 1,
    IF(COUNTIF($Z$10:$Z$30, $H91)=1,
      IF(INDEX($BF$10:$BF$34, MATCH($H91, $Z$10:$Z$30, 0))&lt;0, 2, ""),
      IF(COUNTIF($Z$32:$Z$34, $H91)=1,
        IF(INDEX($CI$32:$CI$34, MATCH($H91, $Z$32:$Z$34, 0))&lt;0, 3, ""),
        IF(INDEX($BF$40:$BF$64, MATCH($H91, $Z$40:$Z$64, 0))&lt;0, 4, "")
      )
    )
  ),"")</f>
        <v/>
      </c>
      <c r="S91" s="925" t="str">
        <f t="shared" si="448"/>
        <v/>
      </c>
      <c r="U91" s="508" t="s">
        <v>1619</v>
      </c>
      <c r="V91" s="508" t="b">
        <f t="shared" si="419"/>
        <v>0</v>
      </c>
      <c r="W91" s="508" t="b">
        <f t="shared" si="419"/>
        <v>0</v>
      </c>
      <c r="X91" s="1080" t="b">
        <f t="shared" ref="X91" si="461">IF(H79=$AB$376, FALSE,
 IF(H79=$AC$376, FALSE,
 IF(H79=$AD$376, FALSE,
 IF(H79=$AE$376, H90&lt;&gt;"",
 IF(H79=$AF$376, H90&lt;&gt;"", FALSE)))))</f>
        <v>0</v>
      </c>
      <c r="AC91" s="299"/>
    </row>
    <row r="92" spans="1:29" ht="21" customHeight="1" thickBot="1">
      <c r="A92" s="493"/>
      <c r="C92" s="1361" t="str">
        <f>IFERROR(MIN(SUM(K80:K92)/I79, C90),"-")</f>
        <v>-</v>
      </c>
      <c r="D92" s="1362"/>
      <c r="E92" s="1362"/>
      <c r="F92" s="1363"/>
      <c r="G92" s="1360"/>
      <c r="H92" s="809" t="str">
        <f>IF(AND(H79="電源構成を指定しない", I79&lt;&gt;""), "電源種の指定なし", "")</f>
        <v/>
      </c>
      <c r="I92" s="592" t="str">
        <f>IF(AND(H79="電源構成を指定しない", I79&lt;&gt;""), I79-SUM(I80:I91), "")</f>
        <v/>
      </c>
      <c r="J92" s="501" t="str">
        <f t="shared" ref="J92" si="462">IFERROR(IF(I92="","-",I92/I79),"-")</f>
        <v>-</v>
      </c>
      <c r="K92" s="1092" t="str">
        <f t="shared" si="411"/>
        <v/>
      </c>
      <c r="L92" s="502" t="str">
        <f t="shared" ref="L92" si="463">IF(AND(ISNUMBER(K92), K92&gt;=0, ISNUMBER(I79), I79&gt;0),K92/I79, "-")</f>
        <v>-</v>
      </c>
      <c r="M92" s="892" t="str">
        <f t="shared" si="413"/>
        <v/>
      </c>
      <c r="N92" s="613"/>
      <c r="O92" s="301" t="str">
        <f>IF($N92="","",IFERROR(VLOOKUP($N92,'C3_2(公表)'!$C$4:$K$108,2,FALSE)&amp;"",""))</f>
        <v/>
      </c>
      <c r="P92" s="301" t="str">
        <f>IF($N92="","",IFERROR(VLOOKUP($N92,'C3_2(公表)'!$C$4:$K$108,3,FALSE)&amp;"",""))</f>
        <v/>
      </c>
      <c r="Q92" s="739" t="str">
        <f>IF($N92="","",IFERROR(VLOOKUP($N92,'C3_2(公表)'!$C$4:$K$108,4,FALSE)&amp;"",""))</f>
        <v/>
      </c>
      <c r="R92" s="733"/>
      <c r="S92" s="733"/>
      <c r="U92" s="508" t="s">
        <v>1619</v>
      </c>
      <c r="V92" s="508" t="b">
        <f t="shared" si="419"/>
        <v>0</v>
      </c>
      <c r="W92" s="508" t="b">
        <f t="shared" si="419"/>
        <v>0</v>
      </c>
      <c r="X92" s="508" t="b">
        <v>0</v>
      </c>
      <c r="AC92" s="299"/>
    </row>
    <row r="93" spans="1:29" ht="21" customHeight="1" thickTop="1" thickBot="1">
      <c r="A93" s="493"/>
      <c r="C93" s="1336" t="s">
        <v>1081</v>
      </c>
      <c r="D93" s="291" t="s">
        <v>1107</v>
      </c>
      <c r="E93" s="292" t="s">
        <v>54</v>
      </c>
      <c r="F93" s="292" t="s">
        <v>1109</v>
      </c>
      <c r="G93" s="589" t="s">
        <v>1108</v>
      </c>
      <c r="H93" s="743" t="str">
        <f>IF(AND($C$3=$AB$376, $I93&lt;&gt;""), $AB$376, "")</f>
        <v/>
      </c>
      <c r="I93" s="1053" t="str">
        <f>IF('D6'!$K$34=0, "", 'D6'!$K$34)</f>
        <v/>
      </c>
      <c r="J93" s="744"/>
      <c r="K93" s="1093"/>
      <c r="L93" s="593"/>
      <c r="M93" s="703"/>
      <c r="N93" s="610"/>
      <c r="O93" s="293" t="str">
        <f>IF($N93="","",
 IF($N93=0,"第2号様式　その３のすべての発電所",IFERROR(VLOOKUP($N93,'C3_2(公表)'!$C$4:$K$108,2,FALSE)&amp;"", "")))</f>
        <v/>
      </c>
      <c r="P93" s="293" t="str">
        <f>IF($N93="","",IFERROR(VLOOKUP($N93,'C3_2(公表)'!$C$4:$K$108,3,FALSE)&amp;"",""))</f>
        <v/>
      </c>
      <c r="Q93" s="737" t="str">
        <f>IF($N93="","",IFERROR(VLOOKUP($N93,'C3_2(公表)'!$C$4:$K$108,4,FALSE)&amp;"",""))</f>
        <v/>
      </c>
      <c r="R93" s="709"/>
      <c r="S93" s="925" t="str">
        <f t="shared" ref="S93" si="464">IF(OR($H93="", $I93="", $I93=SUM($I94:$I106)), "",
   IF(SUM($I94:$I106)&lt;$I93,
     $U93&amp;"の利用量合計が "&amp;TEXT($I93, "#,##0")&amp;" 千kWh となるように I列に入力してください。",
     $U93&amp;"の利用量合計が "&amp;TEXT($I93, "#,##0")&amp;" 千kWh となるように I列に入力してください。"))</f>
        <v/>
      </c>
      <c r="T93" s="1338"/>
      <c r="U93" s="508" t="s">
        <v>1620</v>
      </c>
      <c r="V93" s="508" t="b">
        <f>'D6'!$K$34&gt;0</f>
        <v>0</v>
      </c>
      <c r="W93" s="508" t="b">
        <f>'D6'!$K$35&gt;0</f>
        <v>0</v>
      </c>
      <c r="X93" s="508" t="b">
        <v>1</v>
      </c>
      <c r="Y93" s="587"/>
    </row>
    <row r="94" spans="1:29" ht="21" customHeight="1">
      <c r="A94" s="493"/>
      <c r="C94" s="1337"/>
      <c r="D94" s="305"/>
      <c r="E94" s="306"/>
      <c r="F94" s="306"/>
      <c r="G94" s="307"/>
      <c r="H94" s="495"/>
      <c r="I94" s="503"/>
      <c r="J94" s="294" t="str">
        <f t="shared" ref="J94" si="465">IFERROR(IF(I94="","-",I94/I93),"-")</f>
        <v>-</v>
      </c>
      <c r="K94" s="1087" t="str">
        <f t="shared" ref="K94:K106" si="466">IF($H94="", "", IFERROR(INDEX($FT$40:$GS$55, MATCH($H94, $FS$40:$FS$55, 0), MATCH($U94, $FT$39:$GS$39, 0)), ""))</f>
        <v/>
      </c>
      <c r="L94" s="295" t="str">
        <f t="shared" ref="L94" si="467">IF(AND(ISNUMBER(K94), K94&gt;=0, ISNUMBER(I93), I93&gt;0),K94/I93, "-")</f>
        <v>-</v>
      </c>
      <c r="M94" s="704" t="str">
        <f t="shared" ref="M94:M106" si="468">IF($H94="", "", IFERROR(INDEX($FT$10:$GS$25, MATCH($H94, $FS$10:$FS$25, 0), MATCH($U94, $FT$9:$GS$9, 0)), ""))</f>
        <v/>
      </c>
      <c r="N94" s="611"/>
      <c r="O94" s="296" t="str">
        <f>IF($N94="","",IFERROR(VLOOKUP($N94,'C3_2(公表)'!$C$4:$K$108,2,FALSE)&amp;"",""))</f>
        <v/>
      </c>
      <c r="P94" s="296" t="str">
        <f>IF($N94="","",IFERROR(VLOOKUP($N94,'C3_2(公表)'!$C$4:$K$108,3,FALSE)&amp;"",""))</f>
        <v/>
      </c>
      <c r="Q94" s="738" t="str">
        <f>IF($N94="","",IFERROR(VLOOKUP($N94,'C3_2(公表)'!$C$4:$K$108,4,FALSE)&amp;"",""))</f>
        <v/>
      </c>
      <c r="R94" s="925" t="str">
        <f t="shared" ref="R94" si="469">IFERROR(
  IF(COUNTIF($H94:$H94, $H94)&gt;1, 1,
    IF(COUNTIF($Z$10:$Z$30, $H94)=1,
      IF(INDEX($BF$10:$BF$34, MATCH($H94, $Z$10:$Z$30, 0))&lt;0, 2, ""),
      IF(COUNTIF($Z$32:$Z$34, $H94)=1,
        IF(INDEX($CI$32:$CI$34, MATCH($H94, $Z$32:$Z$34, 0))&lt;0, 3, ""),
        IF(INDEX($BF$40:$BF$64, MATCH($H94, $Z$40:$Z$64, 0))&lt;0, 4, "")
      )
    )
  ),"")</f>
        <v/>
      </c>
      <c r="S94" s="925" t="str">
        <f t="shared" ref="S94:S157" si="470">IFERROR(
  CHOOSE($R94,
   $H94&amp;"の電源種は同じメニュー内ですでに選択されております。同じ電源種の利用量は１行にまとめて入力してください。",
   $H94&amp;"のメニューでの利用量合計が、D2,D4シートで入力された全体の"&amp;$H94&amp;"の供給量を超過しています。H～I列の電源種・利用量またはD2,D4シートの供給量・転売量の入力を見直してください。",
   $H94&amp;"区分のメニューでの利用量合計が、D2,D4シートで入力された全体の"&amp;$H94&amp;"の供給量を超過しております。H～I列の電源種・利用量またはD2,D4シートの供給量・転売量の入力を見直してください。",
   $H94&amp;"の新設分利用量K列合計が、D2シートで新設電源として指定されている分の供給量の合計値を超過しております。"
 ), "")</f>
        <v/>
      </c>
      <c r="T94" s="1338"/>
      <c r="U94" s="508" t="s">
        <v>1620</v>
      </c>
      <c r="V94" s="508" t="b">
        <f>V93</f>
        <v>0</v>
      </c>
      <c r="W94" s="508" t="b">
        <f>W93</f>
        <v>0</v>
      </c>
      <c r="X94" s="734" t="b">
        <f t="shared" ref="X94" si="471">IF(H93=$AB$376, FALSE,
 IF(H93=$AC$376, H93&lt;&gt;"",
 IF(H93=$AD$376, H93&lt;&gt;"",
 IF(H93=$AE$376, H93&lt;&gt;"",
 IF(H93=$AF$376, H93&lt;&gt;"", FALSE)))))</f>
        <v>0</v>
      </c>
      <c r="Y94" s="587"/>
    </row>
    <row r="95" spans="1:29" ht="21" customHeight="1">
      <c r="A95" s="493"/>
      <c r="C95" s="297" t="s">
        <v>1071</v>
      </c>
      <c r="D95" s="1339"/>
      <c r="E95" s="1339"/>
      <c r="F95" s="1339"/>
      <c r="G95" s="1340"/>
      <c r="H95" s="48"/>
      <c r="I95" s="503"/>
      <c r="J95" s="294" t="str">
        <f t="shared" ref="J95" si="472">IFERROR(IF(I95="","-",I95/I93),"-")</f>
        <v>-</v>
      </c>
      <c r="K95" s="1088" t="str">
        <f t="shared" si="466"/>
        <v/>
      </c>
      <c r="L95" s="295" t="str">
        <f t="shared" ref="L95" si="473">IF(AND(ISNUMBER(K95), K95&gt;=0, ISNUMBER(I93), I93&gt;0),K95/I93, "-")</f>
        <v>-</v>
      </c>
      <c r="M95" s="704" t="str">
        <f t="shared" si="468"/>
        <v/>
      </c>
      <c r="N95" s="612"/>
      <c r="O95" s="296" t="str">
        <f>IF($N95="","",IFERROR(VLOOKUP($N95,'C3_2(公表)'!$C$4:$K$108,2,FALSE)&amp;"",""))</f>
        <v/>
      </c>
      <c r="P95" s="296" t="str">
        <f>IF($N95="","",IFERROR(VLOOKUP($N95,'C3_2(公表)'!$C$4:$K$108,3,FALSE)&amp;"",""))</f>
        <v/>
      </c>
      <c r="Q95" s="738" t="str">
        <f>IF($N95="","",IFERROR(VLOOKUP($N95,'C3_2(公表)'!$C$4:$K$108,4,FALSE)&amp;"",""))</f>
        <v/>
      </c>
      <c r="R95" s="925" t="str">
        <f t="shared" ref="R95" si="474">IFERROR(
  IF(COUNTIF($H94:$H95, $H95)&gt;1, 1,
    IF(COUNTIF($Z$10:$Z$30, $H95)=1,
      IF(INDEX($BF$10:$BF$34, MATCH($H95, $Z$10:$Z$30, 0))&lt;0, 2, ""),
      IF(COUNTIF($Z$32:$Z$34, $H95)=1,
        IF(INDEX($CI$32:$CI$34, MATCH($H95, $Z$32:$Z$34, 0))&lt;0, 3, ""),
        IF(INDEX($BF$40:$BF$64, MATCH($H95, $Z$40:$Z$64, 0))&lt;0, 4, "")
      )
    )
  ),"")</f>
        <v/>
      </c>
      <c r="S95" s="925" t="str">
        <f t="shared" si="470"/>
        <v/>
      </c>
      <c r="U95" s="508" t="s">
        <v>1620</v>
      </c>
      <c r="V95" s="508" t="b">
        <f t="shared" ref="V95:W106" si="475">V94</f>
        <v>0</v>
      </c>
      <c r="W95" s="508" t="b">
        <f t="shared" si="475"/>
        <v>0</v>
      </c>
      <c r="X95" s="734" t="b">
        <f t="shared" ref="X95" si="476">IF(H93=$AB$376, FALSE,
 IF(H93=$AC$376, H94&lt;&gt;"",
 IF(H93=$AD$376, H94&lt;&gt;"",
 IF(H93=$AE$376, H94&lt;&gt;"",
 IF(H93=$AF$376, H94&lt;&gt;"", FALSE)))))</f>
        <v>0</v>
      </c>
    </row>
    <row r="96" spans="1:29" ht="21" customHeight="1">
      <c r="A96" s="493"/>
      <c r="C96" s="1341"/>
      <c r="D96" s="1342"/>
      <c r="E96" s="1342"/>
      <c r="F96" s="1343"/>
      <c r="G96" s="298" t="s">
        <v>1072</v>
      </c>
      <c r="H96" s="48"/>
      <c r="I96" s="503"/>
      <c r="J96" s="294" t="str">
        <f t="shared" ref="J96" si="477">IFERROR(IF(I96="","-",I96/I93),"-")</f>
        <v>-</v>
      </c>
      <c r="K96" s="1088" t="str">
        <f t="shared" si="466"/>
        <v/>
      </c>
      <c r="L96" s="295" t="str">
        <f t="shared" ref="L96" si="478">IF(AND(ISNUMBER(K96), K96&gt;=0, ISNUMBER(I93), I93&gt;0),K96/I93, "-")</f>
        <v>-</v>
      </c>
      <c r="M96" s="704" t="str">
        <f t="shared" si="468"/>
        <v/>
      </c>
      <c r="N96" s="612"/>
      <c r="O96" s="296" t="str">
        <f>IF($N96="","",IFERROR(VLOOKUP($N96,'C3_2(公表)'!$C$4:$K$108,2,FALSE)&amp;"",""))</f>
        <v/>
      </c>
      <c r="P96" s="296" t="str">
        <f>IF($N96="","",IFERROR(VLOOKUP($N96,'C3_2(公表)'!$C$4:$K$108,3,FALSE)&amp;"",""))</f>
        <v/>
      </c>
      <c r="Q96" s="738" t="str">
        <f>IF($N96="","",IFERROR(VLOOKUP($N96,'C3_2(公表)'!$C$4:$K$108,4,FALSE)&amp;"",""))</f>
        <v/>
      </c>
      <c r="R96" s="925" t="str">
        <f t="shared" ref="R96" si="479">IFERROR(
  IF(COUNTIF($H94:$H96, $H96)&gt;1, 1,
    IF(COUNTIF($Z$10:$Z$30, $H96)=1,
      IF(INDEX($BF$10:$BF$34, MATCH($H96, $Z$10:$Z$30, 0))&lt;0, 2, ""),
      IF(COUNTIF($Z$32:$Z$34, $H96)=1,
        IF(INDEX($CI$32:$CI$34, MATCH($H96, $Z$32:$Z$34, 0))&lt;0, 3, ""),
        IF(INDEX($BF$40:$BF$64, MATCH($H96, $Z$40:$Z$64, 0))&lt;0, 4, "")
      )
    )
  ),"")</f>
        <v/>
      </c>
      <c r="S96" s="925" t="str">
        <f t="shared" si="470"/>
        <v/>
      </c>
      <c r="U96" s="508" t="s">
        <v>1620</v>
      </c>
      <c r="V96" s="508" t="b">
        <f t="shared" si="475"/>
        <v>0</v>
      </c>
      <c r="W96" s="508" t="b">
        <f t="shared" si="475"/>
        <v>0</v>
      </c>
      <c r="X96" s="734" t="b">
        <f t="shared" ref="X96" si="480">IF(H93=$AB$376, FALSE,
 IF(H93=$AC$376, H95&lt;&gt;"",
 IF(H93=$AD$376, H95&lt;&gt;"",
 IF(H93=$AE$376, H95&lt;&gt;"",
 IF(H93=$AF$376, H95&lt;&gt;"", FALSE)))))</f>
        <v>0</v>
      </c>
      <c r="AC96" s="299"/>
    </row>
    <row r="97" spans="1:29" ht="21" customHeight="1">
      <c r="A97" s="493"/>
      <c r="C97" s="1344" t="s">
        <v>1148</v>
      </c>
      <c r="D97" s="1345"/>
      <c r="E97" s="1345"/>
      <c r="F97" s="1345"/>
      <c r="G97" s="1324"/>
      <c r="H97" s="48"/>
      <c r="I97" s="503"/>
      <c r="J97" s="294" t="str">
        <f t="shared" ref="J97" si="481">IFERROR(IF(I97="","-",I97/I93),"-")</f>
        <v>-</v>
      </c>
      <c r="K97" s="1088" t="str">
        <f t="shared" si="466"/>
        <v/>
      </c>
      <c r="L97" s="295" t="str">
        <f t="shared" ref="L97" si="482">IF(AND(ISNUMBER(K97), K97&gt;=0, ISNUMBER(I93), I93&gt;0),K97/I93, "-")</f>
        <v>-</v>
      </c>
      <c r="M97" s="704" t="str">
        <f t="shared" si="468"/>
        <v/>
      </c>
      <c r="N97" s="612"/>
      <c r="O97" s="296" t="str">
        <f>IF($N97="","",IFERROR(VLOOKUP($N97,'C3_2(公表)'!$C$4:$K$108,2,FALSE)&amp;"",""))</f>
        <v/>
      </c>
      <c r="P97" s="296" t="str">
        <f>IF($N97="","",IFERROR(VLOOKUP($N97,'C3_2(公表)'!$C$4:$K$108,3,FALSE)&amp;"",""))</f>
        <v/>
      </c>
      <c r="Q97" s="738" t="str">
        <f>IF($N97="","",IFERROR(VLOOKUP($N97,'C3_2(公表)'!$C$4:$K$108,4,FALSE)&amp;"",""))</f>
        <v/>
      </c>
      <c r="R97" s="925" t="str">
        <f t="shared" ref="R97" si="483">IFERROR(
  IF(COUNTIF($H94:$H97, $H97)&gt;1, 1,
    IF(COUNTIF($Z$10:$Z$30, $H97)=1,
      IF(INDEX($BF$10:$BF$34, MATCH($H97, $Z$10:$Z$30, 0))&lt;0, 2, ""),
      IF(COUNTIF($Z$32:$Z$34, $H97)=1,
        IF(INDEX($CI$32:$CI$34, MATCH($H97, $Z$32:$Z$34, 0))&lt;0, 3, ""),
        IF(INDEX($BF$40:$BF$64, MATCH($H97, $Z$40:$Z$64, 0))&lt;0, 4, "")
      )
    )
  ),"")</f>
        <v/>
      </c>
      <c r="S97" s="925" t="str">
        <f t="shared" si="448"/>
        <v/>
      </c>
      <c r="U97" s="508" t="s">
        <v>1620</v>
      </c>
      <c r="V97" s="508" t="b">
        <f t="shared" si="475"/>
        <v>0</v>
      </c>
      <c r="W97" s="508" t="b">
        <f t="shared" si="475"/>
        <v>0</v>
      </c>
      <c r="X97" s="735" t="b">
        <f t="shared" ref="X97" si="484">IF(H93=$AB$376, FALSE,
 IF(H93=$AC$376, FALSE,
 IF(H93=$AD$376, H96&lt;&gt;"",
 IF(H93=$AE$376, H96&lt;&gt;"",
 IF(H93=$AF$376, H96&lt;&gt;"", FALSE)))))</f>
        <v>0</v>
      </c>
      <c r="AC97" s="299"/>
    </row>
    <row r="98" spans="1:29" ht="21" customHeight="1">
      <c r="A98" s="493"/>
      <c r="C98" s="1346"/>
      <c r="D98" s="1347"/>
      <c r="E98" s="1347"/>
      <c r="F98" s="1347"/>
      <c r="G98" s="1325"/>
      <c r="H98" s="48"/>
      <c r="I98" s="503"/>
      <c r="J98" s="294" t="str">
        <f t="shared" ref="J98" si="485">IFERROR(IF(I98="","-",I98/I93),"-")</f>
        <v>-</v>
      </c>
      <c r="K98" s="1088" t="str">
        <f t="shared" si="466"/>
        <v/>
      </c>
      <c r="L98" s="295" t="str">
        <f t="shared" ref="L98" si="486">IF(AND(ISNUMBER(K98), K98&gt;=0, ISNUMBER(I93), I93&gt;0),K98/I93, "-")</f>
        <v>-</v>
      </c>
      <c r="M98" s="704" t="str">
        <f t="shared" si="468"/>
        <v/>
      </c>
      <c r="N98" s="612"/>
      <c r="O98" s="296" t="str">
        <f>IF($N98="","",IFERROR(VLOOKUP($N98,'C3_2(公表)'!$C$4:$K$108,2,FALSE)&amp;"",""))</f>
        <v/>
      </c>
      <c r="P98" s="296" t="str">
        <f>IF($N98="","",IFERROR(VLOOKUP($N98,'C3_2(公表)'!$C$4:$K$108,3,FALSE)&amp;"",""))</f>
        <v/>
      </c>
      <c r="Q98" s="738" t="str">
        <f>IF($N98="","",IFERROR(VLOOKUP($N98,'C3_2(公表)'!$C$4:$K$108,4,FALSE)&amp;"",""))</f>
        <v/>
      </c>
      <c r="R98" s="925" t="str">
        <f t="shared" ref="R98" si="487">IFERROR(
  IF(COUNTIF($H94:$H98, $H98)&gt;1, 1,
    IF(COUNTIF($Z$10:$Z$30, $H98)=1,
      IF(INDEX($BF$10:$BF$34, MATCH($H98, $Z$10:$Z$30, 0))&lt;0, 2, ""),
      IF(COUNTIF($Z$32:$Z$34, $H98)=1,
        IF(INDEX($CI$32:$CI$34, MATCH($H98, $Z$32:$Z$34, 0))&lt;0, 3, ""),
        IF(INDEX($BF$40:$BF$64, MATCH($H98, $Z$40:$Z$64, 0))&lt;0, 4, "")
      )
    )
  ),"")</f>
        <v/>
      </c>
      <c r="S98" s="925" t="str">
        <f t="shared" si="448"/>
        <v/>
      </c>
      <c r="U98" s="508" t="s">
        <v>1620</v>
      </c>
      <c r="V98" s="508" t="b">
        <f t="shared" si="475"/>
        <v>0</v>
      </c>
      <c r="W98" s="508" t="b">
        <f t="shared" si="475"/>
        <v>0</v>
      </c>
      <c r="X98" s="735" t="b">
        <f t="shared" ref="X98" si="488">IF(H93=$AB$376, FALSE,
 IF(H93=$AC$376, FALSE,
 IF(H93=$AD$376, H97&lt;&gt;"",
 IF(H93=$AE$376, H97&lt;&gt;"",
 IF(H93=$AF$376, H97&lt;&gt;"", FALSE)))))</f>
        <v>0</v>
      </c>
      <c r="AC98" s="299"/>
    </row>
    <row r="99" spans="1:29" ht="21" customHeight="1">
      <c r="A99" s="493"/>
      <c r="C99" s="1344" t="s">
        <v>1149</v>
      </c>
      <c r="D99" s="1345"/>
      <c r="E99" s="1345"/>
      <c r="F99" s="1345"/>
      <c r="G99" s="1324"/>
      <c r="H99" s="48"/>
      <c r="I99" s="503"/>
      <c r="J99" s="294" t="str">
        <f t="shared" ref="J99" si="489">IFERROR(IF(I99="","-",I99/I93),"-")</f>
        <v>-</v>
      </c>
      <c r="K99" s="1088" t="str">
        <f t="shared" si="466"/>
        <v/>
      </c>
      <c r="L99" s="295" t="str">
        <f t="shared" ref="L99" si="490">IF(AND(ISNUMBER(K99), K99&gt;=0, ISNUMBER(I93), I93&gt;0),K99/I93, "-")</f>
        <v>-</v>
      </c>
      <c r="M99" s="704" t="str">
        <f t="shared" si="468"/>
        <v/>
      </c>
      <c r="N99" s="612"/>
      <c r="O99" s="296" t="str">
        <f>IF($N99="","",IFERROR(VLOOKUP($N99,'C3_2(公表)'!$C$4:$K$108,2,FALSE)&amp;"",""))</f>
        <v/>
      </c>
      <c r="P99" s="296" t="str">
        <f>IF($N99="","",IFERROR(VLOOKUP($N99,'C3_2(公表)'!$C$4:$K$108,3,FALSE)&amp;"",""))</f>
        <v/>
      </c>
      <c r="Q99" s="738" t="str">
        <f>IF($N99="","",IFERROR(VLOOKUP($N99,'C3_2(公表)'!$C$4:$K$108,4,FALSE)&amp;"",""))</f>
        <v/>
      </c>
      <c r="R99" s="925" t="str">
        <f t="shared" ref="R99" si="491">IFERROR(
  IF(COUNTIF($H94:$H99, $H99)&gt;1, 1,
    IF(COUNTIF($Z$10:$Z$30, $H99)=1,
      IF(INDEX($BF$10:$BF$34, MATCH($H99, $Z$10:$Z$30, 0))&lt;0, 2, ""),
      IF(COUNTIF($Z$32:$Z$34, $H99)=1,
        IF(INDEX($CI$32:$CI$34, MATCH($H99, $Z$32:$Z$34, 0))&lt;0, 3, ""),
        IF(INDEX($BF$40:$BF$64, MATCH($H99, $Z$40:$Z$64, 0))&lt;0, 4, "")
      )
    )
  ),"")</f>
        <v/>
      </c>
      <c r="S99" s="925" t="str">
        <f t="shared" si="448"/>
        <v/>
      </c>
      <c r="U99" s="508" t="s">
        <v>1620</v>
      </c>
      <c r="V99" s="508" t="b">
        <f t="shared" si="475"/>
        <v>0</v>
      </c>
      <c r="W99" s="508" t="b">
        <f t="shared" si="475"/>
        <v>0</v>
      </c>
      <c r="X99" s="735" t="b">
        <f t="shared" ref="X99" si="492">IF(H93=$AB$376, FALSE,
 IF(H93=$AC$376, FALSE,
 IF(H93=$AD$376, H98&lt;&gt;"",
 IF(H93=$AE$376, H98&lt;&gt;"",
 IF(H93=$AF$376, H98&lt;&gt;"", FALSE)))))</f>
        <v>0</v>
      </c>
      <c r="AC99" s="299"/>
    </row>
    <row r="100" spans="1:29" ht="21" customHeight="1">
      <c r="A100" s="493"/>
      <c r="C100" s="1346"/>
      <c r="D100" s="1347"/>
      <c r="E100" s="1347"/>
      <c r="F100" s="1347"/>
      <c r="G100" s="1325"/>
      <c r="H100" s="48"/>
      <c r="I100" s="503"/>
      <c r="J100" s="294" t="str">
        <f t="shared" ref="J100" si="493">IFERROR(IF(I100="","-",I100/I93),"-")</f>
        <v>-</v>
      </c>
      <c r="K100" s="1088" t="str">
        <f t="shared" si="466"/>
        <v/>
      </c>
      <c r="L100" s="295" t="str">
        <f t="shared" ref="L100" si="494">IF(AND(ISNUMBER(K100), K100&gt;=0, ISNUMBER(I93), I93&gt;0),K100/I93, "-")</f>
        <v>-</v>
      </c>
      <c r="M100" s="704" t="str">
        <f t="shared" si="468"/>
        <v/>
      </c>
      <c r="N100" s="612"/>
      <c r="O100" s="296" t="str">
        <f>IF($N100="","",IFERROR(VLOOKUP($N100,'C3_2(公表)'!$C$4:$K$108,2,FALSE)&amp;"",""))</f>
        <v/>
      </c>
      <c r="P100" s="296" t="str">
        <f>IF($N100="","",IFERROR(VLOOKUP($N100,'C3_2(公表)'!$C$4:$K$108,3,FALSE)&amp;"",""))</f>
        <v/>
      </c>
      <c r="Q100" s="738" t="str">
        <f>IF($N100="","",IFERROR(VLOOKUP($N100,'C3_2(公表)'!$C$4:$K$108,4,FALSE)&amp;"",""))</f>
        <v/>
      </c>
      <c r="R100" s="925" t="str">
        <f t="shared" ref="R100" si="495">IFERROR(
  IF(COUNTIF($H94:$H100, $H100)&gt;1, 1,
    IF(COUNTIF($Z$10:$Z$30, $H100)=1,
      IF(INDEX($BF$10:$BF$34, MATCH($H100, $Z$10:$Z$30, 0))&lt;0, 2, ""),
      IF(COUNTIF($Z$32:$Z$34, $H100)=1,
        IF(INDEX($CI$32:$CI$34, MATCH($H100, $Z$32:$Z$34, 0))&lt;0, 3, ""),
        IF(INDEX($BF$40:$BF$64, MATCH($H100, $Z$40:$Z$64, 0))&lt;0, 4, "")
      )
    )
  ),"")</f>
        <v/>
      </c>
      <c r="S100" s="925" t="str">
        <f t="shared" si="448"/>
        <v/>
      </c>
      <c r="U100" s="508" t="s">
        <v>1620</v>
      </c>
      <c r="V100" s="508" t="b">
        <f t="shared" si="475"/>
        <v>0</v>
      </c>
      <c r="W100" s="508" t="b">
        <f t="shared" si="475"/>
        <v>0</v>
      </c>
      <c r="X100" s="735" t="b">
        <f t="shared" ref="X100" si="496">IF(H93=$AB$376, FALSE,
 IF(H93=$AC$376, FALSE,
 IF(H93=$AD$376, H99&lt;&gt;"",
 IF(H93=$AE$376, H99&lt;&gt;"",
 IF(H93=$AF$376, H99&lt;&gt;"", FALSE)))))</f>
        <v>0</v>
      </c>
      <c r="AC100" s="299"/>
    </row>
    <row r="101" spans="1:29" ht="21" customHeight="1">
      <c r="A101" s="493"/>
      <c r="C101" s="1321" t="s">
        <v>1075</v>
      </c>
      <c r="D101" s="1322"/>
      <c r="E101" s="1323"/>
      <c r="F101" s="1323"/>
      <c r="G101" s="1324"/>
      <c r="H101" s="48"/>
      <c r="I101" s="503"/>
      <c r="J101" s="294" t="str">
        <f t="shared" ref="J101" si="497">IFERROR(IF(I101="","-",I101/I93),"-")</f>
        <v>-</v>
      </c>
      <c r="K101" s="1088" t="str">
        <f t="shared" si="466"/>
        <v/>
      </c>
      <c r="L101" s="295" t="str">
        <f t="shared" ref="L101" si="498">IF(AND(ISNUMBER(K101), K101&gt;=0, ISNUMBER(I93), I93&gt;0),K101/I93, "-")</f>
        <v>-</v>
      </c>
      <c r="M101" s="704" t="str">
        <f t="shared" si="468"/>
        <v/>
      </c>
      <c r="N101" s="612"/>
      <c r="O101" s="296" t="str">
        <f>IF($N101="","",IFERROR(VLOOKUP($N101,'C3_2(公表)'!$C$4:$K$108,2,FALSE)&amp;"",""))</f>
        <v/>
      </c>
      <c r="P101" s="296" t="str">
        <f>IF($N101="","",IFERROR(VLOOKUP($N101,'C3_2(公表)'!$C$4:$K$108,3,FALSE)&amp;"",""))</f>
        <v/>
      </c>
      <c r="Q101" s="738" t="str">
        <f>IF($N101="","",IFERROR(VLOOKUP($N101,'C3_2(公表)'!$C$4:$K$108,4,FALSE)&amp;"",""))</f>
        <v/>
      </c>
      <c r="R101" s="925" t="str">
        <f t="shared" ref="R101" si="499">IFERROR(
  IF(COUNTIF($H94:$H101, $H101)&gt;1, 1,
    IF(COUNTIF($Z$10:$Z$30, $H101)=1,
      IF(INDEX($BF$10:$BF$34, MATCH($H101, $Z$10:$Z$30, 0))&lt;0, 2, ""),
      IF(COUNTIF($Z$32:$Z$34, $H101)=1,
        IF(INDEX($CI$32:$CI$34, MATCH($H101, $Z$32:$Z$34, 0))&lt;0, 3, ""),
        IF(INDEX($BF$40:$BF$64, MATCH($H101, $Z$40:$Z$64, 0))&lt;0, 4, "")
      )
    )
  ),"")</f>
        <v/>
      </c>
      <c r="S101" s="925" t="str">
        <f t="shared" si="448"/>
        <v/>
      </c>
      <c r="U101" s="508" t="s">
        <v>1620</v>
      </c>
      <c r="V101" s="508" t="b">
        <f t="shared" si="475"/>
        <v>0</v>
      </c>
      <c r="W101" s="508" t="b">
        <f t="shared" si="475"/>
        <v>0</v>
      </c>
      <c r="X101" s="735" t="b">
        <f t="shared" ref="X101" si="500">IF(H93=$AB$376, FALSE,
 IF(H93=$AC$376, FALSE,
 IF(H93=$AD$376, H100&lt;&gt;"",
 IF(H93=$AE$376, H100&lt;&gt;"",
 IF(H93=$AF$376, H100&lt;&gt;"", FALSE)))))</f>
        <v>0</v>
      </c>
      <c r="AC101" s="299"/>
    </row>
    <row r="102" spans="1:29" ht="21" customHeight="1">
      <c r="A102" s="493"/>
      <c r="C102" s="1326" t="str">
        <f>'D6'!$K$51</f>
        <v>-</v>
      </c>
      <c r="D102" s="1327"/>
      <c r="E102" s="1328"/>
      <c r="F102" s="1328"/>
      <c r="G102" s="1325"/>
      <c r="H102" s="48"/>
      <c r="I102" s="506"/>
      <c r="J102" s="294" t="str">
        <f t="shared" ref="J102" si="501">IFERROR(IF(I102="","-",I102/I93),"-")</f>
        <v>-</v>
      </c>
      <c r="K102" s="1089" t="str">
        <f t="shared" si="466"/>
        <v/>
      </c>
      <c r="L102" s="295" t="str">
        <f t="shared" ref="L102" si="502">IF(AND(ISNUMBER(K102), K102&gt;=0, ISNUMBER(I93), I93&gt;0),K102/I93, "-")</f>
        <v>-</v>
      </c>
      <c r="M102" s="704" t="str">
        <f t="shared" si="468"/>
        <v/>
      </c>
      <c r="N102" s="611"/>
      <c r="O102" s="296" t="str">
        <f>IF($N102="","",IFERROR(VLOOKUP($N102,'C3_2(公表)'!$C$4:$K$108,2,FALSE)&amp;"",""))</f>
        <v/>
      </c>
      <c r="P102" s="296" t="str">
        <f>IF($N102="","",IFERROR(VLOOKUP($N102,'C3_2(公表)'!$C$4:$K$108,3,FALSE)&amp;"",""))</f>
        <v/>
      </c>
      <c r="Q102" s="738" t="str">
        <f>IF($N102="","",IFERROR(VLOOKUP($N102,'C3_2(公表)'!$C$4:$K$108,4,FALSE)&amp;"",""))</f>
        <v/>
      </c>
      <c r="R102" s="925" t="str">
        <f t="shared" ref="R102" si="503">IFERROR(
  IF(COUNTIF($H94:$H102, $H102)&gt;1, 1,
    IF(COUNTIF($Z$10:$Z$30, $H102)=1,
      IF(INDEX($BF$10:$BF$34, MATCH($H102, $Z$10:$Z$30, 0))&lt;0, 2, ""),
      IF(COUNTIF($Z$32:$Z$34, $H102)=1,
        IF(INDEX($CI$32:$CI$34, MATCH($H102, $Z$32:$Z$34, 0))&lt;0, 3, ""),
        IF(INDEX($BF$40:$BF$64, MATCH($H102, $Z$40:$Z$64, 0))&lt;0, 4, "")
      )
    )
  ),"")</f>
        <v/>
      </c>
      <c r="S102" s="925" t="str">
        <f t="shared" si="448"/>
        <v/>
      </c>
      <c r="U102" s="508" t="s">
        <v>1620</v>
      </c>
      <c r="V102" s="508" t="b">
        <f t="shared" si="475"/>
        <v>0</v>
      </c>
      <c r="W102" s="508" t="b">
        <f t="shared" si="475"/>
        <v>0</v>
      </c>
      <c r="X102" s="735" t="b">
        <f t="shared" ref="X102" si="504">IF(H93=$AB$376, FALSE,
 IF(H93=$AC$376, FALSE,
 IF(H93=$AD$376, H101&lt;&gt;"",
 IF(H93=$AE$376, H101&lt;&gt;"",
 IF(H93=$AF$376, H101&lt;&gt;"", FALSE)))))</f>
        <v>0</v>
      </c>
      <c r="AC102" s="299"/>
    </row>
    <row r="103" spans="1:29" ht="21" customHeight="1">
      <c r="A103" s="493"/>
      <c r="C103" s="1329" t="s">
        <v>1043</v>
      </c>
      <c r="D103" s="1330"/>
      <c r="E103" s="1330"/>
      <c r="F103" s="1331"/>
      <c r="G103" s="1324"/>
      <c r="H103" s="48"/>
      <c r="I103" s="507"/>
      <c r="J103" s="294" t="str">
        <f t="shared" ref="J103" si="505">IFERROR(IF(I103="","-",I103/I93),"-")</f>
        <v>-</v>
      </c>
      <c r="K103" s="1087" t="str">
        <f t="shared" si="466"/>
        <v/>
      </c>
      <c r="L103" s="295" t="str">
        <f t="shared" ref="L103" si="506">IF(AND(ISNUMBER(K103), K103&gt;=0, ISNUMBER(I93), I93&gt;0),K103/I93, "-")</f>
        <v>-</v>
      </c>
      <c r="M103" s="704" t="str">
        <f t="shared" si="468"/>
        <v/>
      </c>
      <c r="N103" s="611"/>
      <c r="O103" s="296" t="str">
        <f>IF($N103="","",IFERROR(VLOOKUP($N103,'C3_2(公表)'!$C$4:$K$108,2,FALSE)&amp;"",""))</f>
        <v/>
      </c>
      <c r="P103" s="296" t="str">
        <f>IF($N103="","",IFERROR(VLOOKUP($N103,'C3_2(公表)'!$C$4:$K$108,3,FALSE)&amp;"",""))</f>
        <v/>
      </c>
      <c r="Q103" s="738" t="str">
        <f>IF($N103="","",IFERROR(VLOOKUP($N103,'C3_2(公表)'!$C$4:$K$108,4,FALSE)&amp;"",""))</f>
        <v/>
      </c>
      <c r="R103" s="925" t="str">
        <f t="shared" ref="R103" si="507">IFERROR(
  IF(COUNTIF($H94:$H103, $H103)&gt;1, 1,
    IF(COUNTIF($Z$10:$Z$30, $H103)=1,
      IF(INDEX($BF$10:$BF$34, MATCH($H103, $Z$10:$Z$30, 0))&lt;0, 2, ""),
      IF(COUNTIF($Z$32:$Z$34, $H103)=1,
        IF(INDEX($CI$32:$CI$34, MATCH($H103, $Z$32:$Z$34, 0))&lt;0, 3, ""),
        IF(INDEX($BF$40:$BF$64, MATCH($H103, $Z$40:$Z$64, 0))&lt;0, 4, "")
      )
    )
  ),"")</f>
        <v/>
      </c>
      <c r="S103" s="925" t="str">
        <f t="shared" si="448"/>
        <v/>
      </c>
      <c r="U103" s="508" t="s">
        <v>1620</v>
      </c>
      <c r="V103" s="508" t="b">
        <f t="shared" si="475"/>
        <v>0</v>
      </c>
      <c r="W103" s="508" t="b">
        <f t="shared" si="475"/>
        <v>0</v>
      </c>
      <c r="X103" s="1080" t="b">
        <f t="shared" ref="X103" si="508">IF(H93=$AB$376, FALSE,
 IF(H93=$AC$376, FALSE,
 IF(H93=$AD$376, FALSE,
 IF(H93=$AE$376, H102&lt;&gt;"",
 IF(H93=$AF$376, H102&lt;&gt;"", FALSE)))))</f>
        <v>0</v>
      </c>
      <c r="AC103" s="299"/>
    </row>
    <row r="104" spans="1:29" ht="21" customHeight="1">
      <c r="A104" s="493"/>
      <c r="C104" s="1326" t="str">
        <f>IFERROR(MIN(SUM(M94:M106)/I93,C102),"-")</f>
        <v>-</v>
      </c>
      <c r="D104" s="1327"/>
      <c r="E104" s="1328"/>
      <c r="F104" s="1328"/>
      <c r="G104" s="1325"/>
      <c r="H104" s="48"/>
      <c r="I104" s="506"/>
      <c r="J104" s="294" t="str">
        <f t="shared" ref="J104" si="509">IFERROR(IF(I104="","-",I104/I93),"-")</f>
        <v>-</v>
      </c>
      <c r="K104" s="1089" t="str">
        <f t="shared" si="466"/>
        <v/>
      </c>
      <c r="L104" s="295" t="str">
        <f t="shared" ref="L104" si="510">IF(AND(ISNUMBER(K104), K104&gt;=0, ISNUMBER(I93), I93&gt;0),K104/I93, "-")</f>
        <v>-</v>
      </c>
      <c r="M104" s="704" t="str">
        <f t="shared" si="468"/>
        <v/>
      </c>
      <c r="N104" s="611"/>
      <c r="O104" s="296" t="str">
        <f>IF($N104="","",IFERROR(VLOOKUP($N104,'C3_2(公表)'!$C$4:$K$108,2,FALSE)&amp;"",""))</f>
        <v/>
      </c>
      <c r="P104" s="296" t="str">
        <f>IF($N104="","",IFERROR(VLOOKUP($N104,'C3_2(公表)'!$C$4:$K$108,3,FALSE)&amp;"",""))</f>
        <v/>
      </c>
      <c r="Q104" s="738" t="str">
        <f>IF($N104="","",IFERROR(VLOOKUP($N104,'C3_2(公表)'!$C$4:$K$108,4,FALSE)&amp;"",""))</f>
        <v/>
      </c>
      <c r="R104" s="925" t="str">
        <f t="shared" ref="R104" si="511">IFERROR(
  IF(COUNTIF($H94:$H104, $H104)&gt;1, 1,
    IF(COUNTIF($Z$10:$Z$30, $H104)=1,
      IF(INDEX($BF$10:$BF$34, MATCH($H104, $Z$10:$Z$30, 0))&lt;0, 2, ""),
      IF(COUNTIF($Z$32:$Z$34, $H104)=1,
        IF(INDEX($CI$32:$CI$34, MATCH($H104, $Z$32:$Z$34, 0))&lt;0, 3, ""),
        IF(INDEX($BF$40:$BF$64, MATCH($H104, $Z$40:$Z$64, 0))&lt;0, 4, "")
      )
    )
  ),"")</f>
        <v/>
      </c>
      <c r="S104" s="925" t="str">
        <f t="shared" si="448"/>
        <v/>
      </c>
      <c r="U104" s="508" t="s">
        <v>1620</v>
      </c>
      <c r="V104" s="508" t="b">
        <f t="shared" si="475"/>
        <v>0</v>
      </c>
      <c r="W104" s="508" t="b">
        <f t="shared" si="475"/>
        <v>0</v>
      </c>
      <c r="X104" s="1080" t="b">
        <f t="shared" ref="X104" si="512">IF(H93=$AB$376, FALSE,
 IF(H93=$AC$376, FALSE,
 IF(H93=$AD$376, FALSE,
 IF(H93=$AE$376, H103&lt;&gt;"",
 IF(H93=$AF$376, H103&lt;&gt;"", FALSE)))))</f>
        <v>0</v>
      </c>
      <c r="AC104" s="299"/>
    </row>
    <row r="105" spans="1:29" ht="21" customHeight="1">
      <c r="A105" s="493"/>
      <c r="C105" s="1329" t="s">
        <v>1076</v>
      </c>
      <c r="D105" s="1330"/>
      <c r="E105" s="1330"/>
      <c r="F105" s="1331"/>
      <c r="G105" s="1324"/>
      <c r="H105" s="498"/>
      <c r="I105" s="506"/>
      <c r="J105" s="499" t="str">
        <f t="shared" ref="J105" si="513">IFERROR(IF(I105="","-",I105/I93),"-")</f>
        <v>-</v>
      </c>
      <c r="K105" s="1089" t="str">
        <f t="shared" si="466"/>
        <v/>
      </c>
      <c r="L105" s="500" t="str">
        <f t="shared" ref="L105" si="514">IF(AND(ISNUMBER(K105), K105&gt;=0, ISNUMBER(I93), I93&gt;0),K105/I93, "-")</f>
        <v>-</v>
      </c>
      <c r="M105" s="707" t="str">
        <f t="shared" si="468"/>
        <v/>
      </c>
      <c r="N105" s="611"/>
      <c r="O105" s="296" t="str">
        <f>IF($N105="","",IFERROR(VLOOKUP($N105,'C3_2(公表)'!$C$4:$K$108,2,FALSE)&amp;"",""))</f>
        <v/>
      </c>
      <c r="P105" s="296" t="str">
        <f>IF($N105="","",IFERROR(VLOOKUP($N105,'C3_2(公表)'!$C$4:$K$108,3,FALSE)&amp;"",""))</f>
        <v/>
      </c>
      <c r="Q105" s="738" t="str">
        <f>IF($N105="","",IFERROR(VLOOKUP($N105,'C3_2(公表)'!$C$4:$K$108,4,FALSE)&amp;"",""))</f>
        <v/>
      </c>
      <c r="R105" s="925" t="str">
        <f t="shared" ref="R105" si="515">IFERROR(
  IF(COUNTIF($H94:$H105, $H105)&gt;1, 1,
    IF(COUNTIF($Z$10:$Z$30, $H105)=1,
      IF(INDEX($BF$10:$BF$34, MATCH($H105, $Z$10:$Z$30, 0))&lt;0, 2, ""),
      IF(COUNTIF($Z$32:$Z$34, $H105)=1,
        IF(INDEX($CI$32:$CI$34, MATCH($H105, $Z$32:$Z$34, 0))&lt;0, 3, ""),
        IF(INDEX($BF$40:$BF$64, MATCH($H105, $Z$40:$Z$64, 0))&lt;0, 4, "")
      )
    )
  ),"")</f>
        <v/>
      </c>
      <c r="S105" s="925" t="str">
        <f t="shared" si="448"/>
        <v/>
      </c>
      <c r="U105" s="508" t="s">
        <v>1620</v>
      </c>
      <c r="V105" s="508" t="b">
        <f t="shared" si="475"/>
        <v>0</v>
      </c>
      <c r="W105" s="508" t="b">
        <f t="shared" si="475"/>
        <v>0</v>
      </c>
      <c r="X105" s="1080" t="b">
        <f t="shared" ref="X105" si="516">IF(H93=$AB$376, FALSE,
 IF(H93=$AC$376, FALSE,
 IF(H93=$AD$376, FALSE,
 IF(H93=$AE$376, H104&lt;&gt;"",
 IF(H93=$AF$376, H104&lt;&gt;"", FALSE)))))</f>
        <v>0</v>
      </c>
      <c r="AC105" s="299"/>
    </row>
    <row r="106" spans="1:29" ht="21" customHeight="1" thickBot="1">
      <c r="A106" s="493"/>
      <c r="C106" s="1361" t="str">
        <f>IFERROR(MIN(SUM(K94:K106)/I93, C104),"-")</f>
        <v>-</v>
      </c>
      <c r="D106" s="1362"/>
      <c r="E106" s="1362"/>
      <c r="F106" s="1363"/>
      <c r="G106" s="1360"/>
      <c r="H106" s="809" t="str">
        <f>IF(AND(H93="電源構成を指定しない", I93&lt;&gt;""), "電源種の指定なし", "")</f>
        <v/>
      </c>
      <c r="I106" s="592" t="str">
        <f>IF(AND(H93="電源構成を指定しない", I93&lt;&gt;""), I93-SUM(I94:I105), "")</f>
        <v/>
      </c>
      <c r="J106" s="501" t="str">
        <f t="shared" ref="J106" si="517">IFERROR(IF(I106="","-",I106/I93),"-")</f>
        <v>-</v>
      </c>
      <c r="K106" s="1092" t="str">
        <f t="shared" si="466"/>
        <v/>
      </c>
      <c r="L106" s="502" t="str">
        <f t="shared" ref="L106" si="518">IF(AND(ISNUMBER(K106), K106&gt;=0, ISNUMBER(I93), I93&gt;0),K106/I93, "-")</f>
        <v>-</v>
      </c>
      <c r="M106" s="892" t="str">
        <f t="shared" si="468"/>
        <v/>
      </c>
      <c r="N106" s="613"/>
      <c r="O106" s="301" t="str">
        <f>IF($N106="","",IFERROR(VLOOKUP($N106,'C3_2(公表)'!$C$4:$K$108,2,FALSE)&amp;"",""))</f>
        <v/>
      </c>
      <c r="P106" s="301" t="str">
        <f>IF($N106="","",IFERROR(VLOOKUP($N106,'C3_2(公表)'!$C$4:$K$108,3,FALSE)&amp;"",""))</f>
        <v/>
      </c>
      <c r="Q106" s="739" t="str">
        <f>IF($N106="","",IFERROR(VLOOKUP($N106,'C3_2(公表)'!$C$4:$K$108,4,FALSE)&amp;"",""))</f>
        <v/>
      </c>
      <c r="R106" s="733"/>
      <c r="S106" s="733"/>
      <c r="U106" s="508" t="s">
        <v>1620</v>
      </c>
      <c r="V106" s="508" t="b">
        <f t="shared" si="475"/>
        <v>0</v>
      </c>
      <c r="W106" s="508" t="b">
        <f t="shared" si="475"/>
        <v>0</v>
      </c>
      <c r="X106" s="508" t="b">
        <v>0</v>
      </c>
      <c r="AC106" s="299"/>
    </row>
    <row r="107" spans="1:29" ht="21" customHeight="1" thickTop="1" thickBot="1">
      <c r="A107" s="493"/>
      <c r="C107" s="1336" t="s">
        <v>1082</v>
      </c>
      <c r="D107" s="291" t="s">
        <v>1107</v>
      </c>
      <c r="E107" s="292" t="s">
        <v>54</v>
      </c>
      <c r="F107" s="292" t="s">
        <v>1109</v>
      </c>
      <c r="G107" s="589" t="s">
        <v>1108</v>
      </c>
      <c r="H107" s="743" t="str">
        <f>IF(AND($C$3=$AB$376, $I107&lt;&gt;""), $AB$376, "")</f>
        <v/>
      </c>
      <c r="I107" s="1053" t="str">
        <f>IF('D6'!$L$34=0, "", 'D6'!$L$34)</f>
        <v/>
      </c>
      <c r="J107" s="744"/>
      <c r="K107" s="1093"/>
      <c r="L107" s="593"/>
      <c r="M107" s="703"/>
      <c r="N107" s="610"/>
      <c r="O107" s="293" t="str">
        <f>IF($N107="","",
 IF($N107=0,"第2号様式　その３のすべての発電所",IFERROR(VLOOKUP($N107,'C3_2(公表)'!$C$4:$K$108,2,FALSE)&amp;"", "")))</f>
        <v/>
      </c>
      <c r="P107" s="293" t="str">
        <f>IF($N107="","",IFERROR(VLOOKUP($N107,'C3_2(公表)'!$C$4:$K$108,3,FALSE)&amp;"",""))</f>
        <v/>
      </c>
      <c r="Q107" s="737" t="str">
        <f>IF($N107="","",IFERROR(VLOOKUP($N107,'C3_2(公表)'!$C$4:$K$108,4,FALSE)&amp;"",""))</f>
        <v/>
      </c>
      <c r="R107" s="709"/>
      <c r="S107" s="925" t="str">
        <f t="shared" ref="S107" si="519">IF(OR($H107="", $I107="", $I107=SUM($I108:$I120)), "",
   IF(SUM($I108:$I120)&lt;$I107,
     $U107&amp;"の利用量合計が "&amp;TEXT($I107, "#,##0")&amp;" 千kWh となるように I列に入力してください。",
     $U107&amp;"の利用量合計が "&amp;TEXT($I107, "#,##0")&amp;" 千kWh となるように I列に入力してください。"))</f>
        <v/>
      </c>
      <c r="T107" s="1338"/>
      <c r="U107" s="508" t="s">
        <v>1621</v>
      </c>
      <c r="V107" s="508" t="b">
        <f>'D6'!$L$34&gt;0</f>
        <v>0</v>
      </c>
      <c r="W107" s="508" t="b">
        <f>'D6'!$L$35&gt;0</f>
        <v>0</v>
      </c>
      <c r="X107" s="508" t="b">
        <v>1</v>
      </c>
      <c r="Y107" s="587"/>
    </row>
    <row r="108" spans="1:29" ht="21" customHeight="1">
      <c r="A108" s="493"/>
      <c r="C108" s="1337"/>
      <c r="D108" s="305"/>
      <c r="E108" s="306"/>
      <c r="F108" s="306"/>
      <c r="G108" s="307"/>
      <c r="H108" s="495"/>
      <c r="I108" s="503"/>
      <c r="J108" s="294" t="str">
        <f t="shared" ref="J108" si="520">IFERROR(IF(I108="","-",I108/I107),"-")</f>
        <v>-</v>
      </c>
      <c r="K108" s="1087" t="str">
        <f t="shared" ref="K108:K120" si="521">IF($H108="", "", IFERROR(INDEX($FT$40:$GS$55, MATCH($H108, $FS$40:$FS$55, 0), MATCH($U108, $FT$39:$GS$39, 0)), ""))</f>
        <v/>
      </c>
      <c r="L108" s="295" t="str">
        <f t="shared" ref="L108" si="522">IF(AND(ISNUMBER(K108), K108&gt;=0, ISNUMBER(I107), I107&gt;0),K108/I107, "-")</f>
        <v>-</v>
      </c>
      <c r="M108" s="704" t="str">
        <f t="shared" ref="M108:M120" si="523">IF($H108="", "", IFERROR(INDEX($FT$10:$GS$25, MATCH($H108, $FS$10:$FS$25, 0), MATCH($U108, $FT$9:$GS$9, 0)), ""))</f>
        <v/>
      </c>
      <c r="N108" s="611"/>
      <c r="O108" s="296" t="str">
        <f>IF($N108="","",IFERROR(VLOOKUP($N108,'C3_2(公表)'!$C$4:$K$108,2,FALSE)&amp;"",""))</f>
        <v/>
      </c>
      <c r="P108" s="296" t="str">
        <f>IF($N108="","",IFERROR(VLOOKUP($N108,'C3_2(公表)'!$C$4:$K$108,3,FALSE)&amp;"",""))</f>
        <v/>
      </c>
      <c r="Q108" s="738" t="str">
        <f>IF($N108="","",IFERROR(VLOOKUP($N108,'C3_2(公表)'!$C$4:$K$108,4,FALSE)&amp;"",""))</f>
        <v/>
      </c>
      <c r="R108" s="925" t="str">
        <f t="shared" ref="R108" si="524">IFERROR(
  IF(COUNTIF($H108:$H108, $H108)&gt;1, 1,
    IF(COUNTIF($Z$10:$Z$30, $H108)=1,
      IF(INDEX($BF$10:$BF$34, MATCH($H108, $Z$10:$Z$30, 0))&lt;0, 2, ""),
      IF(COUNTIF($Z$32:$Z$34, $H108)=1,
        IF(INDEX($CI$32:$CI$34, MATCH($H108, $Z$32:$Z$34, 0))&lt;0, 3, ""),
        IF(INDEX($BF$40:$BF$64, MATCH($H108, $Z$40:$Z$64, 0))&lt;0, 4, "")
      )
    )
  ),"")</f>
        <v/>
      </c>
      <c r="S108" s="925" t="str">
        <f t="shared" si="470"/>
        <v/>
      </c>
      <c r="T108" s="1338"/>
      <c r="U108" s="508" t="s">
        <v>1621</v>
      </c>
      <c r="V108" s="508" t="b">
        <f>V107</f>
        <v>0</v>
      </c>
      <c r="W108" s="508" t="b">
        <f>W107</f>
        <v>0</v>
      </c>
      <c r="X108" s="734" t="b">
        <f t="shared" ref="X108" si="525">IF(H107=$AB$376, FALSE,
 IF(H107=$AC$376, H107&lt;&gt;"",
 IF(H107=$AD$376, H107&lt;&gt;"",
 IF(H107=$AE$376, H107&lt;&gt;"",
 IF(H107=$AF$376, H107&lt;&gt;"", FALSE)))))</f>
        <v>0</v>
      </c>
      <c r="Y108" s="587"/>
    </row>
    <row r="109" spans="1:29" ht="21" customHeight="1">
      <c r="A109" s="493"/>
      <c r="C109" s="297" t="s">
        <v>1071</v>
      </c>
      <c r="D109" s="1339"/>
      <c r="E109" s="1339"/>
      <c r="F109" s="1339"/>
      <c r="G109" s="1340"/>
      <c r="H109" s="48"/>
      <c r="I109" s="503"/>
      <c r="J109" s="294" t="str">
        <f t="shared" ref="J109" si="526">IFERROR(IF(I109="","-",I109/I107),"-")</f>
        <v>-</v>
      </c>
      <c r="K109" s="1088" t="str">
        <f t="shared" si="521"/>
        <v/>
      </c>
      <c r="L109" s="295" t="str">
        <f t="shared" ref="L109" si="527">IF(AND(ISNUMBER(K109), K109&gt;=0, ISNUMBER(I107), I107&gt;0),K109/I107, "-")</f>
        <v>-</v>
      </c>
      <c r="M109" s="704" t="str">
        <f t="shared" si="523"/>
        <v/>
      </c>
      <c r="N109" s="612"/>
      <c r="O109" s="296" t="str">
        <f>IF($N109="","",IFERROR(VLOOKUP($N109,'C3_2(公表)'!$C$4:$K$108,2,FALSE)&amp;"",""))</f>
        <v/>
      </c>
      <c r="P109" s="296" t="str">
        <f>IF($N109="","",IFERROR(VLOOKUP($N109,'C3_2(公表)'!$C$4:$K$108,3,FALSE)&amp;"",""))</f>
        <v/>
      </c>
      <c r="Q109" s="738" t="str">
        <f>IF($N109="","",IFERROR(VLOOKUP($N109,'C3_2(公表)'!$C$4:$K$108,4,FALSE)&amp;"",""))</f>
        <v/>
      </c>
      <c r="R109" s="925" t="str">
        <f t="shared" ref="R109" si="528">IFERROR(
  IF(COUNTIF($H108:$H109, $H109)&gt;1, 1,
    IF(COUNTIF($Z$10:$Z$30, $H109)=1,
      IF(INDEX($BF$10:$BF$34, MATCH($H109, $Z$10:$Z$30, 0))&lt;0, 2, ""),
      IF(COUNTIF($Z$32:$Z$34, $H109)=1,
        IF(INDEX($CI$32:$CI$34, MATCH($H109, $Z$32:$Z$34, 0))&lt;0, 3, ""),
        IF(INDEX($BF$40:$BF$64, MATCH($H109, $Z$40:$Z$64, 0))&lt;0, 4, "")
      )
    )
  ),"")</f>
        <v/>
      </c>
      <c r="S109" s="925" t="str">
        <f t="shared" si="470"/>
        <v/>
      </c>
      <c r="U109" s="508" t="s">
        <v>1621</v>
      </c>
      <c r="V109" s="508" t="b">
        <f t="shared" ref="V109:W120" si="529">V108</f>
        <v>0</v>
      </c>
      <c r="W109" s="508" t="b">
        <f t="shared" si="529"/>
        <v>0</v>
      </c>
      <c r="X109" s="734" t="b">
        <f t="shared" ref="X109" si="530">IF(H107=$AB$376, FALSE,
 IF(H107=$AC$376, H108&lt;&gt;"",
 IF(H107=$AD$376, H108&lt;&gt;"",
 IF(H107=$AE$376, H108&lt;&gt;"",
 IF(H107=$AF$376, H108&lt;&gt;"", FALSE)))))</f>
        <v>0</v>
      </c>
    </row>
    <row r="110" spans="1:29" ht="21" customHeight="1">
      <c r="A110" s="493"/>
      <c r="C110" s="1341"/>
      <c r="D110" s="1342"/>
      <c r="E110" s="1342"/>
      <c r="F110" s="1343"/>
      <c r="G110" s="298" t="s">
        <v>1072</v>
      </c>
      <c r="H110" s="48"/>
      <c r="I110" s="503"/>
      <c r="J110" s="294" t="str">
        <f t="shared" ref="J110" si="531">IFERROR(IF(I110="","-",I110/I107),"-")</f>
        <v>-</v>
      </c>
      <c r="K110" s="1088" t="str">
        <f t="shared" si="521"/>
        <v/>
      </c>
      <c r="L110" s="295" t="str">
        <f t="shared" ref="L110" si="532">IF(AND(ISNUMBER(K110), K110&gt;=0, ISNUMBER(I107), I107&gt;0),K110/I107, "-")</f>
        <v>-</v>
      </c>
      <c r="M110" s="704" t="str">
        <f t="shared" si="523"/>
        <v/>
      </c>
      <c r="N110" s="612"/>
      <c r="O110" s="296" t="str">
        <f>IF($N110="","",IFERROR(VLOOKUP($N110,'C3_2(公表)'!$C$4:$K$108,2,FALSE)&amp;"",""))</f>
        <v/>
      </c>
      <c r="P110" s="296" t="str">
        <f>IF($N110="","",IFERROR(VLOOKUP($N110,'C3_2(公表)'!$C$4:$K$108,3,FALSE)&amp;"",""))</f>
        <v/>
      </c>
      <c r="Q110" s="738" t="str">
        <f>IF($N110="","",IFERROR(VLOOKUP($N110,'C3_2(公表)'!$C$4:$K$108,4,FALSE)&amp;"",""))</f>
        <v/>
      </c>
      <c r="R110" s="925" t="str">
        <f t="shared" ref="R110" si="533">IFERROR(
  IF(COUNTIF($H108:$H110, $H110)&gt;1, 1,
    IF(COUNTIF($Z$10:$Z$30, $H110)=1,
      IF(INDEX($BF$10:$BF$34, MATCH($H110, $Z$10:$Z$30, 0))&lt;0, 2, ""),
      IF(COUNTIF($Z$32:$Z$34, $H110)=1,
        IF(INDEX($CI$32:$CI$34, MATCH($H110, $Z$32:$Z$34, 0))&lt;0, 3, ""),
        IF(INDEX($BF$40:$BF$64, MATCH($H110, $Z$40:$Z$64, 0))&lt;0, 4, "")
      )
    )
  ),"")</f>
        <v/>
      </c>
      <c r="S110" s="925" t="str">
        <f t="shared" si="470"/>
        <v/>
      </c>
      <c r="U110" s="508" t="s">
        <v>1621</v>
      </c>
      <c r="V110" s="508" t="b">
        <f t="shared" si="529"/>
        <v>0</v>
      </c>
      <c r="W110" s="508" t="b">
        <f t="shared" si="529"/>
        <v>0</v>
      </c>
      <c r="X110" s="734" t="b">
        <f t="shared" ref="X110" si="534">IF(H107=$AB$376, FALSE,
 IF(H107=$AC$376, H109&lt;&gt;"",
 IF(H107=$AD$376, H109&lt;&gt;"",
 IF(H107=$AE$376, H109&lt;&gt;"",
 IF(H107=$AF$376, H109&lt;&gt;"", FALSE)))))</f>
        <v>0</v>
      </c>
      <c r="AC110" s="299"/>
    </row>
    <row r="111" spans="1:29" ht="21" customHeight="1">
      <c r="A111" s="493"/>
      <c r="C111" s="1344" t="s">
        <v>1148</v>
      </c>
      <c r="D111" s="1345"/>
      <c r="E111" s="1345"/>
      <c r="F111" s="1345"/>
      <c r="G111" s="1324"/>
      <c r="H111" s="48"/>
      <c r="I111" s="503"/>
      <c r="J111" s="294" t="str">
        <f t="shared" ref="J111" si="535">IFERROR(IF(I111="","-",I111/I107),"-")</f>
        <v>-</v>
      </c>
      <c r="K111" s="1088" t="str">
        <f t="shared" si="521"/>
        <v/>
      </c>
      <c r="L111" s="295" t="str">
        <f t="shared" ref="L111" si="536">IF(AND(ISNUMBER(K111), K111&gt;=0, ISNUMBER(I107), I107&gt;0),K111/I107, "-")</f>
        <v>-</v>
      </c>
      <c r="M111" s="704" t="str">
        <f t="shared" si="523"/>
        <v/>
      </c>
      <c r="N111" s="612"/>
      <c r="O111" s="296" t="str">
        <f>IF($N111="","",IFERROR(VLOOKUP($N111,'C3_2(公表)'!$C$4:$K$108,2,FALSE)&amp;"",""))</f>
        <v/>
      </c>
      <c r="P111" s="296" t="str">
        <f>IF($N111="","",IFERROR(VLOOKUP($N111,'C3_2(公表)'!$C$4:$K$108,3,FALSE)&amp;"",""))</f>
        <v/>
      </c>
      <c r="Q111" s="738" t="str">
        <f>IF($N111="","",IFERROR(VLOOKUP($N111,'C3_2(公表)'!$C$4:$K$108,4,FALSE)&amp;"",""))</f>
        <v/>
      </c>
      <c r="R111" s="925" t="str">
        <f t="shared" ref="R111" si="537">IFERROR(
  IF(COUNTIF($H108:$H111, $H111)&gt;1, 1,
    IF(COUNTIF($Z$10:$Z$30, $H111)=1,
      IF(INDEX($BF$10:$BF$34, MATCH($H111, $Z$10:$Z$30, 0))&lt;0, 2, ""),
      IF(COUNTIF($Z$32:$Z$34, $H111)=1,
        IF(INDEX($CI$32:$CI$34, MATCH($H111, $Z$32:$Z$34, 0))&lt;0, 3, ""),
        IF(INDEX($BF$40:$BF$64, MATCH($H111, $Z$40:$Z$64, 0))&lt;0, 4, "")
      )
    )
  ),"")</f>
        <v/>
      </c>
      <c r="S111" s="925" t="str">
        <f t="shared" si="448"/>
        <v/>
      </c>
      <c r="U111" s="508" t="s">
        <v>1621</v>
      </c>
      <c r="V111" s="508" t="b">
        <f t="shared" si="529"/>
        <v>0</v>
      </c>
      <c r="W111" s="508" t="b">
        <f t="shared" si="529"/>
        <v>0</v>
      </c>
      <c r="X111" s="735" t="b">
        <f t="shared" ref="X111" si="538">IF(H107=$AB$376, FALSE,
 IF(H107=$AC$376, FALSE,
 IF(H107=$AD$376, H110&lt;&gt;"",
 IF(H107=$AE$376, H110&lt;&gt;"",
 IF(H107=$AF$376, H110&lt;&gt;"", FALSE)))))</f>
        <v>0</v>
      </c>
      <c r="AC111" s="299"/>
    </row>
    <row r="112" spans="1:29" ht="21" customHeight="1">
      <c r="A112" s="493"/>
      <c r="C112" s="1346"/>
      <c r="D112" s="1347"/>
      <c r="E112" s="1347"/>
      <c r="F112" s="1347"/>
      <c r="G112" s="1325"/>
      <c r="H112" s="48"/>
      <c r="I112" s="503"/>
      <c r="J112" s="294" t="str">
        <f t="shared" ref="J112" si="539">IFERROR(IF(I112="","-",I112/I107),"-")</f>
        <v>-</v>
      </c>
      <c r="K112" s="1088" t="str">
        <f t="shared" si="521"/>
        <v/>
      </c>
      <c r="L112" s="295" t="str">
        <f t="shared" ref="L112" si="540">IF(AND(ISNUMBER(K112), K112&gt;=0, ISNUMBER(I107), I107&gt;0),K112/I107, "-")</f>
        <v>-</v>
      </c>
      <c r="M112" s="704" t="str">
        <f t="shared" si="523"/>
        <v/>
      </c>
      <c r="N112" s="612"/>
      <c r="O112" s="296" t="str">
        <f>IF($N112="","",IFERROR(VLOOKUP($N112,'C3_2(公表)'!$C$4:$K$108,2,FALSE)&amp;"",""))</f>
        <v/>
      </c>
      <c r="P112" s="296" t="str">
        <f>IF($N112="","",IFERROR(VLOOKUP($N112,'C3_2(公表)'!$C$4:$K$108,3,FALSE)&amp;"",""))</f>
        <v/>
      </c>
      <c r="Q112" s="738" t="str">
        <f>IF($N112="","",IFERROR(VLOOKUP($N112,'C3_2(公表)'!$C$4:$K$108,4,FALSE)&amp;"",""))</f>
        <v/>
      </c>
      <c r="R112" s="925" t="str">
        <f t="shared" ref="R112" si="541">IFERROR(
  IF(COUNTIF($H108:$H112, $H112)&gt;1, 1,
    IF(COUNTIF($Z$10:$Z$30, $H112)=1,
      IF(INDEX($BF$10:$BF$34, MATCH($H112, $Z$10:$Z$30, 0))&lt;0, 2, ""),
      IF(COUNTIF($Z$32:$Z$34, $H112)=1,
        IF(INDEX($CI$32:$CI$34, MATCH($H112, $Z$32:$Z$34, 0))&lt;0, 3, ""),
        IF(INDEX($BF$40:$BF$64, MATCH($H112, $Z$40:$Z$64, 0))&lt;0, 4, "")
      )
    )
  ),"")</f>
        <v/>
      </c>
      <c r="S112" s="925" t="str">
        <f t="shared" si="448"/>
        <v/>
      </c>
      <c r="U112" s="508" t="s">
        <v>1621</v>
      </c>
      <c r="V112" s="508" t="b">
        <f t="shared" si="529"/>
        <v>0</v>
      </c>
      <c r="W112" s="508" t="b">
        <f t="shared" si="529"/>
        <v>0</v>
      </c>
      <c r="X112" s="735" t="b">
        <f t="shared" ref="X112" si="542">IF(H107=$AB$376, FALSE,
 IF(H107=$AC$376, FALSE,
 IF(H107=$AD$376, H111&lt;&gt;"",
 IF(H107=$AE$376, H111&lt;&gt;"",
 IF(H107=$AF$376, H111&lt;&gt;"", FALSE)))))</f>
        <v>0</v>
      </c>
      <c r="AC112" s="299"/>
    </row>
    <row r="113" spans="1:29" ht="21" customHeight="1">
      <c r="A113" s="493"/>
      <c r="C113" s="1344" t="s">
        <v>1149</v>
      </c>
      <c r="D113" s="1345"/>
      <c r="E113" s="1345"/>
      <c r="F113" s="1345"/>
      <c r="G113" s="1324"/>
      <c r="H113" s="48"/>
      <c r="I113" s="503"/>
      <c r="J113" s="294" t="str">
        <f t="shared" ref="J113" si="543">IFERROR(IF(I113="","-",I113/I107),"-")</f>
        <v>-</v>
      </c>
      <c r="K113" s="1088" t="str">
        <f t="shared" si="521"/>
        <v/>
      </c>
      <c r="L113" s="295" t="str">
        <f t="shared" ref="L113" si="544">IF(AND(ISNUMBER(K113), K113&gt;=0, ISNUMBER(I107), I107&gt;0),K113/I107, "-")</f>
        <v>-</v>
      </c>
      <c r="M113" s="704" t="str">
        <f t="shared" si="523"/>
        <v/>
      </c>
      <c r="N113" s="612"/>
      <c r="O113" s="296" t="str">
        <f>IF($N113="","",IFERROR(VLOOKUP($N113,'C3_2(公表)'!$C$4:$K$108,2,FALSE)&amp;"",""))</f>
        <v/>
      </c>
      <c r="P113" s="296" t="str">
        <f>IF($N113="","",IFERROR(VLOOKUP($N113,'C3_2(公表)'!$C$4:$K$108,3,FALSE)&amp;"",""))</f>
        <v/>
      </c>
      <c r="Q113" s="738" t="str">
        <f>IF($N113="","",IFERROR(VLOOKUP($N113,'C3_2(公表)'!$C$4:$K$108,4,FALSE)&amp;"",""))</f>
        <v/>
      </c>
      <c r="R113" s="925" t="str">
        <f t="shared" ref="R113" si="545">IFERROR(
  IF(COUNTIF($H108:$H113, $H113)&gt;1, 1,
    IF(COUNTIF($Z$10:$Z$30, $H113)=1,
      IF(INDEX($BF$10:$BF$34, MATCH($H113, $Z$10:$Z$30, 0))&lt;0, 2, ""),
      IF(COUNTIF($Z$32:$Z$34, $H113)=1,
        IF(INDEX($CI$32:$CI$34, MATCH($H113, $Z$32:$Z$34, 0))&lt;0, 3, ""),
        IF(INDEX($BF$40:$BF$64, MATCH($H113, $Z$40:$Z$64, 0))&lt;0, 4, "")
      )
    )
  ),"")</f>
        <v/>
      </c>
      <c r="S113" s="925" t="str">
        <f t="shared" si="448"/>
        <v/>
      </c>
      <c r="U113" s="508" t="s">
        <v>1621</v>
      </c>
      <c r="V113" s="508" t="b">
        <f t="shared" si="529"/>
        <v>0</v>
      </c>
      <c r="W113" s="508" t="b">
        <f t="shared" si="529"/>
        <v>0</v>
      </c>
      <c r="X113" s="735" t="b">
        <f t="shared" ref="X113" si="546">IF(H107=$AB$376, FALSE,
 IF(H107=$AC$376, FALSE,
 IF(H107=$AD$376, H112&lt;&gt;"",
 IF(H107=$AE$376, H112&lt;&gt;"",
 IF(H107=$AF$376, H112&lt;&gt;"", FALSE)))))</f>
        <v>0</v>
      </c>
      <c r="AC113" s="299"/>
    </row>
    <row r="114" spans="1:29" ht="21" customHeight="1">
      <c r="A114" s="493"/>
      <c r="C114" s="1346"/>
      <c r="D114" s="1347"/>
      <c r="E114" s="1347"/>
      <c r="F114" s="1347"/>
      <c r="G114" s="1325"/>
      <c r="H114" s="48"/>
      <c r="I114" s="503"/>
      <c r="J114" s="294" t="str">
        <f t="shared" ref="J114" si="547">IFERROR(IF(I114="","-",I114/I107),"-")</f>
        <v>-</v>
      </c>
      <c r="K114" s="1088" t="str">
        <f t="shared" si="521"/>
        <v/>
      </c>
      <c r="L114" s="295" t="str">
        <f t="shared" ref="L114" si="548">IF(AND(ISNUMBER(K114), K114&gt;=0, ISNUMBER(I107), I107&gt;0),K114/I107, "-")</f>
        <v>-</v>
      </c>
      <c r="M114" s="704" t="str">
        <f t="shared" si="523"/>
        <v/>
      </c>
      <c r="N114" s="612"/>
      <c r="O114" s="296" t="str">
        <f>IF($N114="","",IFERROR(VLOOKUP($N114,'C3_2(公表)'!$C$4:$K$108,2,FALSE)&amp;"",""))</f>
        <v/>
      </c>
      <c r="P114" s="296" t="str">
        <f>IF($N114="","",IFERROR(VLOOKUP($N114,'C3_2(公表)'!$C$4:$K$108,3,FALSE)&amp;"",""))</f>
        <v/>
      </c>
      <c r="Q114" s="738" t="str">
        <f>IF($N114="","",IFERROR(VLOOKUP($N114,'C3_2(公表)'!$C$4:$K$108,4,FALSE)&amp;"",""))</f>
        <v/>
      </c>
      <c r="R114" s="925" t="str">
        <f t="shared" ref="R114" si="549">IFERROR(
  IF(COUNTIF($H108:$H114, $H114)&gt;1, 1,
    IF(COUNTIF($Z$10:$Z$30, $H114)=1,
      IF(INDEX($BF$10:$BF$34, MATCH($H114, $Z$10:$Z$30, 0))&lt;0, 2, ""),
      IF(COUNTIF($Z$32:$Z$34, $H114)=1,
        IF(INDEX($CI$32:$CI$34, MATCH($H114, $Z$32:$Z$34, 0))&lt;0, 3, ""),
        IF(INDEX($BF$40:$BF$64, MATCH($H114, $Z$40:$Z$64, 0))&lt;0, 4, "")
      )
    )
  ),"")</f>
        <v/>
      </c>
      <c r="S114" s="925" t="str">
        <f t="shared" si="448"/>
        <v/>
      </c>
      <c r="U114" s="508" t="s">
        <v>1621</v>
      </c>
      <c r="V114" s="508" t="b">
        <f t="shared" si="529"/>
        <v>0</v>
      </c>
      <c r="W114" s="508" t="b">
        <f t="shared" si="529"/>
        <v>0</v>
      </c>
      <c r="X114" s="735" t="b">
        <f t="shared" ref="X114" si="550">IF(H107=$AB$376, FALSE,
 IF(H107=$AC$376, FALSE,
 IF(H107=$AD$376, H113&lt;&gt;"",
 IF(H107=$AE$376, H113&lt;&gt;"",
 IF(H107=$AF$376, H113&lt;&gt;"", FALSE)))))</f>
        <v>0</v>
      </c>
      <c r="AC114" s="299"/>
    </row>
    <row r="115" spans="1:29" ht="21" customHeight="1">
      <c r="A115" s="493"/>
      <c r="C115" s="1321" t="s">
        <v>1075</v>
      </c>
      <c r="D115" s="1322"/>
      <c r="E115" s="1323"/>
      <c r="F115" s="1323"/>
      <c r="G115" s="1324"/>
      <c r="H115" s="48"/>
      <c r="I115" s="503"/>
      <c r="J115" s="294" t="str">
        <f t="shared" ref="J115" si="551">IFERROR(IF(I115="","-",I115/I107),"-")</f>
        <v>-</v>
      </c>
      <c r="K115" s="1088" t="str">
        <f t="shared" si="521"/>
        <v/>
      </c>
      <c r="L115" s="295" t="str">
        <f t="shared" ref="L115" si="552">IF(AND(ISNUMBER(K115), K115&gt;=0, ISNUMBER(I107), I107&gt;0),K115/I107, "-")</f>
        <v>-</v>
      </c>
      <c r="M115" s="704" t="str">
        <f t="shared" si="523"/>
        <v/>
      </c>
      <c r="N115" s="612"/>
      <c r="O115" s="296" t="str">
        <f>IF($N115="","",IFERROR(VLOOKUP($N115,'C3_2(公表)'!$C$4:$K$108,2,FALSE)&amp;"",""))</f>
        <v/>
      </c>
      <c r="P115" s="296" t="str">
        <f>IF($N115="","",IFERROR(VLOOKUP($N115,'C3_2(公表)'!$C$4:$K$108,3,FALSE)&amp;"",""))</f>
        <v/>
      </c>
      <c r="Q115" s="738" t="str">
        <f>IF($N115="","",IFERROR(VLOOKUP($N115,'C3_2(公表)'!$C$4:$K$108,4,FALSE)&amp;"",""))</f>
        <v/>
      </c>
      <c r="R115" s="925" t="str">
        <f t="shared" ref="R115" si="553">IFERROR(
  IF(COUNTIF($H108:$H115, $H115)&gt;1, 1,
    IF(COUNTIF($Z$10:$Z$30, $H115)=1,
      IF(INDEX($BF$10:$BF$34, MATCH($H115, $Z$10:$Z$30, 0))&lt;0, 2, ""),
      IF(COUNTIF($Z$32:$Z$34, $H115)=1,
        IF(INDEX($CI$32:$CI$34, MATCH($H115, $Z$32:$Z$34, 0))&lt;0, 3, ""),
        IF(INDEX($BF$40:$BF$64, MATCH($H115, $Z$40:$Z$64, 0))&lt;0, 4, "")
      )
    )
  ),"")</f>
        <v/>
      </c>
      <c r="S115" s="925" t="str">
        <f t="shared" si="448"/>
        <v/>
      </c>
      <c r="U115" s="508" t="s">
        <v>1621</v>
      </c>
      <c r="V115" s="508" t="b">
        <f t="shared" si="529"/>
        <v>0</v>
      </c>
      <c r="W115" s="508" t="b">
        <f t="shared" si="529"/>
        <v>0</v>
      </c>
      <c r="X115" s="735" t="b">
        <f t="shared" ref="X115" si="554">IF(H107=$AB$376, FALSE,
 IF(H107=$AC$376, FALSE,
 IF(H107=$AD$376, H114&lt;&gt;"",
 IF(H107=$AE$376, H114&lt;&gt;"",
 IF(H107=$AF$376, H114&lt;&gt;"", FALSE)))))</f>
        <v>0</v>
      </c>
      <c r="AC115" s="299"/>
    </row>
    <row r="116" spans="1:29" ht="21" customHeight="1">
      <c r="A116" s="493"/>
      <c r="C116" s="1326" t="str">
        <f>'D6'!$L$51</f>
        <v>-</v>
      </c>
      <c r="D116" s="1327"/>
      <c r="E116" s="1328"/>
      <c r="F116" s="1328"/>
      <c r="G116" s="1325"/>
      <c r="H116" s="48"/>
      <c r="I116" s="506"/>
      <c r="J116" s="294" t="str">
        <f t="shared" ref="J116" si="555">IFERROR(IF(I116="","-",I116/I107),"-")</f>
        <v>-</v>
      </c>
      <c r="K116" s="1089" t="str">
        <f t="shared" si="521"/>
        <v/>
      </c>
      <c r="L116" s="295" t="str">
        <f t="shared" ref="L116" si="556">IF(AND(ISNUMBER(K116), K116&gt;=0, ISNUMBER(I107), I107&gt;0),K116/I107, "-")</f>
        <v>-</v>
      </c>
      <c r="M116" s="704" t="str">
        <f t="shared" si="523"/>
        <v/>
      </c>
      <c r="N116" s="611"/>
      <c r="O116" s="296" t="str">
        <f>IF($N116="","",IFERROR(VLOOKUP($N116,'C3_2(公表)'!$C$4:$K$108,2,FALSE)&amp;"",""))</f>
        <v/>
      </c>
      <c r="P116" s="296" t="str">
        <f>IF($N116="","",IFERROR(VLOOKUP($N116,'C3_2(公表)'!$C$4:$K$108,3,FALSE)&amp;"",""))</f>
        <v/>
      </c>
      <c r="Q116" s="738" t="str">
        <f>IF($N116="","",IFERROR(VLOOKUP($N116,'C3_2(公表)'!$C$4:$K$108,4,FALSE)&amp;"",""))</f>
        <v/>
      </c>
      <c r="R116" s="925" t="str">
        <f t="shared" ref="R116" si="557">IFERROR(
  IF(COUNTIF($H108:$H116, $H116)&gt;1, 1,
    IF(COUNTIF($Z$10:$Z$30, $H116)=1,
      IF(INDEX($BF$10:$BF$34, MATCH($H116, $Z$10:$Z$30, 0))&lt;0, 2, ""),
      IF(COUNTIF($Z$32:$Z$34, $H116)=1,
        IF(INDEX($CI$32:$CI$34, MATCH($H116, $Z$32:$Z$34, 0))&lt;0, 3, ""),
        IF(INDEX($BF$40:$BF$64, MATCH($H116, $Z$40:$Z$64, 0))&lt;0, 4, "")
      )
    )
  ),"")</f>
        <v/>
      </c>
      <c r="S116" s="925" t="str">
        <f t="shared" si="448"/>
        <v/>
      </c>
      <c r="U116" s="508" t="s">
        <v>1621</v>
      </c>
      <c r="V116" s="508" t="b">
        <f t="shared" si="529"/>
        <v>0</v>
      </c>
      <c r="W116" s="508" t="b">
        <f t="shared" si="529"/>
        <v>0</v>
      </c>
      <c r="X116" s="735" t="b">
        <f t="shared" ref="X116" si="558">IF(H107=$AB$376, FALSE,
 IF(H107=$AC$376, FALSE,
 IF(H107=$AD$376, H115&lt;&gt;"",
 IF(H107=$AE$376, H115&lt;&gt;"",
 IF(H107=$AF$376, H115&lt;&gt;"", FALSE)))))</f>
        <v>0</v>
      </c>
      <c r="AC116" s="299"/>
    </row>
    <row r="117" spans="1:29" ht="21" customHeight="1">
      <c r="A117" s="493"/>
      <c r="C117" s="1329" t="s">
        <v>1043</v>
      </c>
      <c r="D117" s="1330"/>
      <c r="E117" s="1330"/>
      <c r="F117" s="1331"/>
      <c r="G117" s="1324"/>
      <c r="H117" s="48"/>
      <c r="I117" s="507"/>
      <c r="J117" s="294" t="str">
        <f t="shared" ref="J117" si="559">IFERROR(IF(I117="","-",I117/I107),"-")</f>
        <v>-</v>
      </c>
      <c r="K117" s="1087" t="str">
        <f t="shared" si="521"/>
        <v/>
      </c>
      <c r="L117" s="295" t="str">
        <f t="shared" ref="L117" si="560">IF(AND(ISNUMBER(K117), K117&gt;=0, ISNUMBER(I107), I107&gt;0),K117/I107, "-")</f>
        <v>-</v>
      </c>
      <c r="M117" s="704" t="str">
        <f t="shared" si="523"/>
        <v/>
      </c>
      <c r="N117" s="611"/>
      <c r="O117" s="296" t="str">
        <f>IF($N117="","",IFERROR(VLOOKUP($N117,'C3_2(公表)'!$C$4:$K$108,2,FALSE)&amp;"",""))</f>
        <v/>
      </c>
      <c r="P117" s="296" t="str">
        <f>IF($N117="","",IFERROR(VLOOKUP($N117,'C3_2(公表)'!$C$4:$K$108,3,FALSE)&amp;"",""))</f>
        <v/>
      </c>
      <c r="Q117" s="738" t="str">
        <f>IF($N117="","",IFERROR(VLOOKUP($N117,'C3_2(公表)'!$C$4:$K$108,4,FALSE)&amp;"",""))</f>
        <v/>
      </c>
      <c r="R117" s="925" t="str">
        <f t="shared" ref="R117" si="561">IFERROR(
  IF(COUNTIF($H108:$H117, $H117)&gt;1, 1,
    IF(COUNTIF($Z$10:$Z$30, $H117)=1,
      IF(INDEX($BF$10:$BF$34, MATCH($H117, $Z$10:$Z$30, 0))&lt;0, 2, ""),
      IF(COUNTIF($Z$32:$Z$34, $H117)=1,
        IF(INDEX($CI$32:$CI$34, MATCH($H117, $Z$32:$Z$34, 0))&lt;0, 3, ""),
        IF(INDEX($BF$40:$BF$64, MATCH($H117, $Z$40:$Z$64, 0))&lt;0, 4, "")
      )
    )
  ),"")</f>
        <v/>
      </c>
      <c r="S117" s="925" t="str">
        <f t="shared" si="448"/>
        <v/>
      </c>
      <c r="U117" s="508" t="s">
        <v>1621</v>
      </c>
      <c r="V117" s="508" t="b">
        <f t="shared" si="529"/>
        <v>0</v>
      </c>
      <c r="W117" s="508" t="b">
        <f t="shared" si="529"/>
        <v>0</v>
      </c>
      <c r="X117" s="1080" t="b">
        <f t="shared" ref="X117" si="562">IF(H107=$AB$376, FALSE,
 IF(H107=$AC$376, FALSE,
 IF(H107=$AD$376, FALSE,
 IF(H107=$AE$376, H116&lt;&gt;"",
 IF(H107=$AF$376, H116&lt;&gt;"", FALSE)))))</f>
        <v>0</v>
      </c>
      <c r="AC117" s="299"/>
    </row>
    <row r="118" spans="1:29" ht="21" customHeight="1">
      <c r="A118" s="493"/>
      <c r="C118" s="1326" t="str">
        <f>IFERROR(MIN(SUM(M108:M120)/I107,C116),"-")</f>
        <v>-</v>
      </c>
      <c r="D118" s="1327"/>
      <c r="E118" s="1328"/>
      <c r="F118" s="1328"/>
      <c r="G118" s="1325"/>
      <c r="H118" s="48"/>
      <c r="I118" s="506"/>
      <c r="J118" s="294" t="str">
        <f t="shared" ref="J118" si="563">IFERROR(IF(I118="","-",I118/I107),"-")</f>
        <v>-</v>
      </c>
      <c r="K118" s="1089" t="str">
        <f t="shared" si="521"/>
        <v/>
      </c>
      <c r="L118" s="295" t="str">
        <f t="shared" ref="L118" si="564">IF(AND(ISNUMBER(K118), K118&gt;=0, ISNUMBER(I107), I107&gt;0),K118/I107, "-")</f>
        <v>-</v>
      </c>
      <c r="M118" s="704" t="str">
        <f t="shared" si="523"/>
        <v/>
      </c>
      <c r="N118" s="611"/>
      <c r="O118" s="296" t="str">
        <f>IF($N118="","",IFERROR(VLOOKUP($N118,'C3_2(公表)'!$C$4:$K$108,2,FALSE)&amp;"",""))</f>
        <v/>
      </c>
      <c r="P118" s="296" t="str">
        <f>IF($N118="","",IFERROR(VLOOKUP($N118,'C3_2(公表)'!$C$4:$K$108,3,FALSE)&amp;"",""))</f>
        <v/>
      </c>
      <c r="Q118" s="738" t="str">
        <f>IF($N118="","",IFERROR(VLOOKUP($N118,'C3_2(公表)'!$C$4:$K$108,4,FALSE)&amp;"",""))</f>
        <v/>
      </c>
      <c r="R118" s="925" t="str">
        <f t="shared" ref="R118" si="565">IFERROR(
  IF(COUNTIF($H108:$H118, $H118)&gt;1, 1,
    IF(COUNTIF($Z$10:$Z$30, $H118)=1,
      IF(INDEX($BF$10:$BF$34, MATCH($H118, $Z$10:$Z$30, 0))&lt;0, 2, ""),
      IF(COUNTIF($Z$32:$Z$34, $H118)=1,
        IF(INDEX($CI$32:$CI$34, MATCH($H118, $Z$32:$Z$34, 0))&lt;0, 3, ""),
        IF(INDEX($BF$40:$BF$64, MATCH($H118, $Z$40:$Z$64, 0))&lt;0, 4, "")
      )
    )
  ),"")</f>
        <v/>
      </c>
      <c r="S118" s="925" t="str">
        <f t="shared" si="448"/>
        <v/>
      </c>
      <c r="U118" s="508" t="s">
        <v>1621</v>
      </c>
      <c r="V118" s="508" t="b">
        <f t="shared" si="529"/>
        <v>0</v>
      </c>
      <c r="W118" s="508" t="b">
        <f t="shared" si="529"/>
        <v>0</v>
      </c>
      <c r="X118" s="1080" t="b">
        <f t="shared" ref="X118" si="566">IF(H107=$AB$376, FALSE,
 IF(H107=$AC$376, FALSE,
 IF(H107=$AD$376, FALSE,
 IF(H107=$AE$376, H117&lt;&gt;"",
 IF(H107=$AF$376, H117&lt;&gt;"", FALSE)))))</f>
        <v>0</v>
      </c>
      <c r="AC118" s="299"/>
    </row>
    <row r="119" spans="1:29" ht="21" customHeight="1">
      <c r="A119" s="493"/>
      <c r="C119" s="1329" t="s">
        <v>1076</v>
      </c>
      <c r="D119" s="1330"/>
      <c r="E119" s="1330"/>
      <c r="F119" s="1331"/>
      <c r="G119" s="1324"/>
      <c r="H119" s="498"/>
      <c r="I119" s="506"/>
      <c r="J119" s="499" t="str">
        <f t="shared" ref="J119" si="567">IFERROR(IF(I119="","-",I119/I107),"-")</f>
        <v>-</v>
      </c>
      <c r="K119" s="1089" t="str">
        <f t="shared" si="521"/>
        <v/>
      </c>
      <c r="L119" s="500" t="str">
        <f t="shared" ref="L119" si="568">IF(AND(ISNUMBER(K119), K119&gt;=0, ISNUMBER(I107), I107&gt;0),K119/I107, "-")</f>
        <v>-</v>
      </c>
      <c r="M119" s="707" t="str">
        <f t="shared" si="523"/>
        <v/>
      </c>
      <c r="N119" s="611"/>
      <c r="O119" s="296" t="str">
        <f>IF($N119="","",IFERROR(VLOOKUP($N119,'C3_2(公表)'!$C$4:$K$108,2,FALSE)&amp;"",""))</f>
        <v/>
      </c>
      <c r="P119" s="296" t="str">
        <f>IF($N119="","",IFERROR(VLOOKUP($N119,'C3_2(公表)'!$C$4:$K$108,3,FALSE)&amp;"",""))</f>
        <v/>
      </c>
      <c r="Q119" s="738" t="str">
        <f>IF($N119="","",IFERROR(VLOOKUP($N119,'C3_2(公表)'!$C$4:$K$108,4,FALSE)&amp;"",""))</f>
        <v/>
      </c>
      <c r="R119" s="925" t="str">
        <f t="shared" ref="R119" si="569">IFERROR(
  IF(COUNTIF($H108:$H119, $H119)&gt;1, 1,
    IF(COUNTIF($Z$10:$Z$30, $H119)=1,
      IF(INDEX($BF$10:$BF$34, MATCH($H119, $Z$10:$Z$30, 0))&lt;0, 2, ""),
      IF(COUNTIF($Z$32:$Z$34, $H119)=1,
        IF(INDEX($CI$32:$CI$34, MATCH($H119, $Z$32:$Z$34, 0))&lt;0, 3, ""),
        IF(INDEX($BF$40:$BF$64, MATCH($H119, $Z$40:$Z$64, 0))&lt;0, 4, "")
      )
    )
  ),"")</f>
        <v/>
      </c>
      <c r="S119" s="925" t="str">
        <f t="shared" si="448"/>
        <v/>
      </c>
      <c r="U119" s="508" t="s">
        <v>1621</v>
      </c>
      <c r="V119" s="508" t="b">
        <f t="shared" si="529"/>
        <v>0</v>
      </c>
      <c r="W119" s="508" t="b">
        <f t="shared" si="529"/>
        <v>0</v>
      </c>
      <c r="X119" s="1080" t="b">
        <f t="shared" ref="X119" si="570">IF(H107=$AB$376, FALSE,
 IF(H107=$AC$376, FALSE,
 IF(H107=$AD$376, FALSE,
 IF(H107=$AE$376, H118&lt;&gt;"",
 IF(H107=$AF$376, H118&lt;&gt;"", FALSE)))))</f>
        <v>0</v>
      </c>
      <c r="AC119" s="299"/>
    </row>
    <row r="120" spans="1:29" ht="21" customHeight="1" thickBot="1">
      <c r="A120" s="493"/>
      <c r="C120" s="1361" t="str">
        <f>IFERROR(MIN(SUM(K108:K120)/I107, C118),"-")</f>
        <v>-</v>
      </c>
      <c r="D120" s="1362"/>
      <c r="E120" s="1362"/>
      <c r="F120" s="1363"/>
      <c r="G120" s="1360"/>
      <c r="H120" s="809" t="str">
        <f>IF(AND(H107="電源構成を指定しない", I107&lt;&gt;""), "電源種の指定なし", "")</f>
        <v/>
      </c>
      <c r="I120" s="592" t="str">
        <f>IF(AND(H107="電源構成を指定しない", I107&lt;&gt;""), I107-SUM(I108:I119), "")</f>
        <v/>
      </c>
      <c r="J120" s="501" t="str">
        <f t="shared" ref="J120" si="571">IFERROR(IF(I120="","-",I120/I107),"-")</f>
        <v>-</v>
      </c>
      <c r="K120" s="1092" t="str">
        <f t="shared" si="521"/>
        <v/>
      </c>
      <c r="L120" s="502" t="str">
        <f t="shared" ref="L120" si="572">IF(AND(ISNUMBER(K120), K120&gt;=0, ISNUMBER(I107), I107&gt;0),K120/I107, "-")</f>
        <v>-</v>
      </c>
      <c r="M120" s="892" t="str">
        <f t="shared" si="523"/>
        <v/>
      </c>
      <c r="N120" s="613"/>
      <c r="O120" s="301" t="str">
        <f>IF($N120="","",IFERROR(VLOOKUP($N120,'C3_2(公表)'!$C$4:$K$108,2,FALSE)&amp;"",""))</f>
        <v/>
      </c>
      <c r="P120" s="301" t="str">
        <f>IF($N120="","",IFERROR(VLOOKUP($N120,'C3_2(公表)'!$C$4:$K$108,3,FALSE)&amp;"",""))</f>
        <v/>
      </c>
      <c r="Q120" s="739" t="str">
        <f>IF($N120="","",IFERROR(VLOOKUP($N120,'C3_2(公表)'!$C$4:$K$108,4,FALSE)&amp;"",""))</f>
        <v/>
      </c>
      <c r="R120" s="733"/>
      <c r="S120" s="733"/>
      <c r="U120" s="508" t="s">
        <v>1621</v>
      </c>
      <c r="V120" s="508" t="b">
        <f t="shared" si="529"/>
        <v>0</v>
      </c>
      <c r="W120" s="508" t="b">
        <f t="shared" si="529"/>
        <v>0</v>
      </c>
      <c r="X120" s="508" t="b">
        <v>0</v>
      </c>
      <c r="AC120" s="299"/>
    </row>
    <row r="121" spans="1:29" ht="21" customHeight="1" thickTop="1" thickBot="1">
      <c r="A121" s="493"/>
      <c r="C121" s="1336" t="s">
        <v>1083</v>
      </c>
      <c r="D121" s="291" t="s">
        <v>1107</v>
      </c>
      <c r="E121" s="292" t="s">
        <v>54</v>
      </c>
      <c r="F121" s="292" t="s">
        <v>1109</v>
      </c>
      <c r="G121" s="589" t="s">
        <v>1108</v>
      </c>
      <c r="H121" s="743" t="str">
        <f>IF(AND($C$3=$AB$376, $I121&lt;&gt;""), $AB$376, "")</f>
        <v/>
      </c>
      <c r="I121" s="1053" t="str">
        <f>IF('D6'!$M$34=0, "", 'D6'!$M$34)</f>
        <v/>
      </c>
      <c r="J121" s="744"/>
      <c r="K121" s="1093"/>
      <c r="L121" s="593"/>
      <c r="M121" s="703"/>
      <c r="N121" s="610"/>
      <c r="O121" s="293" t="str">
        <f>IF($N121="","",
 IF($N121=0,"第2号様式　その３のすべての発電所",IFERROR(VLOOKUP($N121,'C3_2(公表)'!$C$4:$K$108,2,FALSE)&amp;"", "")))</f>
        <v/>
      </c>
      <c r="P121" s="293" t="str">
        <f>IF($N121="","",IFERROR(VLOOKUP($N121,'C3_2(公表)'!$C$4:$K$108,3,FALSE)&amp;"",""))</f>
        <v/>
      </c>
      <c r="Q121" s="737" t="str">
        <f>IF($N121="","",IFERROR(VLOOKUP($N121,'C3_2(公表)'!$C$4:$K$108,4,FALSE)&amp;"",""))</f>
        <v/>
      </c>
      <c r="R121" s="709"/>
      <c r="S121" s="925" t="str">
        <f t="shared" ref="S121" si="573">IF(OR($H121="", $I121="", $I121=SUM($I122:$I134)), "",
   IF(SUM($I122:$I134)&lt;$I121,
     $U121&amp;"の利用量合計が "&amp;TEXT($I121, "#,##0")&amp;" 千kWh となるように I列に入力してください。",
     $U121&amp;"の利用量合計が "&amp;TEXT($I121, "#,##0")&amp;" 千kWh となるように I列に入力してください。"))</f>
        <v/>
      </c>
      <c r="T121" s="1338"/>
      <c r="U121" s="508" t="s">
        <v>1622</v>
      </c>
      <c r="V121" s="508" t="b">
        <f>'D6'!$M$34&gt;0</f>
        <v>0</v>
      </c>
      <c r="W121" s="508" t="b">
        <f>'D6'!$M$35&gt;0</f>
        <v>0</v>
      </c>
      <c r="X121" s="508" t="b">
        <v>1</v>
      </c>
      <c r="Y121" s="587"/>
    </row>
    <row r="122" spans="1:29" ht="21" customHeight="1">
      <c r="A122" s="493"/>
      <c r="C122" s="1337"/>
      <c r="D122" s="305"/>
      <c r="E122" s="306"/>
      <c r="F122" s="306"/>
      <c r="G122" s="307"/>
      <c r="H122" s="495"/>
      <c r="I122" s="503"/>
      <c r="J122" s="294" t="str">
        <f t="shared" ref="J122" si="574">IFERROR(IF(I122="","-",I122/I121),"-")</f>
        <v>-</v>
      </c>
      <c r="K122" s="1087" t="str">
        <f t="shared" ref="K122:K134" si="575">IF($H122="", "", IFERROR(INDEX($FT$40:$GS$55, MATCH($H122, $FS$40:$FS$55, 0), MATCH($U122, $FT$39:$GS$39, 0)), ""))</f>
        <v/>
      </c>
      <c r="L122" s="295" t="str">
        <f t="shared" ref="L122" si="576">IF(AND(ISNUMBER(K122), K122&gt;=0, ISNUMBER(I121), I121&gt;0),K122/I121, "-")</f>
        <v>-</v>
      </c>
      <c r="M122" s="704" t="str">
        <f t="shared" ref="M122:M134" si="577">IF($H122="", "", IFERROR(INDEX($FT$10:$GS$25, MATCH($H122, $FS$10:$FS$25, 0), MATCH($U122, $FT$9:$GS$9, 0)), ""))</f>
        <v/>
      </c>
      <c r="N122" s="611"/>
      <c r="O122" s="296" t="str">
        <f>IF($N122="","",IFERROR(VLOOKUP($N122,'C3_2(公表)'!$C$4:$K$108,2,FALSE)&amp;"",""))</f>
        <v/>
      </c>
      <c r="P122" s="296" t="str">
        <f>IF($N122="","",IFERROR(VLOOKUP($N122,'C3_2(公表)'!$C$4:$K$108,3,FALSE)&amp;"",""))</f>
        <v/>
      </c>
      <c r="Q122" s="738" t="str">
        <f>IF($N122="","",IFERROR(VLOOKUP($N122,'C3_2(公表)'!$C$4:$K$108,4,FALSE)&amp;"",""))</f>
        <v/>
      </c>
      <c r="R122" s="925" t="str">
        <f t="shared" ref="R122" si="578">IFERROR(
  IF(COUNTIF($H122:$H122, $H122)&gt;1, 1,
    IF(COUNTIF($Z$10:$Z$30, $H122)=1,
      IF(INDEX($BF$10:$BF$34, MATCH($H122, $Z$10:$Z$30, 0))&lt;0, 2, ""),
      IF(COUNTIF($Z$32:$Z$34, $H122)=1,
        IF(INDEX($CI$32:$CI$34, MATCH($H122, $Z$32:$Z$34, 0))&lt;0, 3, ""),
        IF(INDEX($BF$40:$BF$64, MATCH($H122, $Z$40:$Z$64, 0))&lt;0, 4, "")
      )
    )
  ),"")</f>
        <v/>
      </c>
      <c r="S122" s="925" t="str">
        <f t="shared" si="470"/>
        <v/>
      </c>
      <c r="T122" s="1338"/>
      <c r="U122" s="508" t="s">
        <v>1622</v>
      </c>
      <c r="V122" s="508" t="b">
        <f>V121</f>
        <v>0</v>
      </c>
      <c r="W122" s="508" t="b">
        <f>W121</f>
        <v>0</v>
      </c>
      <c r="X122" s="734" t="b">
        <f t="shared" ref="X122" si="579">IF(H121=$AB$376, FALSE,
 IF(H121=$AC$376, H121&lt;&gt;"",
 IF(H121=$AD$376, H121&lt;&gt;"",
 IF(H121=$AE$376, H121&lt;&gt;"",
 IF(H121=$AF$376, H121&lt;&gt;"", FALSE)))))</f>
        <v>0</v>
      </c>
      <c r="Y122" s="587"/>
    </row>
    <row r="123" spans="1:29" ht="21" customHeight="1">
      <c r="A123" s="493"/>
      <c r="C123" s="297" t="s">
        <v>1071</v>
      </c>
      <c r="D123" s="1339"/>
      <c r="E123" s="1339"/>
      <c r="F123" s="1339"/>
      <c r="G123" s="1340"/>
      <c r="H123" s="48"/>
      <c r="I123" s="503"/>
      <c r="J123" s="294" t="str">
        <f t="shared" ref="J123" si="580">IFERROR(IF(I123="","-",I123/I121),"-")</f>
        <v>-</v>
      </c>
      <c r="K123" s="1088" t="str">
        <f t="shared" si="575"/>
        <v/>
      </c>
      <c r="L123" s="295" t="str">
        <f t="shared" ref="L123" si="581">IF(AND(ISNUMBER(K123), K123&gt;=0, ISNUMBER(I121), I121&gt;0),K123/I121, "-")</f>
        <v>-</v>
      </c>
      <c r="M123" s="704" t="str">
        <f t="shared" si="577"/>
        <v/>
      </c>
      <c r="N123" s="612"/>
      <c r="O123" s="296" t="str">
        <f>IF($N123="","",IFERROR(VLOOKUP($N123,'C3_2(公表)'!$C$4:$K$108,2,FALSE)&amp;"",""))</f>
        <v/>
      </c>
      <c r="P123" s="296" t="str">
        <f>IF($N123="","",IFERROR(VLOOKUP($N123,'C3_2(公表)'!$C$4:$K$108,3,FALSE)&amp;"",""))</f>
        <v/>
      </c>
      <c r="Q123" s="738" t="str">
        <f>IF($N123="","",IFERROR(VLOOKUP($N123,'C3_2(公表)'!$C$4:$K$108,4,FALSE)&amp;"",""))</f>
        <v/>
      </c>
      <c r="R123" s="925" t="str">
        <f t="shared" ref="R123" si="582">IFERROR(
  IF(COUNTIF($H122:$H123, $H123)&gt;1, 1,
    IF(COUNTIF($Z$10:$Z$30, $H123)=1,
      IF(INDEX($BF$10:$BF$34, MATCH($H123, $Z$10:$Z$30, 0))&lt;0, 2, ""),
      IF(COUNTIF($Z$32:$Z$34, $H123)=1,
        IF(INDEX($CI$32:$CI$34, MATCH($H123, $Z$32:$Z$34, 0))&lt;0, 3, ""),
        IF(INDEX($BF$40:$BF$64, MATCH($H123, $Z$40:$Z$64, 0))&lt;0, 4, "")
      )
    )
  ),"")</f>
        <v/>
      </c>
      <c r="S123" s="925" t="str">
        <f t="shared" si="470"/>
        <v/>
      </c>
      <c r="U123" s="508" t="s">
        <v>1622</v>
      </c>
      <c r="V123" s="508" t="b">
        <f t="shared" ref="V123:W134" si="583">V122</f>
        <v>0</v>
      </c>
      <c r="W123" s="508" t="b">
        <f t="shared" si="583"/>
        <v>0</v>
      </c>
      <c r="X123" s="734" t="b">
        <f t="shared" ref="X123" si="584">IF(H121=$AB$376, FALSE,
 IF(H121=$AC$376, H122&lt;&gt;"",
 IF(H121=$AD$376, H122&lt;&gt;"",
 IF(H121=$AE$376, H122&lt;&gt;"",
 IF(H121=$AF$376, H122&lt;&gt;"", FALSE)))))</f>
        <v>0</v>
      </c>
    </row>
    <row r="124" spans="1:29" ht="21" customHeight="1">
      <c r="A124" s="493"/>
      <c r="C124" s="1341"/>
      <c r="D124" s="1342"/>
      <c r="E124" s="1342"/>
      <c r="F124" s="1343"/>
      <c r="G124" s="298" t="s">
        <v>1072</v>
      </c>
      <c r="H124" s="48"/>
      <c r="I124" s="503"/>
      <c r="J124" s="294" t="str">
        <f t="shared" ref="J124" si="585">IFERROR(IF(I124="","-",I124/I121),"-")</f>
        <v>-</v>
      </c>
      <c r="K124" s="1088" t="str">
        <f t="shared" si="575"/>
        <v/>
      </c>
      <c r="L124" s="295" t="str">
        <f t="shared" ref="L124" si="586">IF(AND(ISNUMBER(K124), K124&gt;=0, ISNUMBER(I121), I121&gt;0),K124/I121, "-")</f>
        <v>-</v>
      </c>
      <c r="M124" s="704" t="str">
        <f t="shared" si="577"/>
        <v/>
      </c>
      <c r="N124" s="612"/>
      <c r="O124" s="296" t="str">
        <f>IF($N124="","",IFERROR(VLOOKUP($N124,'C3_2(公表)'!$C$4:$K$108,2,FALSE)&amp;"",""))</f>
        <v/>
      </c>
      <c r="P124" s="296" t="str">
        <f>IF($N124="","",IFERROR(VLOOKUP($N124,'C3_2(公表)'!$C$4:$K$108,3,FALSE)&amp;"",""))</f>
        <v/>
      </c>
      <c r="Q124" s="738" t="str">
        <f>IF($N124="","",IFERROR(VLOOKUP($N124,'C3_2(公表)'!$C$4:$K$108,4,FALSE)&amp;"",""))</f>
        <v/>
      </c>
      <c r="R124" s="925" t="str">
        <f t="shared" ref="R124" si="587">IFERROR(
  IF(COUNTIF($H122:$H124, $H124)&gt;1, 1,
    IF(COUNTIF($Z$10:$Z$30, $H124)=1,
      IF(INDEX($BF$10:$BF$34, MATCH($H124, $Z$10:$Z$30, 0))&lt;0, 2, ""),
      IF(COUNTIF($Z$32:$Z$34, $H124)=1,
        IF(INDEX($CI$32:$CI$34, MATCH($H124, $Z$32:$Z$34, 0))&lt;0, 3, ""),
        IF(INDEX($BF$40:$BF$64, MATCH($H124, $Z$40:$Z$64, 0))&lt;0, 4, "")
      )
    )
  ),"")</f>
        <v/>
      </c>
      <c r="S124" s="925" t="str">
        <f t="shared" si="470"/>
        <v/>
      </c>
      <c r="U124" s="508" t="s">
        <v>1622</v>
      </c>
      <c r="V124" s="508" t="b">
        <f t="shared" si="583"/>
        <v>0</v>
      </c>
      <c r="W124" s="508" t="b">
        <f t="shared" si="583"/>
        <v>0</v>
      </c>
      <c r="X124" s="734" t="b">
        <f t="shared" ref="X124" si="588">IF(H121=$AB$376, FALSE,
 IF(H121=$AC$376, H123&lt;&gt;"",
 IF(H121=$AD$376, H123&lt;&gt;"",
 IF(H121=$AE$376, H123&lt;&gt;"",
 IF(H121=$AF$376, H123&lt;&gt;"", FALSE)))))</f>
        <v>0</v>
      </c>
      <c r="AC124" s="299"/>
    </row>
    <row r="125" spans="1:29" ht="21" customHeight="1">
      <c r="A125" s="493"/>
      <c r="C125" s="1344" t="s">
        <v>1148</v>
      </c>
      <c r="D125" s="1345"/>
      <c r="E125" s="1345"/>
      <c r="F125" s="1345"/>
      <c r="G125" s="1324"/>
      <c r="H125" s="48"/>
      <c r="I125" s="503"/>
      <c r="J125" s="294" t="str">
        <f t="shared" ref="J125" si="589">IFERROR(IF(I125="","-",I125/I121),"-")</f>
        <v>-</v>
      </c>
      <c r="K125" s="1088" t="str">
        <f t="shared" si="575"/>
        <v/>
      </c>
      <c r="L125" s="295" t="str">
        <f t="shared" ref="L125" si="590">IF(AND(ISNUMBER(K125), K125&gt;=0, ISNUMBER(I121), I121&gt;0),K125/I121, "-")</f>
        <v>-</v>
      </c>
      <c r="M125" s="704" t="str">
        <f t="shared" si="577"/>
        <v/>
      </c>
      <c r="N125" s="612"/>
      <c r="O125" s="296" t="str">
        <f>IF($N125="","",IFERROR(VLOOKUP($N125,'C3_2(公表)'!$C$4:$K$108,2,FALSE)&amp;"",""))</f>
        <v/>
      </c>
      <c r="P125" s="296" t="str">
        <f>IF($N125="","",IFERROR(VLOOKUP($N125,'C3_2(公表)'!$C$4:$K$108,3,FALSE)&amp;"",""))</f>
        <v/>
      </c>
      <c r="Q125" s="738" t="str">
        <f>IF($N125="","",IFERROR(VLOOKUP($N125,'C3_2(公表)'!$C$4:$K$108,4,FALSE)&amp;"",""))</f>
        <v/>
      </c>
      <c r="R125" s="925" t="str">
        <f t="shared" ref="R125" si="591">IFERROR(
  IF(COUNTIF($H122:$H125, $H125)&gt;1, 1,
    IF(COUNTIF($Z$10:$Z$30, $H125)=1,
      IF(INDEX($BF$10:$BF$34, MATCH($H125, $Z$10:$Z$30, 0))&lt;0, 2, ""),
      IF(COUNTIF($Z$32:$Z$34, $H125)=1,
        IF(INDEX($CI$32:$CI$34, MATCH($H125, $Z$32:$Z$34, 0))&lt;0, 3, ""),
        IF(INDEX($BF$40:$BF$64, MATCH($H125, $Z$40:$Z$64, 0))&lt;0, 4, "")
      )
    )
  ),"")</f>
        <v/>
      </c>
      <c r="S125" s="925" t="str">
        <f t="shared" si="448"/>
        <v/>
      </c>
      <c r="U125" s="508" t="s">
        <v>1622</v>
      </c>
      <c r="V125" s="508" t="b">
        <f t="shared" si="583"/>
        <v>0</v>
      </c>
      <c r="W125" s="508" t="b">
        <f t="shared" si="583"/>
        <v>0</v>
      </c>
      <c r="X125" s="735" t="b">
        <f t="shared" ref="X125" si="592">IF(H121=$AB$376, FALSE,
 IF(H121=$AC$376, FALSE,
 IF(H121=$AD$376, H124&lt;&gt;"",
 IF(H121=$AE$376, H124&lt;&gt;"",
 IF(H121=$AF$376, H124&lt;&gt;"", FALSE)))))</f>
        <v>0</v>
      </c>
      <c r="AC125" s="299"/>
    </row>
    <row r="126" spans="1:29" ht="21" customHeight="1">
      <c r="A126" s="493"/>
      <c r="C126" s="1346"/>
      <c r="D126" s="1347"/>
      <c r="E126" s="1347"/>
      <c r="F126" s="1347"/>
      <c r="G126" s="1325"/>
      <c r="H126" s="48"/>
      <c r="I126" s="503"/>
      <c r="J126" s="294" t="str">
        <f t="shared" ref="J126" si="593">IFERROR(IF(I126="","-",I126/I121),"-")</f>
        <v>-</v>
      </c>
      <c r="K126" s="1088" t="str">
        <f t="shared" si="575"/>
        <v/>
      </c>
      <c r="L126" s="295" t="str">
        <f t="shared" ref="L126" si="594">IF(AND(ISNUMBER(K126), K126&gt;=0, ISNUMBER(I121), I121&gt;0),K126/I121, "-")</f>
        <v>-</v>
      </c>
      <c r="M126" s="704" t="str">
        <f t="shared" si="577"/>
        <v/>
      </c>
      <c r="N126" s="612"/>
      <c r="O126" s="296" t="str">
        <f>IF($N126="","",IFERROR(VLOOKUP($N126,'C3_2(公表)'!$C$4:$K$108,2,FALSE)&amp;"",""))</f>
        <v/>
      </c>
      <c r="P126" s="296" t="str">
        <f>IF($N126="","",IFERROR(VLOOKUP($N126,'C3_2(公表)'!$C$4:$K$108,3,FALSE)&amp;"",""))</f>
        <v/>
      </c>
      <c r="Q126" s="738" t="str">
        <f>IF($N126="","",IFERROR(VLOOKUP($N126,'C3_2(公表)'!$C$4:$K$108,4,FALSE)&amp;"",""))</f>
        <v/>
      </c>
      <c r="R126" s="925" t="str">
        <f t="shared" ref="R126" si="595">IFERROR(
  IF(COUNTIF($H122:$H126, $H126)&gt;1, 1,
    IF(COUNTIF($Z$10:$Z$30, $H126)=1,
      IF(INDEX($BF$10:$BF$34, MATCH($H126, $Z$10:$Z$30, 0))&lt;0, 2, ""),
      IF(COUNTIF($Z$32:$Z$34, $H126)=1,
        IF(INDEX($CI$32:$CI$34, MATCH($H126, $Z$32:$Z$34, 0))&lt;0, 3, ""),
        IF(INDEX($BF$40:$BF$64, MATCH($H126, $Z$40:$Z$64, 0))&lt;0, 4, "")
      )
    )
  ),"")</f>
        <v/>
      </c>
      <c r="S126" s="925" t="str">
        <f t="shared" si="448"/>
        <v/>
      </c>
      <c r="U126" s="508" t="s">
        <v>1622</v>
      </c>
      <c r="V126" s="508" t="b">
        <f t="shared" si="583"/>
        <v>0</v>
      </c>
      <c r="W126" s="508" t="b">
        <f t="shared" si="583"/>
        <v>0</v>
      </c>
      <c r="X126" s="735" t="b">
        <f t="shared" ref="X126" si="596">IF(H121=$AB$376, FALSE,
 IF(H121=$AC$376, FALSE,
 IF(H121=$AD$376, H125&lt;&gt;"",
 IF(H121=$AE$376, H125&lt;&gt;"",
 IF(H121=$AF$376, H125&lt;&gt;"", FALSE)))))</f>
        <v>0</v>
      </c>
      <c r="AC126" s="299"/>
    </row>
    <row r="127" spans="1:29" ht="21" customHeight="1">
      <c r="A127" s="493"/>
      <c r="C127" s="1344" t="s">
        <v>1149</v>
      </c>
      <c r="D127" s="1345"/>
      <c r="E127" s="1345"/>
      <c r="F127" s="1345"/>
      <c r="G127" s="1324"/>
      <c r="H127" s="48"/>
      <c r="I127" s="503"/>
      <c r="J127" s="294" t="str">
        <f t="shared" ref="J127" si="597">IFERROR(IF(I127="","-",I127/I121),"-")</f>
        <v>-</v>
      </c>
      <c r="K127" s="1088" t="str">
        <f t="shared" si="575"/>
        <v/>
      </c>
      <c r="L127" s="295" t="str">
        <f t="shared" ref="L127" si="598">IF(AND(ISNUMBER(K127), K127&gt;=0, ISNUMBER(I121), I121&gt;0),K127/I121, "-")</f>
        <v>-</v>
      </c>
      <c r="M127" s="704" t="str">
        <f t="shared" si="577"/>
        <v/>
      </c>
      <c r="N127" s="612"/>
      <c r="O127" s="296" t="str">
        <f>IF($N127="","",IFERROR(VLOOKUP($N127,'C3_2(公表)'!$C$4:$K$108,2,FALSE)&amp;"",""))</f>
        <v/>
      </c>
      <c r="P127" s="296" t="str">
        <f>IF($N127="","",IFERROR(VLOOKUP($N127,'C3_2(公表)'!$C$4:$K$108,3,FALSE)&amp;"",""))</f>
        <v/>
      </c>
      <c r="Q127" s="738" t="str">
        <f>IF($N127="","",IFERROR(VLOOKUP($N127,'C3_2(公表)'!$C$4:$K$108,4,FALSE)&amp;"",""))</f>
        <v/>
      </c>
      <c r="R127" s="925" t="str">
        <f t="shared" ref="R127" si="599">IFERROR(
  IF(COUNTIF($H122:$H127, $H127)&gt;1, 1,
    IF(COUNTIF($Z$10:$Z$30, $H127)=1,
      IF(INDEX($BF$10:$BF$34, MATCH($H127, $Z$10:$Z$30, 0))&lt;0, 2, ""),
      IF(COUNTIF($Z$32:$Z$34, $H127)=1,
        IF(INDEX($CI$32:$CI$34, MATCH($H127, $Z$32:$Z$34, 0))&lt;0, 3, ""),
        IF(INDEX($BF$40:$BF$64, MATCH($H127, $Z$40:$Z$64, 0))&lt;0, 4, "")
      )
    )
  ),"")</f>
        <v/>
      </c>
      <c r="S127" s="925" t="str">
        <f t="shared" si="448"/>
        <v/>
      </c>
      <c r="U127" s="508" t="s">
        <v>1622</v>
      </c>
      <c r="V127" s="508" t="b">
        <f t="shared" si="583"/>
        <v>0</v>
      </c>
      <c r="W127" s="508" t="b">
        <f t="shared" si="583"/>
        <v>0</v>
      </c>
      <c r="X127" s="735" t="b">
        <f t="shared" ref="X127" si="600">IF(H121=$AB$376, FALSE,
 IF(H121=$AC$376, FALSE,
 IF(H121=$AD$376, H126&lt;&gt;"",
 IF(H121=$AE$376, H126&lt;&gt;"",
 IF(H121=$AF$376, H126&lt;&gt;"", FALSE)))))</f>
        <v>0</v>
      </c>
      <c r="AC127" s="299"/>
    </row>
    <row r="128" spans="1:29" ht="21" customHeight="1">
      <c r="A128" s="493"/>
      <c r="C128" s="1346"/>
      <c r="D128" s="1347"/>
      <c r="E128" s="1347"/>
      <c r="F128" s="1347"/>
      <c r="G128" s="1325"/>
      <c r="H128" s="48"/>
      <c r="I128" s="503"/>
      <c r="J128" s="294" t="str">
        <f t="shared" ref="J128" si="601">IFERROR(IF(I128="","-",I128/I121),"-")</f>
        <v>-</v>
      </c>
      <c r="K128" s="1088" t="str">
        <f t="shared" si="575"/>
        <v/>
      </c>
      <c r="L128" s="295" t="str">
        <f t="shared" ref="L128" si="602">IF(AND(ISNUMBER(K128), K128&gt;=0, ISNUMBER(I121), I121&gt;0),K128/I121, "-")</f>
        <v>-</v>
      </c>
      <c r="M128" s="704" t="str">
        <f t="shared" si="577"/>
        <v/>
      </c>
      <c r="N128" s="612"/>
      <c r="O128" s="296" t="str">
        <f>IF($N128="","",IFERROR(VLOOKUP($N128,'C3_2(公表)'!$C$4:$K$108,2,FALSE)&amp;"",""))</f>
        <v/>
      </c>
      <c r="P128" s="296" t="str">
        <f>IF($N128="","",IFERROR(VLOOKUP($N128,'C3_2(公表)'!$C$4:$K$108,3,FALSE)&amp;"",""))</f>
        <v/>
      </c>
      <c r="Q128" s="738" t="str">
        <f>IF($N128="","",IFERROR(VLOOKUP($N128,'C3_2(公表)'!$C$4:$K$108,4,FALSE)&amp;"",""))</f>
        <v/>
      </c>
      <c r="R128" s="925" t="str">
        <f t="shared" ref="R128" si="603">IFERROR(
  IF(COUNTIF($H122:$H128, $H128)&gt;1, 1,
    IF(COUNTIF($Z$10:$Z$30, $H128)=1,
      IF(INDEX($BF$10:$BF$34, MATCH($H128, $Z$10:$Z$30, 0))&lt;0, 2, ""),
      IF(COUNTIF($Z$32:$Z$34, $H128)=1,
        IF(INDEX($CI$32:$CI$34, MATCH($H128, $Z$32:$Z$34, 0))&lt;0, 3, ""),
        IF(INDEX($BF$40:$BF$64, MATCH($H128, $Z$40:$Z$64, 0))&lt;0, 4, "")
      )
    )
  ),"")</f>
        <v/>
      </c>
      <c r="S128" s="925" t="str">
        <f t="shared" si="448"/>
        <v/>
      </c>
      <c r="U128" s="508" t="s">
        <v>1622</v>
      </c>
      <c r="V128" s="508" t="b">
        <f t="shared" si="583"/>
        <v>0</v>
      </c>
      <c r="W128" s="508" t="b">
        <f t="shared" si="583"/>
        <v>0</v>
      </c>
      <c r="X128" s="735" t="b">
        <f t="shared" ref="X128" si="604">IF(H121=$AB$376, FALSE,
 IF(H121=$AC$376, FALSE,
 IF(H121=$AD$376, H127&lt;&gt;"",
 IF(H121=$AE$376, H127&lt;&gt;"",
 IF(H121=$AF$376, H127&lt;&gt;"", FALSE)))))</f>
        <v>0</v>
      </c>
      <c r="AC128" s="299"/>
    </row>
    <row r="129" spans="1:29" ht="21" customHeight="1">
      <c r="A129" s="493"/>
      <c r="C129" s="1321" t="s">
        <v>1075</v>
      </c>
      <c r="D129" s="1322"/>
      <c r="E129" s="1323"/>
      <c r="F129" s="1323"/>
      <c r="G129" s="1324"/>
      <c r="H129" s="48"/>
      <c r="I129" s="503"/>
      <c r="J129" s="294" t="str">
        <f t="shared" ref="J129" si="605">IFERROR(IF(I129="","-",I129/I121),"-")</f>
        <v>-</v>
      </c>
      <c r="K129" s="1088" t="str">
        <f t="shared" si="575"/>
        <v/>
      </c>
      <c r="L129" s="295" t="str">
        <f t="shared" ref="L129" si="606">IF(AND(ISNUMBER(K129), K129&gt;=0, ISNUMBER(I121), I121&gt;0),K129/I121, "-")</f>
        <v>-</v>
      </c>
      <c r="M129" s="704" t="str">
        <f t="shared" si="577"/>
        <v/>
      </c>
      <c r="N129" s="612"/>
      <c r="O129" s="296" t="str">
        <f>IF($N129="","",IFERROR(VLOOKUP($N129,'C3_2(公表)'!$C$4:$K$108,2,FALSE)&amp;"",""))</f>
        <v/>
      </c>
      <c r="P129" s="296" t="str">
        <f>IF($N129="","",IFERROR(VLOOKUP($N129,'C3_2(公表)'!$C$4:$K$108,3,FALSE)&amp;"",""))</f>
        <v/>
      </c>
      <c r="Q129" s="738" t="str">
        <f>IF($N129="","",IFERROR(VLOOKUP($N129,'C3_2(公表)'!$C$4:$K$108,4,FALSE)&amp;"",""))</f>
        <v/>
      </c>
      <c r="R129" s="925" t="str">
        <f t="shared" ref="R129" si="607">IFERROR(
  IF(COUNTIF($H122:$H129, $H129)&gt;1, 1,
    IF(COUNTIF($Z$10:$Z$30, $H129)=1,
      IF(INDEX($BF$10:$BF$34, MATCH($H129, $Z$10:$Z$30, 0))&lt;0, 2, ""),
      IF(COUNTIF($Z$32:$Z$34, $H129)=1,
        IF(INDEX($CI$32:$CI$34, MATCH($H129, $Z$32:$Z$34, 0))&lt;0, 3, ""),
        IF(INDEX($BF$40:$BF$64, MATCH($H129, $Z$40:$Z$64, 0))&lt;0, 4, "")
      )
    )
  ),"")</f>
        <v/>
      </c>
      <c r="S129" s="925" t="str">
        <f t="shared" si="448"/>
        <v/>
      </c>
      <c r="U129" s="508" t="s">
        <v>1622</v>
      </c>
      <c r="V129" s="508" t="b">
        <f t="shared" si="583"/>
        <v>0</v>
      </c>
      <c r="W129" s="508" t="b">
        <f t="shared" si="583"/>
        <v>0</v>
      </c>
      <c r="X129" s="735" t="b">
        <f t="shared" ref="X129" si="608">IF(H121=$AB$376, FALSE,
 IF(H121=$AC$376, FALSE,
 IF(H121=$AD$376, H128&lt;&gt;"",
 IF(H121=$AE$376, H128&lt;&gt;"",
 IF(H121=$AF$376, H128&lt;&gt;"", FALSE)))))</f>
        <v>0</v>
      </c>
      <c r="AC129" s="299"/>
    </row>
    <row r="130" spans="1:29" ht="21" customHeight="1">
      <c r="A130" s="493"/>
      <c r="C130" s="1326" t="str">
        <f>'D6'!$M$51</f>
        <v>-</v>
      </c>
      <c r="D130" s="1327"/>
      <c r="E130" s="1328"/>
      <c r="F130" s="1328"/>
      <c r="G130" s="1325"/>
      <c r="H130" s="48"/>
      <c r="I130" s="506"/>
      <c r="J130" s="294" t="str">
        <f t="shared" ref="J130" si="609">IFERROR(IF(I130="","-",I130/I121),"-")</f>
        <v>-</v>
      </c>
      <c r="K130" s="1089" t="str">
        <f t="shared" si="575"/>
        <v/>
      </c>
      <c r="L130" s="295" t="str">
        <f t="shared" ref="L130" si="610">IF(AND(ISNUMBER(K130), K130&gt;=0, ISNUMBER(I121), I121&gt;0),K130/I121, "-")</f>
        <v>-</v>
      </c>
      <c r="M130" s="704" t="str">
        <f t="shared" si="577"/>
        <v/>
      </c>
      <c r="N130" s="611"/>
      <c r="O130" s="296" t="str">
        <f>IF($N130="","",IFERROR(VLOOKUP($N130,'C3_2(公表)'!$C$4:$K$108,2,FALSE)&amp;"",""))</f>
        <v/>
      </c>
      <c r="P130" s="296" t="str">
        <f>IF($N130="","",IFERROR(VLOOKUP($N130,'C3_2(公表)'!$C$4:$K$108,3,FALSE)&amp;"",""))</f>
        <v/>
      </c>
      <c r="Q130" s="738" t="str">
        <f>IF($N130="","",IFERROR(VLOOKUP($N130,'C3_2(公表)'!$C$4:$K$108,4,FALSE)&amp;"",""))</f>
        <v/>
      </c>
      <c r="R130" s="925" t="str">
        <f t="shared" ref="R130" si="611">IFERROR(
  IF(COUNTIF($H122:$H130, $H130)&gt;1, 1,
    IF(COUNTIF($Z$10:$Z$30, $H130)=1,
      IF(INDEX($BF$10:$BF$34, MATCH($H130, $Z$10:$Z$30, 0))&lt;0, 2, ""),
      IF(COUNTIF($Z$32:$Z$34, $H130)=1,
        IF(INDEX($CI$32:$CI$34, MATCH($H130, $Z$32:$Z$34, 0))&lt;0, 3, ""),
        IF(INDEX($BF$40:$BF$64, MATCH($H130, $Z$40:$Z$64, 0))&lt;0, 4, "")
      )
    )
  ),"")</f>
        <v/>
      </c>
      <c r="S130" s="925" t="str">
        <f t="shared" si="448"/>
        <v/>
      </c>
      <c r="U130" s="508" t="s">
        <v>1622</v>
      </c>
      <c r="V130" s="508" t="b">
        <f t="shared" si="583"/>
        <v>0</v>
      </c>
      <c r="W130" s="508" t="b">
        <f t="shared" si="583"/>
        <v>0</v>
      </c>
      <c r="X130" s="735" t="b">
        <f t="shared" ref="X130" si="612">IF(H121=$AB$376, FALSE,
 IF(H121=$AC$376, FALSE,
 IF(H121=$AD$376, H129&lt;&gt;"",
 IF(H121=$AE$376, H129&lt;&gt;"",
 IF(H121=$AF$376, H129&lt;&gt;"", FALSE)))))</f>
        <v>0</v>
      </c>
      <c r="AC130" s="299"/>
    </row>
    <row r="131" spans="1:29" ht="21" customHeight="1">
      <c r="A131" s="493"/>
      <c r="C131" s="1329" t="s">
        <v>1043</v>
      </c>
      <c r="D131" s="1330"/>
      <c r="E131" s="1330"/>
      <c r="F131" s="1331"/>
      <c r="G131" s="1324"/>
      <c r="H131" s="48"/>
      <c r="I131" s="507"/>
      <c r="J131" s="294" t="str">
        <f t="shared" ref="J131" si="613">IFERROR(IF(I131="","-",I131/I121),"-")</f>
        <v>-</v>
      </c>
      <c r="K131" s="1087" t="str">
        <f t="shared" si="575"/>
        <v/>
      </c>
      <c r="L131" s="295" t="str">
        <f t="shared" ref="L131" si="614">IF(AND(ISNUMBER(K131), K131&gt;=0, ISNUMBER(I121), I121&gt;0),K131/I121, "-")</f>
        <v>-</v>
      </c>
      <c r="M131" s="704" t="str">
        <f t="shared" si="577"/>
        <v/>
      </c>
      <c r="N131" s="611"/>
      <c r="O131" s="296" t="str">
        <f>IF($N131="","",IFERROR(VLOOKUP($N131,'C3_2(公表)'!$C$4:$K$108,2,FALSE)&amp;"",""))</f>
        <v/>
      </c>
      <c r="P131" s="296" t="str">
        <f>IF($N131="","",IFERROR(VLOOKUP($N131,'C3_2(公表)'!$C$4:$K$108,3,FALSE)&amp;"",""))</f>
        <v/>
      </c>
      <c r="Q131" s="738" t="str">
        <f>IF($N131="","",IFERROR(VLOOKUP($N131,'C3_2(公表)'!$C$4:$K$108,4,FALSE)&amp;"",""))</f>
        <v/>
      </c>
      <c r="R131" s="925" t="str">
        <f t="shared" ref="R131" si="615">IFERROR(
  IF(COUNTIF($H122:$H131, $H131)&gt;1, 1,
    IF(COUNTIF($Z$10:$Z$30, $H131)=1,
      IF(INDEX($BF$10:$BF$34, MATCH($H131, $Z$10:$Z$30, 0))&lt;0, 2, ""),
      IF(COUNTIF($Z$32:$Z$34, $H131)=1,
        IF(INDEX($CI$32:$CI$34, MATCH($H131, $Z$32:$Z$34, 0))&lt;0, 3, ""),
        IF(INDEX($BF$40:$BF$64, MATCH($H131, $Z$40:$Z$64, 0))&lt;0, 4, "")
      )
    )
  ),"")</f>
        <v/>
      </c>
      <c r="S131" s="925" t="str">
        <f t="shared" si="448"/>
        <v/>
      </c>
      <c r="U131" s="508" t="s">
        <v>1622</v>
      </c>
      <c r="V131" s="508" t="b">
        <f t="shared" si="583"/>
        <v>0</v>
      </c>
      <c r="W131" s="508" t="b">
        <f t="shared" si="583"/>
        <v>0</v>
      </c>
      <c r="X131" s="1080" t="b">
        <f t="shared" ref="X131" si="616">IF(H121=$AB$376, FALSE,
 IF(H121=$AC$376, FALSE,
 IF(H121=$AD$376, FALSE,
 IF(H121=$AE$376, H130&lt;&gt;"",
 IF(H121=$AF$376, H130&lt;&gt;"", FALSE)))))</f>
        <v>0</v>
      </c>
      <c r="AC131" s="299"/>
    </row>
    <row r="132" spans="1:29" ht="21" customHeight="1">
      <c r="A132" s="493"/>
      <c r="C132" s="1326" t="str">
        <f>IFERROR(MIN(SUM(M122:M134)/I121,C130),"-")</f>
        <v>-</v>
      </c>
      <c r="D132" s="1327"/>
      <c r="E132" s="1328"/>
      <c r="F132" s="1328"/>
      <c r="G132" s="1325"/>
      <c r="H132" s="48"/>
      <c r="I132" s="506"/>
      <c r="J132" s="294" t="str">
        <f t="shared" ref="J132" si="617">IFERROR(IF(I132="","-",I132/I121),"-")</f>
        <v>-</v>
      </c>
      <c r="K132" s="1089" t="str">
        <f t="shared" si="575"/>
        <v/>
      </c>
      <c r="L132" s="295" t="str">
        <f t="shared" ref="L132" si="618">IF(AND(ISNUMBER(K132), K132&gt;=0, ISNUMBER(I121), I121&gt;0),K132/I121, "-")</f>
        <v>-</v>
      </c>
      <c r="M132" s="704" t="str">
        <f t="shared" si="577"/>
        <v/>
      </c>
      <c r="N132" s="611"/>
      <c r="O132" s="296" t="str">
        <f>IF($N132="","",IFERROR(VLOOKUP($N132,'C3_2(公表)'!$C$4:$K$108,2,FALSE)&amp;"",""))</f>
        <v/>
      </c>
      <c r="P132" s="296" t="str">
        <f>IF($N132="","",IFERROR(VLOOKUP($N132,'C3_2(公表)'!$C$4:$K$108,3,FALSE)&amp;"",""))</f>
        <v/>
      </c>
      <c r="Q132" s="738" t="str">
        <f>IF($N132="","",IFERROR(VLOOKUP($N132,'C3_2(公表)'!$C$4:$K$108,4,FALSE)&amp;"",""))</f>
        <v/>
      </c>
      <c r="R132" s="925" t="str">
        <f t="shared" ref="R132" si="619">IFERROR(
  IF(COUNTIF($H122:$H132, $H132)&gt;1, 1,
    IF(COUNTIF($Z$10:$Z$30, $H132)=1,
      IF(INDEX($BF$10:$BF$34, MATCH($H132, $Z$10:$Z$30, 0))&lt;0, 2, ""),
      IF(COUNTIF($Z$32:$Z$34, $H132)=1,
        IF(INDEX($CI$32:$CI$34, MATCH($H132, $Z$32:$Z$34, 0))&lt;0, 3, ""),
        IF(INDEX($BF$40:$BF$64, MATCH($H132, $Z$40:$Z$64, 0))&lt;0, 4, "")
      )
    )
  ),"")</f>
        <v/>
      </c>
      <c r="S132" s="925" t="str">
        <f t="shared" si="448"/>
        <v/>
      </c>
      <c r="U132" s="508" t="s">
        <v>1622</v>
      </c>
      <c r="V132" s="508" t="b">
        <f t="shared" si="583"/>
        <v>0</v>
      </c>
      <c r="W132" s="508" t="b">
        <f t="shared" si="583"/>
        <v>0</v>
      </c>
      <c r="X132" s="1080" t="b">
        <f t="shared" ref="X132" si="620">IF(H121=$AB$376, FALSE,
 IF(H121=$AC$376, FALSE,
 IF(H121=$AD$376, FALSE,
 IF(H121=$AE$376, H131&lt;&gt;"",
 IF(H121=$AF$376, H131&lt;&gt;"", FALSE)))))</f>
        <v>0</v>
      </c>
      <c r="AC132" s="299"/>
    </row>
    <row r="133" spans="1:29" ht="21" customHeight="1">
      <c r="A133" s="493"/>
      <c r="C133" s="1329" t="s">
        <v>1076</v>
      </c>
      <c r="D133" s="1330"/>
      <c r="E133" s="1330"/>
      <c r="F133" s="1331"/>
      <c r="G133" s="1324"/>
      <c r="H133" s="498"/>
      <c r="I133" s="506"/>
      <c r="J133" s="499" t="str">
        <f t="shared" ref="J133" si="621">IFERROR(IF(I133="","-",I133/I121),"-")</f>
        <v>-</v>
      </c>
      <c r="K133" s="1089" t="str">
        <f t="shared" si="575"/>
        <v/>
      </c>
      <c r="L133" s="500" t="str">
        <f t="shared" ref="L133" si="622">IF(AND(ISNUMBER(K133), K133&gt;=0, ISNUMBER(I121), I121&gt;0),K133/I121, "-")</f>
        <v>-</v>
      </c>
      <c r="M133" s="707" t="str">
        <f t="shared" si="577"/>
        <v/>
      </c>
      <c r="N133" s="611"/>
      <c r="O133" s="296" t="str">
        <f>IF($N133="","",IFERROR(VLOOKUP($N133,'C3_2(公表)'!$C$4:$K$108,2,FALSE)&amp;"",""))</f>
        <v/>
      </c>
      <c r="P133" s="296" t="str">
        <f>IF($N133="","",IFERROR(VLOOKUP($N133,'C3_2(公表)'!$C$4:$K$108,3,FALSE)&amp;"",""))</f>
        <v/>
      </c>
      <c r="Q133" s="738" t="str">
        <f>IF($N133="","",IFERROR(VLOOKUP($N133,'C3_2(公表)'!$C$4:$K$108,4,FALSE)&amp;"",""))</f>
        <v/>
      </c>
      <c r="R133" s="925" t="str">
        <f t="shared" ref="R133" si="623">IFERROR(
  IF(COUNTIF($H122:$H133, $H133)&gt;1, 1,
    IF(COUNTIF($Z$10:$Z$30, $H133)=1,
      IF(INDEX($BF$10:$BF$34, MATCH($H133, $Z$10:$Z$30, 0))&lt;0, 2, ""),
      IF(COUNTIF($Z$32:$Z$34, $H133)=1,
        IF(INDEX($CI$32:$CI$34, MATCH($H133, $Z$32:$Z$34, 0))&lt;0, 3, ""),
        IF(INDEX($BF$40:$BF$64, MATCH($H133, $Z$40:$Z$64, 0))&lt;0, 4, "")
      )
    )
  ),"")</f>
        <v/>
      </c>
      <c r="S133" s="925" t="str">
        <f t="shared" si="448"/>
        <v/>
      </c>
      <c r="U133" s="508" t="s">
        <v>1622</v>
      </c>
      <c r="V133" s="508" t="b">
        <f t="shared" si="583"/>
        <v>0</v>
      </c>
      <c r="W133" s="508" t="b">
        <f t="shared" si="583"/>
        <v>0</v>
      </c>
      <c r="X133" s="1080" t="b">
        <f t="shared" ref="X133" si="624">IF(H121=$AB$376, FALSE,
 IF(H121=$AC$376, FALSE,
 IF(H121=$AD$376, FALSE,
 IF(H121=$AE$376, H132&lt;&gt;"",
 IF(H121=$AF$376, H132&lt;&gt;"", FALSE)))))</f>
        <v>0</v>
      </c>
      <c r="AC133" s="299"/>
    </row>
    <row r="134" spans="1:29" ht="21" customHeight="1" thickBot="1">
      <c r="A134" s="493"/>
      <c r="C134" s="1361" t="str">
        <f>IFERROR(MIN(SUM(K122:K134)/I121, C132),"-")</f>
        <v>-</v>
      </c>
      <c r="D134" s="1362"/>
      <c r="E134" s="1362"/>
      <c r="F134" s="1363"/>
      <c r="G134" s="1360"/>
      <c r="H134" s="809" t="str">
        <f>IF(AND(H121="電源構成を指定しない", I121&lt;&gt;""), "電源種の指定なし", "")</f>
        <v/>
      </c>
      <c r="I134" s="592" t="str">
        <f>IF(AND(H121="電源構成を指定しない", I121&lt;&gt;""), I121-SUM(I122:I133), "")</f>
        <v/>
      </c>
      <c r="J134" s="501" t="str">
        <f t="shared" ref="J134" si="625">IFERROR(IF(I134="","-",I134/I121),"-")</f>
        <v>-</v>
      </c>
      <c r="K134" s="1092" t="str">
        <f t="shared" si="575"/>
        <v/>
      </c>
      <c r="L134" s="502" t="str">
        <f t="shared" ref="L134" si="626">IF(AND(ISNUMBER(K134), K134&gt;=0, ISNUMBER(I121), I121&gt;0),K134/I121, "-")</f>
        <v>-</v>
      </c>
      <c r="M134" s="891" t="str">
        <f t="shared" si="577"/>
        <v/>
      </c>
      <c r="N134" s="613"/>
      <c r="O134" s="301" t="str">
        <f>IF($N134="","",IFERROR(VLOOKUP($N134,'C3_2(公表)'!$C$4:$K$108,2,FALSE)&amp;"",""))</f>
        <v/>
      </c>
      <c r="P134" s="301" t="str">
        <f>IF($N134="","",IFERROR(VLOOKUP($N134,'C3_2(公表)'!$C$4:$K$108,3,FALSE)&amp;"",""))</f>
        <v/>
      </c>
      <c r="Q134" s="739" t="str">
        <f>IF($N134="","",IFERROR(VLOOKUP($N134,'C3_2(公表)'!$C$4:$K$108,4,FALSE)&amp;"",""))</f>
        <v/>
      </c>
      <c r="R134" s="733"/>
      <c r="S134" s="733"/>
      <c r="U134" s="508" t="s">
        <v>1622</v>
      </c>
      <c r="V134" s="508" t="b">
        <f t="shared" si="583"/>
        <v>0</v>
      </c>
      <c r="W134" s="508" t="b">
        <f t="shared" si="583"/>
        <v>0</v>
      </c>
      <c r="X134" s="508" t="b">
        <v>0</v>
      </c>
      <c r="AC134" s="299"/>
    </row>
    <row r="135" spans="1:29" ht="21" customHeight="1" thickTop="1" thickBot="1">
      <c r="A135" s="493"/>
      <c r="C135" s="1336" t="s">
        <v>1084</v>
      </c>
      <c r="D135" s="291" t="s">
        <v>1107</v>
      </c>
      <c r="E135" s="292" t="s">
        <v>54</v>
      </c>
      <c r="F135" s="292" t="s">
        <v>1109</v>
      </c>
      <c r="G135" s="589" t="s">
        <v>1108</v>
      </c>
      <c r="H135" s="743" t="str">
        <f>IF(AND($C$3=$AB$376, $I135&lt;&gt;""), $AB$376, "")</f>
        <v/>
      </c>
      <c r="I135" s="1053" t="str">
        <f>IF('D6'!$N$34=0, "", 'D6'!$N$34)</f>
        <v/>
      </c>
      <c r="J135" s="744"/>
      <c r="K135" s="1093"/>
      <c r="L135" s="593"/>
      <c r="M135" s="703"/>
      <c r="N135" s="610"/>
      <c r="O135" s="293" t="str">
        <f>IF($N135="","",
 IF($N135=0,"第2号様式　その３のすべての発電所",IFERROR(VLOOKUP($N135,'C3_2(公表)'!$C$4:$K$108,2,FALSE)&amp;"", "")))</f>
        <v/>
      </c>
      <c r="P135" s="293" t="str">
        <f>IF($N135="","",IFERROR(VLOOKUP($N135,'C3_2(公表)'!$C$4:$K$108,3,FALSE)&amp;"",""))</f>
        <v/>
      </c>
      <c r="Q135" s="737" t="str">
        <f>IF($N135="","",IFERROR(VLOOKUP($N135,'C3_2(公表)'!$C$4:$K$108,4,FALSE)&amp;"",""))</f>
        <v/>
      </c>
      <c r="R135" s="709"/>
      <c r="S135" s="925" t="str">
        <f t="shared" ref="S135" si="627">IF(OR($H135="", $I135="", $I135=SUM($I136:$I148)), "",
   IF(SUM($I136:$I148)&lt;$I135,
     $U135&amp;"の利用量合計が "&amp;TEXT($I135, "#,##0")&amp;" 千kWh となるように I列に入力してください。",
     $U135&amp;"の利用量合計が "&amp;TEXT($I135, "#,##0")&amp;" 千kWh となるように I列に入力してください。"))</f>
        <v/>
      </c>
      <c r="T135" s="1338"/>
      <c r="U135" s="508" t="s">
        <v>1623</v>
      </c>
      <c r="V135" s="508" t="b">
        <f>'D6'!$N$34&gt;0</f>
        <v>0</v>
      </c>
      <c r="W135" s="508" t="b">
        <f>'D6'!$N$35&gt;0</f>
        <v>0</v>
      </c>
      <c r="X135" s="508" t="b">
        <v>1</v>
      </c>
      <c r="Y135" s="587"/>
    </row>
    <row r="136" spans="1:29" ht="21" customHeight="1">
      <c r="A136" s="493"/>
      <c r="C136" s="1337"/>
      <c r="D136" s="305"/>
      <c r="E136" s="306"/>
      <c r="F136" s="306"/>
      <c r="G136" s="307"/>
      <c r="H136" s="495"/>
      <c r="I136" s="503"/>
      <c r="J136" s="294" t="str">
        <f t="shared" ref="J136" si="628">IFERROR(IF(I136="","-",I136/I135),"-")</f>
        <v>-</v>
      </c>
      <c r="K136" s="1087" t="str">
        <f t="shared" ref="K136:K148" si="629">IF($H136="", "", IFERROR(INDEX($FT$40:$GS$55, MATCH($H136, $FS$40:$FS$55, 0), MATCH($U136, $FT$39:$GS$39, 0)), ""))</f>
        <v/>
      </c>
      <c r="L136" s="295" t="str">
        <f t="shared" ref="L136" si="630">IF(AND(ISNUMBER(K136), K136&gt;=0, ISNUMBER(I135), I135&gt;0),K136/I135, "-")</f>
        <v>-</v>
      </c>
      <c r="M136" s="704" t="str">
        <f t="shared" ref="M136:M148" si="631">IF($H136="", "", IFERROR(INDEX($FT$10:$GS$25, MATCH($H136, $FS$10:$FS$25, 0), MATCH($U136, $FT$9:$GS$9, 0)), ""))</f>
        <v/>
      </c>
      <c r="N136" s="611"/>
      <c r="O136" s="296" t="str">
        <f>IF($N136="","",IFERROR(VLOOKUP($N136,'C3_2(公表)'!$C$4:$K$108,2,FALSE)&amp;"",""))</f>
        <v/>
      </c>
      <c r="P136" s="296" t="str">
        <f>IF($N136="","",IFERROR(VLOOKUP($N136,'C3_2(公表)'!$C$4:$K$108,3,FALSE)&amp;"",""))</f>
        <v/>
      </c>
      <c r="Q136" s="738" t="str">
        <f>IF($N136="","",IFERROR(VLOOKUP($N136,'C3_2(公表)'!$C$4:$K$108,4,FALSE)&amp;"",""))</f>
        <v/>
      </c>
      <c r="R136" s="925" t="str">
        <f t="shared" ref="R136" si="632">IFERROR(
  IF(COUNTIF($H136:$H136, $H136)&gt;1, 1,
    IF(COUNTIF($Z$10:$Z$30, $H136)=1,
      IF(INDEX($BF$10:$BF$34, MATCH($H136, $Z$10:$Z$30, 0))&lt;0, 2, ""),
      IF(COUNTIF($Z$32:$Z$34, $H136)=1,
        IF(INDEX($CI$32:$CI$34, MATCH($H136, $Z$32:$Z$34, 0))&lt;0, 3, ""),
        IF(INDEX($BF$40:$BF$64, MATCH($H136, $Z$40:$Z$64, 0))&lt;0, 4, "")
      )
    )
  ),"")</f>
        <v/>
      </c>
      <c r="S136" s="925" t="str">
        <f t="shared" si="470"/>
        <v/>
      </c>
      <c r="T136" s="1338"/>
      <c r="U136" s="508" t="s">
        <v>1623</v>
      </c>
      <c r="V136" s="508" t="b">
        <f>V135</f>
        <v>0</v>
      </c>
      <c r="W136" s="508" t="b">
        <f>W135</f>
        <v>0</v>
      </c>
      <c r="X136" s="734" t="b">
        <f t="shared" ref="X136" si="633">IF(H135=$AB$376, FALSE,
 IF(H135=$AC$376, H135&lt;&gt;"",
 IF(H135=$AD$376, H135&lt;&gt;"",
 IF(H135=$AE$376, H135&lt;&gt;"",
 IF(H135=$AF$376, H135&lt;&gt;"", FALSE)))))</f>
        <v>0</v>
      </c>
      <c r="Y136" s="587"/>
    </row>
    <row r="137" spans="1:29" ht="21" customHeight="1">
      <c r="A137" s="493"/>
      <c r="C137" s="297" t="s">
        <v>1071</v>
      </c>
      <c r="D137" s="1339"/>
      <c r="E137" s="1339"/>
      <c r="F137" s="1339"/>
      <c r="G137" s="1340"/>
      <c r="H137" s="48"/>
      <c r="I137" s="503"/>
      <c r="J137" s="294" t="str">
        <f t="shared" ref="J137" si="634">IFERROR(IF(I137="","-",I137/I135),"-")</f>
        <v>-</v>
      </c>
      <c r="K137" s="1088" t="str">
        <f t="shared" si="629"/>
        <v/>
      </c>
      <c r="L137" s="295" t="str">
        <f t="shared" ref="L137" si="635">IF(AND(ISNUMBER(K137), K137&gt;=0, ISNUMBER(I135), I135&gt;0),K137/I135, "-")</f>
        <v>-</v>
      </c>
      <c r="M137" s="704" t="str">
        <f t="shared" si="631"/>
        <v/>
      </c>
      <c r="N137" s="612"/>
      <c r="O137" s="296" t="str">
        <f>IF($N137="","",IFERROR(VLOOKUP($N137,'C3_2(公表)'!$C$4:$K$108,2,FALSE)&amp;"",""))</f>
        <v/>
      </c>
      <c r="P137" s="296" t="str">
        <f>IF($N137="","",IFERROR(VLOOKUP($N137,'C3_2(公表)'!$C$4:$K$108,3,FALSE)&amp;"",""))</f>
        <v/>
      </c>
      <c r="Q137" s="738" t="str">
        <f>IF($N137="","",IFERROR(VLOOKUP($N137,'C3_2(公表)'!$C$4:$K$108,4,FALSE)&amp;"",""))</f>
        <v/>
      </c>
      <c r="R137" s="925" t="str">
        <f t="shared" ref="R137" si="636">IFERROR(
  IF(COUNTIF($H136:$H137, $H137)&gt;1, 1,
    IF(COUNTIF($Z$10:$Z$30, $H137)=1,
      IF(INDEX($BF$10:$BF$34, MATCH($H137, $Z$10:$Z$30, 0))&lt;0, 2, ""),
      IF(COUNTIF($Z$32:$Z$34, $H137)=1,
        IF(INDEX($CI$32:$CI$34, MATCH($H137, $Z$32:$Z$34, 0))&lt;0, 3, ""),
        IF(INDEX($BF$40:$BF$64, MATCH($H137, $Z$40:$Z$64, 0))&lt;0, 4, "")
      )
    )
  ),"")</f>
        <v/>
      </c>
      <c r="S137" s="925" t="str">
        <f t="shared" si="470"/>
        <v/>
      </c>
      <c r="U137" s="508" t="s">
        <v>1623</v>
      </c>
      <c r="V137" s="508" t="b">
        <f t="shared" ref="V137:W148" si="637">V136</f>
        <v>0</v>
      </c>
      <c r="W137" s="508" t="b">
        <f t="shared" si="637"/>
        <v>0</v>
      </c>
      <c r="X137" s="734" t="b">
        <f t="shared" ref="X137" si="638">IF(H135=$AB$376, FALSE,
 IF(H135=$AC$376, H136&lt;&gt;"",
 IF(H135=$AD$376, H136&lt;&gt;"",
 IF(H135=$AE$376, H136&lt;&gt;"",
 IF(H135=$AF$376, H136&lt;&gt;"", FALSE)))))</f>
        <v>0</v>
      </c>
    </row>
    <row r="138" spans="1:29" ht="21" customHeight="1">
      <c r="A138" s="493"/>
      <c r="C138" s="1341"/>
      <c r="D138" s="1342"/>
      <c r="E138" s="1342"/>
      <c r="F138" s="1343"/>
      <c r="G138" s="298" t="s">
        <v>1072</v>
      </c>
      <c r="H138" s="48"/>
      <c r="I138" s="503"/>
      <c r="J138" s="294" t="str">
        <f t="shared" ref="J138" si="639">IFERROR(IF(I138="","-",I138/I135),"-")</f>
        <v>-</v>
      </c>
      <c r="K138" s="1088" t="str">
        <f t="shared" si="629"/>
        <v/>
      </c>
      <c r="L138" s="295" t="str">
        <f t="shared" ref="L138" si="640">IF(AND(ISNUMBER(K138), K138&gt;=0, ISNUMBER(I135), I135&gt;0),K138/I135, "-")</f>
        <v>-</v>
      </c>
      <c r="M138" s="704" t="str">
        <f t="shared" si="631"/>
        <v/>
      </c>
      <c r="N138" s="612"/>
      <c r="O138" s="296" t="str">
        <f>IF($N138="","",IFERROR(VLOOKUP($N138,'C3_2(公表)'!$C$4:$K$108,2,FALSE)&amp;"",""))</f>
        <v/>
      </c>
      <c r="P138" s="296" t="str">
        <f>IF($N138="","",IFERROR(VLOOKUP($N138,'C3_2(公表)'!$C$4:$K$108,3,FALSE)&amp;"",""))</f>
        <v/>
      </c>
      <c r="Q138" s="738" t="str">
        <f>IF($N138="","",IFERROR(VLOOKUP($N138,'C3_2(公表)'!$C$4:$K$108,4,FALSE)&amp;"",""))</f>
        <v/>
      </c>
      <c r="R138" s="925" t="str">
        <f t="shared" ref="R138" si="641">IFERROR(
  IF(COUNTIF($H136:$H138, $H138)&gt;1, 1,
    IF(COUNTIF($Z$10:$Z$30, $H138)=1,
      IF(INDEX($BF$10:$BF$34, MATCH($H138, $Z$10:$Z$30, 0))&lt;0, 2, ""),
      IF(COUNTIF($Z$32:$Z$34, $H138)=1,
        IF(INDEX($CI$32:$CI$34, MATCH($H138, $Z$32:$Z$34, 0))&lt;0, 3, ""),
        IF(INDEX($BF$40:$BF$64, MATCH($H138, $Z$40:$Z$64, 0))&lt;0, 4, "")
      )
    )
  ),"")</f>
        <v/>
      </c>
      <c r="S138" s="925" t="str">
        <f t="shared" si="470"/>
        <v/>
      </c>
      <c r="U138" s="508" t="s">
        <v>1623</v>
      </c>
      <c r="V138" s="508" t="b">
        <f t="shared" si="637"/>
        <v>0</v>
      </c>
      <c r="W138" s="508" t="b">
        <f t="shared" si="637"/>
        <v>0</v>
      </c>
      <c r="X138" s="734" t="b">
        <f t="shared" ref="X138" si="642">IF(H135=$AB$376, FALSE,
 IF(H135=$AC$376, H137&lt;&gt;"",
 IF(H135=$AD$376, H137&lt;&gt;"",
 IF(H135=$AE$376, H137&lt;&gt;"",
 IF(H135=$AF$376, H137&lt;&gt;"", FALSE)))))</f>
        <v>0</v>
      </c>
      <c r="AC138" s="299"/>
    </row>
    <row r="139" spans="1:29" ht="21" customHeight="1">
      <c r="A139" s="493"/>
      <c r="C139" s="1344" t="s">
        <v>1148</v>
      </c>
      <c r="D139" s="1345"/>
      <c r="E139" s="1345"/>
      <c r="F139" s="1345"/>
      <c r="G139" s="1324"/>
      <c r="H139" s="48"/>
      <c r="I139" s="503"/>
      <c r="J139" s="294" t="str">
        <f t="shared" ref="J139" si="643">IFERROR(IF(I139="","-",I139/I135),"-")</f>
        <v>-</v>
      </c>
      <c r="K139" s="1088" t="str">
        <f t="shared" si="629"/>
        <v/>
      </c>
      <c r="L139" s="295" t="str">
        <f t="shared" ref="L139" si="644">IF(AND(ISNUMBER(K139), K139&gt;=0, ISNUMBER(I135), I135&gt;0),K139/I135, "-")</f>
        <v>-</v>
      </c>
      <c r="M139" s="704" t="str">
        <f t="shared" si="631"/>
        <v/>
      </c>
      <c r="N139" s="612"/>
      <c r="O139" s="296" t="str">
        <f>IF($N139="","",IFERROR(VLOOKUP($N139,'C3_2(公表)'!$C$4:$K$108,2,FALSE)&amp;"",""))</f>
        <v/>
      </c>
      <c r="P139" s="296" t="str">
        <f>IF($N139="","",IFERROR(VLOOKUP($N139,'C3_2(公表)'!$C$4:$K$108,3,FALSE)&amp;"",""))</f>
        <v/>
      </c>
      <c r="Q139" s="738" t="str">
        <f>IF($N139="","",IFERROR(VLOOKUP($N139,'C3_2(公表)'!$C$4:$K$108,4,FALSE)&amp;"",""))</f>
        <v/>
      </c>
      <c r="R139" s="925" t="str">
        <f t="shared" ref="R139" si="645">IFERROR(
  IF(COUNTIF($H136:$H139, $H139)&gt;1, 1,
    IF(COUNTIF($Z$10:$Z$30, $H139)=1,
      IF(INDEX($BF$10:$BF$34, MATCH($H139, $Z$10:$Z$30, 0))&lt;0, 2, ""),
      IF(COUNTIF($Z$32:$Z$34, $H139)=1,
        IF(INDEX($CI$32:$CI$34, MATCH($H139, $Z$32:$Z$34, 0))&lt;0, 3, ""),
        IF(INDEX($BF$40:$BF$64, MATCH($H139, $Z$40:$Z$64, 0))&lt;0, 4, "")
      )
    )
  ),"")</f>
        <v/>
      </c>
      <c r="S139" s="925" t="str">
        <f t="shared" si="448"/>
        <v/>
      </c>
      <c r="U139" s="508" t="s">
        <v>1623</v>
      </c>
      <c r="V139" s="508" t="b">
        <f t="shared" si="637"/>
        <v>0</v>
      </c>
      <c r="W139" s="508" t="b">
        <f t="shared" si="637"/>
        <v>0</v>
      </c>
      <c r="X139" s="735" t="b">
        <f t="shared" ref="X139" si="646">IF(H135=$AB$376, FALSE,
 IF(H135=$AC$376, FALSE,
 IF(H135=$AD$376, H138&lt;&gt;"",
 IF(H135=$AE$376, H138&lt;&gt;"",
 IF(H135=$AF$376, H138&lt;&gt;"", FALSE)))))</f>
        <v>0</v>
      </c>
      <c r="AC139" s="299"/>
    </row>
    <row r="140" spans="1:29" ht="21" customHeight="1">
      <c r="A140" s="493"/>
      <c r="C140" s="1346"/>
      <c r="D140" s="1347"/>
      <c r="E140" s="1347"/>
      <c r="F140" s="1347"/>
      <c r="G140" s="1325"/>
      <c r="H140" s="48"/>
      <c r="I140" s="503"/>
      <c r="J140" s="294" t="str">
        <f t="shared" ref="J140" si="647">IFERROR(IF(I140="","-",I140/I135),"-")</f>
        <v>-</v>
      </c>
      <c r="K140" s="1088" t="str">
        <f t="shared" si="629"/>
        <v/>
      </c>
      <c r="L140" s="295" t="str">
        <f t="shared" ref="L140" si="648">IF(AND(ISNUMBER(K140), K140&gt;=0, ISNUMBER(I135), I135&gt;0),K140/I135, "-")</f>
        <v>-</v>
      </c>
      <c r="M140" s="704" t="str">
        <f t="shared" si="631"/>
        <v/>
      </c>
      <c r="N140" s="612"/>
      <c r="O140" s="296" t="str">
        <f>IF($N140="","",IFERROR(VLOOKUP($N140,'C3_2(公表)'!$C$4:$K$108,2,FALSE)&amp;"",""))</f>
        <v/>
      </c>
      <c r="P140" s="296" t="str">
        <f>IF($N140="","",IFERROR(VLOOKUP($N140,'C3_2(公表)'!$C$4:$K$108,3,FALSE)&amp;"",""))</f>
        <v/>
      </c>
      <c r="Q140" s="738" t="str">
        <f>IF($N140="","",IFERROR(VLOOKUP($N140,'C3_2(公表)'!$C$4:$K$108,4,FALSE)&amp;"",""))</f>
        <v/>
      </c>
      <c r="R140" s="925" t="str">
        <f t="shared" ref="R140" si="649">IFERROR(
  IF(COUNTIF($H136:$H140, $H140)&gt;1, 1,
    IF(COUNTIF($Z$10:$Z$30, $H140)=1,
      IF(INDEX($BF$10:$BF$34, MATCH($H140, $Z$10:$Z$30, 0))&lt;0, 2, ""),
      IF(COUNTIF($Z$32:$Z$34, $H140)=1,
        IF(INDEX($CI$32:$CI$34, MATCH($H140, $Z$32:$Z$34, 0))&lt;0, 3, ""),
        IF(INDEX($BF$40:$BF$64, MATCH($H140, $Z$40:$Z$64, 0))&lt;0, 4, "")
      )
    )
  ),"")</f>
        <v/>
      </c>
      <c r="S140" s="925" t="str">
        <f t="shared" si="448"/>
        <v/>
      </c>
      <c r="U140" s="508" t="s">
        <v>1623</v>
      </c>
      <c r="V140" s="508" t="b">
        <f t="shared" si="637"/>
        <v>0</v>
      </c>
      <c r="W140" s="508" t="b">
        <f t="shared" si="637"/>
        <v>0</v>
      </c>
      <c r="X140" s="735" t="b">
        <f t="shared" ref="X140" si="650">IF(H135=$AB$376, FALSE,
 IF(H135=$AC$376, FALSE,
 IF(H135=$AD$376, H139&lt;&gt;"",
 IF(H135=$AE$376, H139&lt;&gt;"",
 IF(H135=$AF$376, H139&lt;&gt;"", FALSE)))))</f>
        <v>0</v>
      </c>
      <c r="AC140" s="299"/>
    </row>
    <row r="141" spans="1:29" ht="21" customHeight="1">
      <c r="A141" s="493"/>
      <c r="C141" s="1344" t="s">
        <v>1149</v>
      </c>
      <c r="D141" s="1345"/>
      <c r="E141" s="1345"/>
      <c r="F141" s="1345"/>
      <c r="G141" s="1324"/>
      <c r="H141" s="48"/>
      <c r="I141" s="503"/>
      <c r="J141" s="294" t="str">
        <f t="shared" ref="J141" si="651">IFERROR(IF(I141="","-",I141/I135),"-")</f>
        <v>-</v>
      </c>
      <c r="K141" s="1088" t="str">
        <f t="shared" si="629"/>
        <v/>
      </c>
      <c r="L141" s="295" t="str">
        <f t="shared" ref="L141" si="652">IF(AND(ISNUMBER(K141), K141&gt;=0, ISNUMBER(I135), I135&gt;0),K141/I135, "-")</f>
        <v>-</v>
      </c>
      <c r="M141" s="704" t="str">
        <f t="shared" si="631"/>
        <v/>
      </c>
      <c r="N141" s="612"/>
      <c r="O141" s="296" t="str">
        <f>IF($N141="","",IFERROR(VLOOKUP($N141,'C3_2(公表)'!$C$4:$K$108,2,FALSE)&amp;"",""))</f>
        <v/>
      </c>
      <c r="P141" s="296" t="str">
        <f>IF($N141="","",IFERROR(VLOOKUP($N141,'C3_2(公表)'!$C$4:$K$108,3,FALSE)&amp;"",""))</f>
        <v/>
      </c>
      <c r="Q141" s="738" t="str">
        <f>IF($N141="","",IFERROR(VLOOKUP($N141,'C3_2(公表)'!$C$4:$K$108,4,FALSE)&amp;"",""))</f>
        <v/>
      </c>
      <c r="R141" s="925" t="str">
        <f t="shared" ref="R141" si="653">IFERROR(
  IF(COUNTIF($H136:$H141, $H141)&gt;1, 1,
    IF(COUNTIF($Z$10:$Z$30, $H141)=1,
      IF(INDEX($BF$10:$BF$34, MATCH($H141, $Z$10:$Z$30, 0))&lt;0, 2, ""),
      IF(COUNTIF($Z$32:$Z$34, $H141)=1,
        IF(INDEX($CI$32:$CI$34, MATCH($H141, $Z$32:$Z$34, 0))&lt;0, 3, ""),
        IF(INDEX($BF$40:$BF$64, MATCH($H141, $Z$40:$Z$64, 0))&lt;0, 4, "")
      )
    )
  ),"")</f>
        <v/>
      </c>
      <c r="S141" s="925" t="str">
        <f t="shared" si="448"/>
        <v/>
      </c>
      <c r="U141" s="508" t="s">
        <v>1623</v>
      </c>
      <c r="V141" s="508" t="b">
        <f t="shared" si="637"/>
        <v>0</v>
      </c>
      <c r="W141" s="508" t="b">
        <f t="shared" si="637"/>
        <v>0</v>
      </c>
      <c r="X141" s="735" t="b">
        <f t="shared" ref="X141" si="654">IF(H135=$AB$376, FALSE,
 IF(H135=$AC$376, FALSE,
 IF(H135=$AD$376, H140&lt;&gt;"",
 IF(H135=$AE$376, H140&lt;&gt;"",
 IF(H135=$AF$376, H140&lt;&gt;"", FALSE)))))</f>
        <v>0</v>
      </c>
      <c r="AC141" s="299"/>
    </row>
    <row r="142" spans="1:29" ht="21" customHeight="1">
      <c r="A142" s="493"/>
      <c r="C142" s="1346"/>
      <c r="D142" s="1347"/>
      <c r="E142" s="1347"/>
      <c r="F142" s="1347"/>
      <c r="G142" s="1325"/>
      <c r="H142" s="48"/>
      <c r="I142" s="503"/>
      <c r="J142" s="294" t="str">
        <f t="shared" ref="J142" si="655">IFERROR(IF(I142="","-",I142/I135),"-")</f>
        <v>-</v>
      </c>
      <c r="K142" s="1088" t="str">
        <f t="shared" si="629"/>
        <v/>
      </c>
      <c r="L142" s="295" t="str">
        <f t="shared" ref="L142" si="656">IF(AND(ISNUMBER(K142), K142&gt;=0, ISNUMBER(I135), I135&gt;0),K142/I135, "-")</f>
        <v>-</v>
      </c>
      <c r="M142" s="704" t="str">
        <f t="shared" si="631"/>
        <v/>
      </c>
      <c r="N142" s="612"/>
      <c r="O142" s="296" t="str">
        <f>IF($N142="","",IFERROR(VLOOKUP($N142,'C3_2(公表)'!$C$4:$K$108,2,FALSE)&amp;"",""))</f>
        <v/>
      </c>
      <c r="P142" s="296" t="str">
        <f>IF($N142="","",IFERROR(VLOOKUP($N142,'C3_2(公表)'!$C$4:$K$108,3,FALSE)&amp;"",""))</f>
        <v/>
      </c>
      <c r="Q142" s="738" t="str">
        <f>IF($N142="","",IFERROR(VLOOKUP($N142,'C3_2(公表)'!$C$4:$K$108,4,FALSE)&amp;"",""))</f>
        <v/>
      </c>
      <c r="R142" s="925" t="str">
        <f t="shared" ref="R142" si="657">IFERROR(
  IF(COUNTIF($H136:$H142, $H142)&gt;1, 1,
    IF(COUNTIF($Z$10:$Z$30, $H142)=1,
      IF(INDEX($BF$10:$BF$34, MATCH($H142, $Z$10:$Z$30, 0))&lt;0, 2, ""),
      IF(COUNTIF($Z$32:$Z$34, $H142)=1,
        IF(INDEX($CI$32:$CI$34, MATCH($H142, $Z$32:$Z$34, 0))&lt;0, 3, ""),
        IF(INDEX($BF$40:$BF$64, MATCH($H142, $Z$40:$Z$64, 0))&lt;0, 4, "")
      )
    )
  ),"")</f>
        <v/>
      </c>
      <c r="S142" s="925" t="str">
        <f t="shared" si="448"/>
        <v/>
      </c>
      <c r="U142" s="508" t="s">
        <v>1623</v>
      </c>
      <c r="V142" s="508" t="b">
        <f t="shared" si="637"/>
        <v>0</v>
      </c>
      <c r="W142" s="508" t="b">
        <f t="shared" si="637"/>
        <v>0</v>
      </c>
      <c r="X142" s="735" t="b">
        <f t="shared" ref="X142" si="658">IF(H135=$AB$376, FALSE,
 IF(H135=$AC$376, FALSE,
 IF(H135=$AD$376, H141&lt;&gt;"",
 IF(H135=$AE$376, H141&lt;&gt;"",
 IF(H135=$AF$376, H141&lt;&gt;"", FALSE)))))</f>
        <v>0</v>
      </c>
      <c r="AC142" s="299"/>
    </row>
    <row r="143" spans="1:29" ht="21" customHeight="1">
      <c r="A143" s="493"/>
      <c r="C143" s="1321" t="s">
        <v>1075</v>
      </c>
      <c r="D143" s="1322"/>
      <c r="E143" s="1323"/>
      <c r="F143" s="1323"/>
      <c r="G143" s="1324"/>
      <c r="H143" s="48"/>
      <c r="I143" s="503"/>
      <c r="J143" s="294" t="str">
        <f t="shared" ref="J143" si="659">IFERROR(IF(I143="","-",I143/I135),"-")</f>
        <v>-</v>
      </c>
      <c r="K143" s="1088" t="str">
        <f t="shared" si="629"/>
        <v/>
      </c>
      <c r="L143" s="295" t="str">
        <f t="shared" ref="L143" si="660">IF(AND(ISNUMBER(K143), K143&gt;=0, ISNUMBER(I135), I135&gt;0),K143/I135, "-")</f>
        <v>-</v>
      </c>
      <c r="M143" s="704" t="str">
        <f t="shared" si="631"/>
        <v/>
      </c>
      <c r="N143" s="612"/>
      <c r="O143" s="296" t="str">
        <f>IF($N143="","",IFERROR(VLOOKUP($N143,'C3_2(公表)'!$C$4:$K$108,2,FALSE)&amp;"",""))</f>
        <v/>
      </c>
      <c r="P143" s="296" t="str">
        <f>IF($N143="","",IFERROR(VLOOKUP($N143,'C3_2(公表)'!$C$4:$K$108,3,FALSE)&amp;"",""))</f>
        <v/>
      </c>
      <c r="Q143" s="738" t="str">
        <f>IF($N143="","",IFERROR(VLOOKUP($N143,'C3_2(公表)'!$C$4:$K$108,4,FALSE)&amp;"",""))</f>
        <v/>
      </c>
      <c r="R143" s="925" t="str">
        <f t="shared" ref="R143" si="661">IFERROR(
  IF(COUNTIF($H136:$H143, $H143)&gt;1, 1,
    IF(COUNTIF($Z$10:$Z$30, $H143)=1,
      IF(INDEX($BF$10:$BF$34, MATCH($H143, $Z$10:$Z$30, 0))&lt;0, 2, ""),
      IF(COUNTIF($Z$32:$Z$34, $H143)=1,
        IF(INDEX($CI$32:$CI$34, MATCH($H143, $Z$32:$Z$34, 0))&lt;0, 3, ""),
        IF(INDEX($BF$40:$BF$64, MATCH($H143, $Z$40:$Z$64, 0))&lt;0, 4, "")
      )
    )
  ),"")</f>
        <v/>
      </c>
      <c r="S143" s="925" t="str">
        <f t="shared" si="448"/>
        <v/>
      </c>
      <c r="U143" s="508" t="s">
        <v>1623</v>
      </c>
      <c r="V143" s="508" t="b">
        <f t="shared" si="637"/>
        <v>0</v>
      </c>
      <c r="W143" s="508" t="b">
        <f t="shared" si="637"/>
        <v>0</v>
      </c>
      <c r="X143" s="735" t="b">
        <f t="shared" ref="X143" si="662">IF(H135=$AB$376, FALSE,
 IF(H135=$AC$376, FALSE,
 IF(H135=$AD$376, H142&lt;&gt;"",
 IF(H135=$AE$376, H142&lt;&gt;"",
 IF(H135=$AF$376, H142&lt;&gt;"", FALSE)))))</f>
        <v>0</v>
      </c>
      <c r="AC143" s="299"/>
    </row>
    <row r="144" spans="1:29" ht="21" customHeight="1">
      <c r="A144" s="493"/>
      <c r="C144" s="1326" t="str">
        <f>'D6'!$N$51</f>
        <v>-</v>
      </c>
      <c r="D144" s="1327"/>
      <c r="E144" s="1328"/>
      <c r="F144" s="1328"/>
      <c r="G144" s="1325"/>
      <c r="H144" s="48"/>
      <c r="I144" s="506"/>
      <c r="J144" s="294" t="str">
        <f t="shared" ref="J144" si="663">IFERROR(IF(I144="","-",I144/I135),"-")</f>
        <v>-</v>
      </c>
      <c r="K144" s="1089" t="str">
        <f t="shared" si="629"/>
        <v/>
      </c>
      <c r="L144" s="295" t="str">
        <f t="shared" ref="L144" si="664">IF(AND(ISNUMBER(K144), K144&gt;=0, ISNUMBER(I135), I135&gt;0),K144/I135, "-")</f>
        <v>-</v>
      </c>
      <c r="M144" s="704" t="str">
        <f t="shared" si="631"/>
        <v/>
      </c>
      <c r="N144" s="611"/>
      <c r="O144" s="296" t="str">
        <f>IF($N144="","",IFERROR(VLOOKUP($N144,'C3_2(公表)'!$C$4:$K$108,2,FALSE)&amp;"",""))</f>
        <v/>
      </c>
      <c r="P144" s="296" t="str">
        <f>IF($N144="","",IFERROR(VLOOKUP($N144,'C3_2(公表)'!$C$4:$K$108,3,FALSE)&amp;"",""))</f>
        <v/>
      </c>
      <c r="Q144" s="738" t="str">
        <f>IF($N144="","",IFERROR(VLOOKUP($N144,'C3_2(公表)'!$C$4:$K$108,4,FALSE)&amp;"",""))</f>
        <v/>
      </c>
      <c r="R144" s="925" t="str">
        <f t="shared" ref="R144" si="665">IFERROR(
  IF(COUNTIF($H136:$H144, $H144)&gt;1, 1,
    IF(COUNTIF($Z$10:$Z$30, $H144)=1,
      IF(INDEX($BF$10:$BF$34, MATCH($H144, $Z$10:$Z$30, 0))&lt;0, 2, ""),
      IF(COUNTIF($Z$32:$Z$34, $H144)=1,
        IF(INDEX($CI$32:$CI$34, MATCH($H144, $Z$32:$Z$34, 0))&lt;0, 3, ""),
        IF(INDEX($BF$40:$BF$64, MATCH($H144, $Z$40:$Z$64, 0))&lt;0, 4, "")
      )
    )
  ),"")</f>
        <v/>
      </c>
      <c r="S144" s="925" t="str">
        <f t="shared" si="448"/>
        <v/>
      </c>
      <c r="U144" s="508" t="s">
        <v>1623</v>
      </c>
      <c r="V144" s="508" t="b">
        <f t="shared" si="637"/>
        <v>0</v>
      </c>
      <c r="W144" s="508" t="b">
        <f t="shared" si="637"/>
        <v>0</v>
      </c>
      <c r="X144" s="735" t="b">
        <f t="shared" ref="X144" si="666">IF(H135=$AB$376, FALSE,
 IF(H135=$AC$376, FALSE,
 IF(H135=$AD$376, H143&lt;&gt;"",
 IF(H135=$AE$376, H143&lt;&gt;"",
 IF(H135=$AF$376, H143&lt;&gt;"", FALSE)))))</f>
        <v>0</v>
      </c>
      <c r="AC144" s="299"/>
    </row>
    <row r="145" spans="1:29" ht="21" customHeight="1">
      <c r="A145" s="493"/>
      <c r="C145" s="1329" t="s">
        <v>1043</v>
      </c>
      <c r="D145" s="1330"/>
      <c r="E145" s="1330"/>
      <c r="F145" s="1331"/>
      <c r="G145" s="1324"/>
      <c r="H145" s="48"/>
      <c r="I145" s="507"/>
      <c r="J145" s="294" t="str">
        <f t="shared" ref="J145" si="667">IFERROR(IF(I145="","-",I145/I135),"-")</f>
        <v>-</v>
      </c>
      <c r="K145" s="1087" t="str">
        <f t="shared" si="629"/>
        <v/>
      </c>
      <c r="L145" s="295" t="str">
        <f t="shared" ref="L145" si="668">IF(AND(ISNUMBER(K145), K145&gt;=0, ISNUMBER(I135), I135&gt;0),K145/I135, "-")</f>
        <v>-</v>
      </c>
      <c r="M145" s="704" t="str">
        <f t="shared" si="631"/>
        <v/>
      </c>
      <c r="N145" s="611"/>
      <c r="O145" s="296" t="str">
        <f>IF($N145="","",IFERROR(VLOOKUP($N145,'C3_2(公表)'!$C$4:$K$108,2,FALSE)&amp;"",""))</f>
        <v/>
      </c>
      <c r="P145" s="296" t="str">
        <f>IF($N145="","",IFERROR(VLOOKUP($N145,'C3_2(公表)'!$C$4:$K$108,3,FALSE)&amp;"",""))</f>
        <v/>
      </c>
      <c r="Q145" s="738" t="str">
        <f>IF($N145="","",IFERROR(VLOOKUP($N145,'C3_2(公表)'!$C$4:$K$108,4,FALSE)&amp;"",""))</f>
        <v/>
      </c>
      <c r="R145" s="925" t="str">
        <f t="shared" ref="R145" si="669">IFERROR(
  IF(COUNTIF($H136:$H145, $H145)&gt;1, 1,
    IF(COUNTIF($Z$10:$Z$30, $H145)=1,
      IF(INDEX($BF$10:$BF$34, MATCH($H145, $Z$10:$Z$30, 0))&lt;0, 2, ""),
      IF(COUNTIF($Z$32:$Z$34, $H145)=1,
        IF(INDEX($CI$32:$CI$34, MATCH($H145, $Z$32:$Z$34, 0))&lt;0, 3, ""),
        IF(INDEX($BF$40:$BF$64, MATCH($H145, $Z$40:$Z$64, 0))&lt;0, 4, "")
      )
    )
  ),"")</f>
        <v/>
      </c>
      <c r="S145" s="925" t="str">
        <f t="shared" si="448"/>
        <v/>
      </c>
      <c r="U145" s="508" t="s">
        <v>1623</v>
      </c>
      <c r="V145" s="508" t="b">
        <f t="shared" si="637"/>
        <v>0</v>
      </c>
      <c r="W145" s="508" t="b">
        <f t="shared" si="637"/>
        <v>0</v>
      </c>
      <c r="X145" s="1080" t="b">
        <f t="shared" ref="X145" si="670">IF(H135=$AB$376, FALSE,
 IF(H135=$AC$376, FALSE,
 IF(H135=$AD$376, FALSE,
 IF(H135=$AE$376, H144&lt;&gt;"",
 IF(H135=$AF$376, H144&lt;&gt;"", FALSE)))))</f>
        <v>0</v>
      </c>
      <c r="AC145" s="299"/>
    </row>
    <row r="146" spans="1:29" ht="21" customHeight="1">
      <c r="A146" s="493"/>
      <c r="C146" s="1326" t="str">
        <f>IFERROR(MIN(SUM(M136:M148)/I135,C144),"-")</f>
        <v>-</v>
      </c>
      <c r="D146" s="1327"/>
      <c r="E146" s="1328"/>
      <c r="F146" s="1328"/>
      <c r="G146" s="1325"/>
      <c r="H146" s="48"/>
      <c r="I146" s="506"/>
      <c r="J146" s="294" t="str">
        <f t="shared" ref="J146" si="671">IFERROR(IF(I146="","-",I146/I135),"-")</f>
        <v>-</v>
      </c>
      <c r="K146" s="1089" t="str">
        <f t="shared" si="629"/>
        <v/>
      </c>
      <c r="L146" s="295" t="str">
        <f t="shared" ref="L146" si="672">IF(AND(ISNUMBER(K146), K146&gt;=0, ISNUMBER(I135), I135&gt;0),K146/I135, "-")</f>
        <v>-</v>
      </c>
      <c r="M146" s="704" t="str">
        <f t="shared" si="631"/>
        <v/>
      </c>
      <c r="N146" s="611"/>
      <c r="O146" s="296" t="str">
        <f>IF($N146="","",IFERROR(VLOOKUP($N146,'C3_2(公表)'!$C$4:$K$108,2,FALSE)&amp;"",""))</f>
        <v/>
      </c>
      <c r="P146" s="296" t="str">
        <f>IF($N146="","",IFERROR(VLOOKUP($N146,'C3_2(公表)'!$C$4:$K$108,3,FALSE)&amp;"",""))</f>
        <v/>
      </c>
      <c r="Q146" s="738" t="str">
        <f>IF($N146="","",IFERROR(VLOOKUP($N146,'C3_2(公表)'!$C$4:$K$108,4,FALSE)&amp;"",""))</f>
        <v/>
      </c>
      <c r="R146" s="925" t="str">
        <f t="shared" ref="R146" si="673">IFERROR(
  IF(COUNTIF($H136:$H146, $H146)&gt;1, 1,
    IF(COUNTIF($Z$10:$Z$30, $H146)=1,
      IF(INDEX($BF$10:$BF$34, MATCH($H146, $Z$10:$Z$30, 0))&lt;0, 2, ""),
      IF(COUNTIF($Z$32:$Z$34, $H146)=1,
        IF(INDEX($CI$32:$CI$34, MATCH($H146, $Z$32:$Z$34, 0))&lt;0, 3, ""),
        IF(INDEX($BF$40:$BF$64, MATCH($H146, $Z$40:$Z$64, 0))&lt;0, 4, "")
      )
    )
  ),"")</f>
        <v/>
      </c>
      <c r="S146" s="925" t="str">
        <f t="shared" si="448"/>
        <v/>
      </c>
      <c r="U146" s="508" t="s">
        <v>1623</v>
      </c>
      <c r="V146" s="508" t="b">
        <f t="shared" si="637"/>
        <v>0</v>
      </c>
      <c r="W146" s="508" t="b">
        <f t="shared" si="637"/>
        <v>0</v>
      </c>
      <c r="X146" s="1080" t="b">
        <f t="shared" ref="X146" si="674">IF(H135=$AB$376, FALSE,
 IF(H135=$AC$376, FALSE,
 IF(H135=$AD$376, FALSE,
 IF(H135=$AE$376, H145&lt;&gt;"",
 IF(H135=$AF$376, H145&lt;&gt;"", FALSE)))))</f>
        <v>0</v>
      </c>
      <c r="AC146" s="299"/>
    </row>
    <row r="147" spans="1:29" ht="21" customHeight="1">
      <c r="A147" s="493"/>
      <c r="C147" s="1329" t="s">
        <v>1076</v>
      </c>
      <c r="D147" s="1330"/>
      <c r="E147" s="1330"/>
      <c r="F147" s="1331"/>
      <c r="G147" s="1324"/>
      <c r="H147" s="498"/>
      <c r="I147" s="506"/>
      <c r="J147" s="499" t="str">
        <f t="shared" ref="J147" si="675">IFERROR(IF(I147="","-",I147/I135),"-")</f>
        <v>-</v>
      </c>
      <c r="K147" s="1089" t="str">
        <f t="shared" si="629"/>
        <v/>
      </c>
      <c r="L147" s="500" t="str">
        <f t="shared" ref="L147" si="676">IF(AND(ISNUMBER(K147), K147&gt;=0, ISNUMBER(I135), I135&gt;0),K147/I135, "-")</f>
        <v>-</v>
      </c>
      <c r="M147" s="707" t="str">
        <f t="shared" si="631"/>
        <v/>
      </c>
      <c r="N147" s="611"/>
      <c r="O147" s="296" t="str">
        <f>IF($N147="","",IFERROR(VLOOKUP($N147,'C3_2(公表)'!$C$4:$K$108,2,FALSE)&amp;"",""))</f>
        <v/>
      </c>
      <c r="P147" s="296" t="str">
        <f>IF($N147="","",IFERROR(VLOOKUP($N147,'C3_2(公表)'!$C$4:$K$108,3,FALSE)&amp;"",""))</f>
        <v/>
      </c>
      <c r="Q147" s="738" t="str">
        <f>IF($N147="","",IFERROR(VLOOKUP($N147,'C3_2(公表)'!$C$4:$K$108,4,FALSE)&amp;"",""))</f>
        <v/>
      </c>
      <c r="R147" s="925" t="str">
        <f t="shared" ref="R147" si="677">IFERROR(
  IF(COUNTIF($H136:$H147, $H147)&gt;1, 1,
    IF(COUNTIF($Z$10:$Z$30, $H147)=1,
      IF(INDEX($BF$10:$BF$34, MATCH($H147, $Z$10:$Z$30, 0))&lt;0, 2, ""),
      IF(COUNTIF($Z$32:$Z$34, $H147)=1,
        IF(INDEX($CI$32:$CI$34, MATCH($H147, $Z$32:$Z$34, 0))&lt;0, 3, ""),
        IF(INDEX($BF$40:$BF$64, MATCH($H147, $Z$40:$Z$64, 0))&lt;0, 4, "")
      )
    )
  ),"")</f>
        <v/>
      </c>
      <c r="S147" s="925" t="str">
        <f t="shared" si="448"/>
        <v/>
      </c>
      <c r="U147" s="508" t="s">
        <v>1623</v>
      </c>
      <c r="V147" s="508" t="b">
        <f t="shared" si="637"/>
        <v>0</v>
      </c>
      <c r="W147" s="508" t="b">
        <f t="shared" si="637"/>
        <v>0</v>
      </c>
      <c r="X147" s="1080" t="b">
        <f t="shared" ref="X147" si="678">IF(H135=$AB$376, FALSE,
 IF(H135=$AC$376, FALSE,
 IF(H135=$AD$376, FALSE,
 IF(H135=$AE$376, H146&lt;&gt;"",
 IF(H135=$AF$376, H146&lt;&gt;"", FALSE)))))</f>
        <v>0</v>
      </c>
      <c r="AC147" s="299"/>
    </row>
    <row r="148" spans="1:29" ht="21" customHeight="1" thickBot="1">
      <c r="A148" s="493"/>
      <c r="C148" s="1361" t="str">
        <f>IFERROR(MIN(SUM(K136:K148)/I135, C146),"-")</f>
        <v>-</v>
      </c>
      <c r="D148" s="1362"/>
      <c r="E148" s="1362"/>
      <c r="F148" s="1363"/>
      <c r="G148" s="1360"/>
      <c r="H148" s="809" t="str">
        <f>IF(AND(H135="電源構成を指定しない", I135&lt;&gt;""), "電源種の指定なし", "")</f>
        <v/>
      </c>
      <c r="I148" s="592" t="str">
        <f>IF(AND(H135="電源構成を指定しない", I135&lt;&gt;""), I135-SUM(I136:I147), "")</f>
        <v/>
      </c>
      <c r="J148" s="501" t="str">
        <f t="shared" ref="J148" si="679">IFERROR(IF(I148="","-",I148/I135),"-")</f>
        <v>-</v>
      </c>
      <c r="K148" s="1092" t="str">
        <f t="shared" si="629"/>
        <v/>
      </c>
      <c r="L148" s="502" t="str">
        <f t="shared" ref="L148" si="680">IF(AND(ISNUMBER(K148), K148&gt;=0, ISNUMBER(I135), I135&gt;0),K148/I135, "-")</f>
        <v>-</v>
      </c>
      <c r="M148" s="891" t="str">
        <f t="shared" si="631"/>
        <v/>
      </c>
      <c r="N148" s="613"/>
      <c r="O148" s="301" t="str">
        <f>IF($N148="","",IFERROR(VLOOKUP($N148,'C3_2(公表)'!$C$4:$K$108,2,FALSE)&amp;"",""))</f>
        <v/>
      </c>
      <c r="P148" s="301" t="str">
        <f>IF($N148="","",IFERROR(VLOOKUP($N148,'C3_2(公表)'!$C$4:$K$108,3,FALSE)&amp;"",""))</f>
        <v/>
      </c>
      <c r="Q148" s="739" t="str">
        <f>IF($N148="","",IFERROR(VLOOKUP($N148,'C3_2(公表)'!$C$4:$K$108,4,FALSE)&amp;"",""))</f>
        <v/>
      </c>
      <c r="R148" s="733"/>
      <c r="S148" s="733"/>
      <c r="U148" s="508" t="s">
        <v>1623</v>
      </c>
      <c r="V148" s="508" t="b">
        <f t="shared" si="637"/>
        <v>0</v>
      </c>
      <c r="W148" s="508" t="b">
        <f t="shared" si="637"/>
        <v>0</v>
      </c>
      <c r="X148" s="508" t="b">
        <v>0</v>
      </c>
      <c r="AC148" s="299"/>
    </row>
    <row r="149" spans="1:29" ht="21" customHeight="1" thickTop="1" thickBot="1">
      <c r="A149" s="493"/>
      <c r="C149" s="1336" t="s">
        <v>985</v>
      </c>
      <c r="D149" s="291" t="s">
        <v>1107</v>
      </c>
      <c r="E149" s="292" t="s">
        <v>54</v>
      </c>
      <c r="F149" s="292" t="s">
        <v>1109</v>
      </c>
      <c r="G149" s="589" t="s">
        <v>1108</v>
      </c>
      <c r="H149" s="743" t="str">
        <f>IF(AND($C$3=$AB$376, $I149&lt;&gt;""), $AB$376, "")</f>
        <v/>
      </c>
      <c r="I149" s="1053" t="str">
        <f>IF('D6'!$O$34=0, "", 'D6'!$O$34)</f>
        <v/>
      </c>
      <c r="J149" s="744"/>
      <c r="K149" s="1093"/>
      <c r="L149" s="593"/>
      <c r="M149" s="703"/>
      <c r="N149" s="610"/>
      <c r="O149" s="293" t="str">
        <f>IF($N149="","",
 IF($N149=0,"第2号様式　その３のすべての発電所",IFERROR(VLOOKUP($N149,'C3_2(公表)'!$C$4:$K$108,2,FALSE)&amp;"", "")))</f>
        <v/>
      </c>
      <c r="P149" s="293" t="str">
        <f>IF($N149="","",IFERROR(VLOOKUP($N149,'C3_2(公表)'!$C$4:$K$108,3,FALSE)&amp;"",""))</f>
        <v/>
      </c>
      <c r="Q149" s="737" t="str">
        <f>IF($N149="","",IFERROR(VLOOKUP($N149,'C3_2(公表)'!$C$4:$K$108,4,FALSE)&amp;"",""))</f>
        <v/>
      </c>
      <c r="R149" s="709"/>
      <c r="S149" s="925" t="str">
        <f t="shared" ref="S149" si="681">IF(OR($H149="", $I149="", $I149=SUM($I150:$I162)), "",
   IF(SUM($I150:$I162)&lt;$I149,
     $U149&amp;"の利用量合計が "&amp;TEXT($I149, "#,##0")&amp;" 千kWh となるように I列に入力してください。",
     $U149&amp;"の利用量合計が "&amp;TEXT($I149, "#,##0")&amp;" 千kWh となるように I列に入力してください。"))</f>
        <v/>
      </c>
      <c r="T149" s="1338"/>
      <c r="U149" s="508" t="s">
        <v>1624</v>
      </c>
      <c r="V149" s="508" t="b">
        <f>'D6'!$O$34&gt;0</f>
        <v>0</v>
      </c>
      <c r="W149" s="508" t="b">
        <f>'D6'!$O$35&gt;0</f>
        <v>0</v>
      </c>
      <c r="X149" s="508" t="b">
        <v>1</v>
      </c>
      <c r="Y149" s="587"/>
    </row>
    <row r="150" spans="1:29" ht="21" customHeight="1">
      <c r="A150" s="493"/>
      <c r="C150" s="1337"/>
      <c r="D150" s="305"/>
      <c r="E150" s="306"/>
      <c r="F150" s="306"/>
      <c r="G150" s="307"/>
      <c r="H150" s="495"/>
      <c r="I150" s="503"/>
      <c r="J150" s="294" t="str">
        <f t="shared" ref="J150" si="682">IFERROR(IF(I150="","-",I150/I149),"-")</f>
        <v>-</v>
      </c>
      <c r="K150" s="1087" t="str">
        <f t="shared" ref="K150:K162" si="683">IF($H150="", "", IFERROR(INDEX($FT$40:$GS$55, MATCH($H150, $FS$40:$FS$55, 0), MATCH($U150, $FT$39:$GS$39, 0)), ""))</f>
        <v/>
      </c>
      <c r="L150" s="295" t="str">
        <f t="shared" ref="L150" si="684">IF(AND(ISNUMBER(K150), K150&gt;=0, ISNUMBER(I149), I149&gt;0),K150/I149, "-")</f>
        <v>-</v>
      </c>
      <c r="M150" s="704" t="str">
        <f t="shared" ref="M150:M162" si="685">IF($H150="", "", IFERROR(INDEX($FT$10:$GS$25, MATCH($H150, $FS$10:$FS$25, 0), MATCH($U150, $FT$9:$GS$9, 0)), ""))</f>
        <v/>
      </c>
      <c r="N150" s="611"/>
      <c r="O150" s="296" t="str">
        <f>IF($N150="","",IFERROR(VLOOKUP($N150,'C3_2(公表)'!$C$4:$K$108,2,FALSE)&amp;"",""))</f>
        <v/>
      </c>
      <c r="P150" s="296" t="str">
        <f>IF($N150="","",IFERROR(VLOOKUP($N150,'C3_2(公表)'!$C$4:$K$108,3,FALSE)&amp;"",""))</f>
        <v/>
      </c>
      <c r="Q150" s="738" t="str">
        <f>IF($N150="","",IFERROR(VLOOKUP($N150,'C3_2(公表)'!$C$4:$K$108,4,FALSE)&amp;"",""))</f>
        <v/>
      </c>
      <c r="R150" s="925" t="str">
        <f t="shared" ref="R150" si="686">IFERROR(
  IF(COUNTIF($H150:$H150, $H150)&gt;1, 1,
    IF(COUNTIF($Z$10:$Z$30, $H150)=1,
      IF(INDEX($BF$10:$BF$34, MATCH($H150, $Z$10:$Z$30, 0))&lt;0, 2, ""),
      IF(COUNTIF($Z$32:$Z$34, $H150)=1,
        IF(INDEX($CI$32:$CI$34, MATCH($H150, $Z$32:$Z$34, 0))&lt;0, 3, ""),
        IF(INDEX($BF$40:$BF$64, MATCH($H150, $Z$40:$Z$64, 0))&lt;0, 4, "")
      )
    )
  ),"")</f>
        <v/>
      </c>
      <c r="S150" s="925" t="str">
        <f t="shared" si="470"/>
        <v/>
      </c>
      <c r="T150" s="1338"/>
      <c r="U150" s="508" t="s">
        <v>1624</v>
      </c>
      <c r="V150" s="508" t="b">
        <f>V149</f>
        <v>0</v>
      </c>
      <c r="W150" s="508" t="b">
        <f>W149</f>
        <v>0</v>
      </c>
      <c r="X150" s="734" t="b">
        <f t="shared" ref="X150" si="687">IF(H149=$AB$376, FALSE,
 IF(H149=$AC$376, H149&lt;&gt;"",
 IF(H149=$AD$376, H149&lt;&gt;"",
 IF(H149=$AE$376, H149&lt;&gt;"",
 IF(H149=$AF$376, H149&lt;&gt;"", FALSE)))))</f>
        <v>0</v>
      </c>
      <c r="Y150" s="587"/>
    </row>
    <row r="151" spans="1:29" ht="21" customHeight="1">
      <c r="A151" s="493"/>
      <c r="B151" s="797"/>
      <c r="C151" s="297" t="s">
        <v>1071</v>
      </c>
      <c r="D151" s="1339"/>
      <c r="E151" s="1339"/>
      <c r="F151" s="1339"/>
      <c r="G151" s="1340"/>
      <c r="H151" s="48"/>
      <c r="I151" s="503"/>
      <c r="J151" s="294" t="str">
        <f t="shared" ref="J151" si="688">IFERROR(IF(I151="","-",I151/I149),"-")</f>
        <v>-</v>
      </c>
      <c r="K151" s="1088" t="str">
        <f t="shared" si="683"/>
        <v/>
      </c>
      <c r="L151" s="295" t="str">
        <f t="shared" ref="L151" si="689">IF(AND(ISNUMBER(K151), K151&gt;=0, ISNUMBER(I149), I149&gt;0),K151/I149, "-")</f>
        <v>-</v>
      </c>
      <c r="M151" s="704" t="str">
        <f t="shared" si="685"/>
        <v/>
      </c>
      <c r="N151" s="612"/>
      <c r="O151" s="296" t="str">
        <f>IF($N151="","",IFERROR(VLOOKUP($N151,'C3_2(公表)'!$C$4:$K$108,2,FALSE)&amp;"",""))</f>
        <v/>
      </c>
      <c r="P151" s="296" t="str">
        <f>IF($N151="","",IFERROR(VLOOKUP($N151,'C3_2(公表)'!$C$4:$K$108,3,FALSE)&amp;"",""))</f>
        <v/>
      </c>
      <c r="Q151" s="738" t="str">
        <f>IF($N151="","",IFERROR(VLOOKUP($N151,'C3_2(公表)'!$C$4:$K$108,4,FALSE)&amp;"",""))</f>
        <v/>
      </c>
      <c r="R151" s="925" t="str">
        <f t="shared" ref="R151" si="690">IFERROR(
  IF(COUNTIF($H150:$H151, $H151)&gt;1, 1,
    IF(COUNTIF($Z$10:$Z$30, $H151)=1,
      IF(INDEX($BF$10:$BF$34, MATCH($H151, $Z$10:$Z$30, 0))&lt;0, 2, ""),
      IF(COUNTIF($Z$32:$Z$34, $H151)=1,
        IF(INDEX($CI$32:$CI$34, MATCH($H151, $Z$32:$Z$34, 0))&lt;0, 3, ""),
        IF(INDEX($BF$40:$BF$64, MATCH($H151, $Z$40:$Z$64, 0))&lt;0, 4, "")
      )
    )
  ),"")</f>
        <v/>
      </c>
      <c r="S151" s="925" t="str">
        <f t="shared" si="470"/>
        <v/>
      </c>
      <c r="U151" s="508" t="s">
        <v>1624</v>
      </c>
      <c r="V151" s="508" t="b">
        <f t="shared" ref="V151:W162" si="691">V150</f>
        <v>0</v>
      </c>
      <c r="W151" s="508" t="b">
        <f t="shared" si="691"/>
        <v>0</v>
      </c>
      <c r="X151" s="734" t="b">
        <f t="shared" ref="X151" si="692">IF(H149=$AB$376, FALSE,
 IF(H149=$AC$376, H150&lt;&gt;"",
 IF(H149=$AD$376, H150&lt;&gt;"",
 IF(H149=$AE$376, H150&lt;&gt;"",
 IF(H149=$AF$376, H150&lt;&gt;"", FALSE)))))</f>
        <v>0</v>
      </c>
    </row>
    <row r="152" spans="1:29" ht="21" customHeight="1">
      <c r="A152" s="493"/>
      <c r="C152" s="1341"/>
      <c r="D152" s="1342"/>
      <c r="E152" s="1342"/>
      <c r="F152" s="1343"/>
      <c r="G152" s="298" t="s">
        <v>1072</v>
      </c>
      <c r="H152" s="48"/>
      <c r="I152" s="503"/>
      <c r="J152" s="294" t="str">
        <f t="shared" ref="J152" si="693">IFERROR(IF(I152="","-",I152/I149),"-")</f>
        <v>-</v>
      </c>
      <c r="K152" s="1088" t="str">
        <f t="shared" si="683"/>
        <v/>
      </c>
      <c r="L152" s="295" t="str">
        <f t="shared" ref="L152" si="694">IF(AND(ISNUMBER(K152), K152&gt;=0, ISNUMBER(I149), I149&gt;0),K152/I149, "-")</f>
        <v>-</v>
      </c>
      <c r="M152" s="704" t="str">
        <f t="shared" si="685"/>
        <v/>
      </c>
      <c r="N152" s="612"/>
      <c r="O152" s="296" t="str">
        <f>IF($N152="","",IFERROR(VLOOKUP($N152,'C3_2(公表)'!$C$4:$K$108,2,FALSE)&amp;"",""))</f>
        <v/>
      </c>
      <c r="P152" s="296" t="str">
        <f>IF($N152="","",IFERROR(VLOOKUP($N152,'C3_2(公表)'!$C$4:$K$108,3,FALSE)&amp;"",""))</f>
        <v/>
      </c>
      <c r="Q152" s="738" t="str">
        <f>IF($N152="","",IFERROR(VLOOKUP($N152,'C3_2(公表)'!$C$4:$K$108,4,FALSE)&amp;"",""))</f>
        <v/>
      </c>
      <c r="R152" s="925" t="str">
        <f t="shared" ref="R152" si="695">IFERROR(
  IF(COUNTIF($H150:$H152, $H152)&gt;1, 1,
    IF(COUNTIF($Z$10:$Z$30, $H152)=1,
      IF(INDEX($BF$10:$BF$34, MATCH($H152, $Z$10:$Z$30, 0))&lt;0, 2, ""),
      IF(COUNTIF($Z$32:$Z$34, $H152)=1,
        IF(INDEX($CI$32:$CI$34, MATCH($H152, $Z$32:$Z$34, 0))&lt;0, 3, ""),
        IF(INDEX($BF$40:$BF$64, MATCH($H152, $Z$40:$Z$64, 0))&lt;0, 4, "")
      )
    )
  ),"")</f>
        <v/>
      </c>
      <c r="S152" s="925" t="str">
        <f t="shared" si="470"/>
        <v/>
      </c>
      <c r="U152" s="508" t="s">
        <v>1624</v>
      </c>
      <c r="V152" s="508" t="b">
        <f t="shared" si="691"/>
        <v>0</v>
      </c>
      <c r="W152" s="508" t="b">
        <f t="shared" si="691"/>
        <v>0</v>
      </c>
      <c r="X152" s="734" t="b">
        <f t="shared" ref="X152" si="696">IF(H149=$AB$376, FALSE,
 IF(H149=$AC$376, H151&lt;&gt;"",
 IF(H149=$AD$376, H151&lt;&gt;"",
 IF(H149=$AE$376, H151&lt;&gt;"",
 IF(H149=$AF$376, H151&lt;&gt;"", FALSE)))))</f>
        <v>0</v>
      </c>
      <c r="AC152" s="299"/>
    </row>
    <row r="153" spans="1:29" ht="21" customHeight="1">
      <c r="A153" s="493"/>
      <c r="C153" s="1344" t="s">
        <v>1148</v>
      </c>
      <c r="D153" s="1345"/>
      <c r="E153" s="1345"/>
      <c r="F153" s="1345"/>
      <c r="G153" s="1324"/>
      <c r="H153" s="48"/>
      <c r="I153" s="503"/>
      <c r="J153" s="294" t="str">
        <f t="shared" ref="J153" si="697">IFERROR(IF(I153="","-",I153/I149),"-")</f>
        <v>-</v>
      </c>
      <c r="K153" s="1088" t="str">
        <f t="shared" si="683"/>
        <v/>
      </c>
      <c r="L153" s="295" t="str">
        <f t="shared" ref="L153" si="698">IF(AND(ISNUMBER(K153), K153&gt;=0, ISNUMBER(I149), I149&gt;0),K153/I149, "-")</f>
        <v>-</v>
      </c>
      <c r="M153" s="704" t="str">
        <f t="shared" si="685"/>
        <v/>
      </c>
      <c r="N153" s="612"/>
      <c r="O153" s="296" t="str">
        <f>IF($N153="","",IFERROR(VLOOKUP($N153,'C3_2(公表)'!$C$4:$K$108,2,FALSE)&amp;"",""))</f>
        <v/>
      </c>
      <c r="P153" s="296" t="str">
        <f>IF($N153="","",IFERROR(VLOOKUP($N153,'C3_2(公表)'!$C$4:$K$108,3,FALSE)&amp;"",""))</f>
        <v/>
      </c>
      <c r="Q153" s="738" t="str">
        <f>IF($N153="","",IFERROR(VLOOKUP($N153,'C3_2(公表)'!$C$4:$K$108,4,FALSE)&amp;"",""))</f>
        <v/>
      </c>
      <c r="R153" s="925" t="str">
        <f t="shared" ref="R153" si="699">IFERROR(
  IF(COUNTIF($H150:$H153, $H153)&gt;1, 1,
    IF(COUNTIF($Z$10:$Z$30, $H153)=1,
      IF(INDEX($BF$10:$BF$34, MATCH($H153, $Z$10:$Z$30, 0))&lt;0, 2, ""),
      IF(COUNTIF($Z$32:$Z$34, $H153)=1,
        IF(INDEX($CI$32:$CI$34, MATCH($H153, $Z$32:$Z$34, 0))&lt;0, 3, ""),
        IF(INDEX($BF$40:$BF$64, MATCH($H153, $Z$40:$Z$64, 0))&lt;0, 4, "")
      )
    )
  ),"")</f>
        <v/>
      </c>
      <c r="S153" s="925" t="str">
        <f t="shared" si="470"/>
        <v/>
      </c>
      <c r="U153" s="508" t="s">
        <v>1624</v>
      </c>
      <c r="V153" s="508" t="b">
        <f t="shared" si="691"/>
        <v>0</v>
      </c>
      <c r="W153" s="508" t="b">
        <f t="shared" si="691"/>
        <v>0</v>
      </c>
      <c r="X153" s="735" t="b">
        <f t="shared" ref="X153" si="700">IF(H149=$AB$376, FALSE,
 IF(H149=$AC$376, FALSE,
 IF(H149=$AD$376, H152&lt;&gt;"",
 IF(H149=$AE$376, H152&lt;&gt;"",
 IF(H149=$AF$376, H152&lt;&gt;"", FALSE)))))</f>
        <v>0</v>
      </c>
      <c r="AC153" s="299"/>
    </row>
    <row r="154" spans="1:29" ht="21" customHeight="1">
      <c r="A154" s="493"/>
      <c r="C154" s="1346"/>
      <c r="D154" s="1347"/>
      <c r="E154" s="1347"/>
      <c r="F154" s="1347"/>
      <c r="G154" s="1325"/>
      <c r="H154" s="48"/>
      <c r="I154" s="503"/>
      <c r="J154" s="294" t="str">
        <f t="shared" ref="J154" si="701">IFERROR(IF(I154="","-",I154/I149),"-")</f>
        <v>-</v>
      </c>
      <c r="K154" s="1088" t="str">
        <f t="shared" si="683"/>
        <v/>
      </c>
      <c r="L154" s="295" t="str">
        <f t="shared" ref="L154" si="702">IF(AND(ISNUMBER(K154), K154&gt;=0, ISNUMBER(I149), I149&gt;0),K154/I149, "-")</f>
        <v>-</v>
      </c>
      <c r="M154" s="704" t="str">
        <f t="shared" si="685"/>
        <v/>
      </c>
      <c r="N154" s="612"/>
      <c r="O154" s="296" t="str">
        <f>IF($N154="","",IFERROR(VLOOKUP($N154,'C3_2(公表)'!$C$4:$K$108,2,FALSE)&amp;"",""))</f>
        <v/>
      </c>
      <c r="P154" s="296" t="str">
        <f>IF($N154="","",IFERROR(VLOOKUP($N154,'C3_2(公表)'!$C$4:$K$108,3,FALSE)&amp;"",""))</f>
        <v/>
      </c>
      <c r="Q154" s="738" t="str">
        <f>IF($N154="","",IFERROR(VLOOKUP($N154,'C3_2(公表)'!$C$4:$K$108,4,FALSE)&amp;"",""))</f>
        <v/>
      </c>
      <c r="R154" s="925" t="str">
        <f t="shared" ref="R154" si="703">IFERROR(
  IF(COUNTIF($H150:$H154, $H154)&gt;1, 1,
    IF(COUNTIF($Z$10:$Z$30, $H154)=1,
      IF(INDEX($BF$10:$BF$34, MATCH($H154, $Z$10:$Z$30, 0))&lt;0, 2, ""),
      IF(COUNTIF($Z$32:$Z$34, $H154)=1,
        IF(INDEX($CI$32:$CI$34, MATCH($H154, $Z$32:$Z$34, 0))&lt;0, 3, ""),
        IF(INDEX($BF$40:$BF$64, MATCH($H154, $Z$40:$Z$64, 0))&lt;0, 4, "")
      )
    )
  ),"")</f>
        <v/>
      </c>
      <c r="S154" s="925" t="str">
        <f t="shared" si="470"/>
        <v/>
      </c>
      <c r="U154" s="508" t="s">
        <v>1624</v>
      </c>
      <c r="V154" s="508" t="b">
        <f t="shared" si="691"/>
        <v>0</v>
      </c>
      <c r="W154" s="508" t="b">
        <f t="shared" si="691"/>
        <v>0</v>
      </c>
      <c r="X154" s="735" t="b">
        <f t="shared" ref="X154" si="704">IF(H149=$AB$376, FALSE,
 IF(H149=$AC$376, FALSE,
 IF(H149=$AD$376, H153&lt;&gt;"",
 IF(H149=$AE$376, H153&lt;&gt;"",
 IF(H149=$AF$376, H153&lt;&gt;"", FALSE)))))</f>
        <v>0</v>
      </c>
      <c r="AC154" s="299"/>
    </row>
    <row r="155" spans="1:29" ht="21" customHeight="1">
      <c r="A155" s="493"/>
      <c r="C155" s="1344" t="s">
        <v>1149</v>
      </c>
      <c r="D155" s="1345"/>
      <c r="E155" s="1345"/>
      <c r="F155" s="1345"/>
      <c r="G155" s="1324"/>
      <c r="H155" s="48"/>
      <c r="I155" s="503"/>
      <c r="J155" s="294" t="str">
        <f t="shared" ref="J155" si="705">IFERROR(IF(I155="","-",I155/I149),"-")</f>
        <v>-</v>
      </c>
      <c r="K155" s="1088" t="str">
        <f t="shared" si="683"/>
        <v/>
      </c>
      <c r="L155" s="295" t="str">
        <f t="shared" ref="L155" si="706">IF(AND(ISNUMBER(K155), K155&gt;=0, ISNUMBER(I149), I149&gt;0),K155/I149, "-")</f>
        <v>-</v>
      </c>
      <c r="M155" s="704" t="str">
        <f t="shared" si="685"/>
        <v/>
      </c>
      <c r="N155" s="612"/>
      <c r="O155" s="296" t="str">
        <f>IF($N155="","",IFERROR(VLOOKUP($N155,'C3_2(公表)'!$C$4:$K$108,2,FALSE)&amp;"",""))</f>
        <v/>
      </c>
      <c r="P155" s="296" t="str">
        <f>IF($N155="","",IFERROR(VLOOKUP($N155,'C3_2(公表)'!$C$4:$K$108,3,FALSE)&amp;"",""))</f>
        <v/>
      </c>
      <c r="Q155" s="738" t="str">
        <f>IF($N155="","",IFERROR(VLOOKUP($N155,'C3_2(公表)'!$C$4:$K$108,4,FALSE)&amp;"",""))</f>
        <v/>
      </c>
      <c r="R155" s="925" t="str">
        <f t="shared" ref="R155" si="707">IFERROR(
  IF(COUNTIF($H150:$H155, $H155)&gt;1, 1,
    IF(COUNTIF($Z$10:$Z$30, $H155)=1,
      IF(INDEX($BF$10:$BF$34, MATCH($H155, $Z$10:$Z$30, 0))&lt;0, 2, ""),
      IF(COUNTIF($Z$32:$Z$34, $H155)=1,
        IF(INDEX($CI$32:$CI$34, MATCH($H155, $Z$32:$Z$34, 0))&lt;0, 3, ""),
        IF(INDEX($BF$40:$BF$64, MATCH($H155, $Z$40:$Z$64, 0))&lt;0, 4, "")
      )
    )
  ),"")</f>
        <v/>
      </c>
      <c r="S155" s="925" t="str">
        <f t="shared" si="470"/>
        <v/>
      </c>
      <c r="U155" s="508" t="s">
        <v>1624</v>
      </c>
      <c r="V155" s="508" t="b">
        <f t="shared" si="691"/>
        <v>0</v>
      </c>
      <c r="W155" s="508" t="b">
        <f t="shared" si="691"/>
        <v>0</v>
      </c>
      <c r="X155" s="735" t="b">
        <f t="shared" ref="X155" si="708">IF(H149=$AB$376, FALSE,
 IF(H149=$AC$376, FALSE,
 IF(H149=$AD$376, H154&lt;&gt;"",
 IF(H149=$AE$376, H154&lt;&gt;"",
 IF(H149=$AF$376, H154&lt;&gt;"", FALSE)))))</f>
        <v>0</v>
      </c>
      <c r="AC155" s="299"/>
    </row>
    <row r="156" spans="1:29" ht="21" customHeight="1">
      <c r="A156" s="493"/>
      <c r="C156" s="1346"/>
      <c r="D156" s="1347"/>
      <c r="E156" s="1347"/>
      <c r="F156" s="1347"/>
      <c r="G156" s="1325"/>
      <c r="H156" s="48"/>
      <c r="I156" s="503"/>
      <c r="J156" s="294" t="str">
        <f t="shared" ref="J156" si="709">IFERROR(IF(I156="","-",I156/I149),"-")</f>
        <v>-</v>
      </c>
      <c r="K156" s="1088" t="str">
        <f t="shared" si="683"/>
        <v/>
      </c>
      <c r="L156" s="295" t="str">
        <f t="shared" ref="L156" si="710">IF(AND(ISNUMBER(K156), K156&gt;=0, ISNUMBER(I149), I149&gt;0),K156/I149, "-")</f>
        <v>-</v>
      </c>
      <c r="M156" s="704" t="str">
        <f t="shared" si="685"/>
        <v/>
      </c>
      <c r="N156" s="612"/>
      <c r="O156" s="296" t="str">
        <f>IF($N156="","",IFERROR(VLOOKUP($N156,'C3_2(公表)'!$C$4:$K$108,2,FALSE)&amp;"",""))</f>
        <v/>
      </c>
      <c r="P156" s="296" t="str">
        <f>IF($N156="","",IFERROR(VLOOKUP($N156,'C3_2(公表)'!$C$4:$K$108,3,FALSE)&amp;"",""))</f>
        <v/>
      </c>
      <c r="Q156" s="738" t="str">
        <f>IF($N156="","",IFERROR(VLOOKUP($N156,'C3_2(公表)'!$C$4:$K$108,4,FALSE)&amp;"",""))</f>
        <v/>
      </c>
      <c r="R156" s="925" t="str">
        <f t="shared" ref="R156" si="711">IFERROR(
  IF(COUNTIF($H150:$H156, $H156)&gt;1, 1,
    IF(COUNTIF($Z$10:$Z$30, $H156)=1,
      IF(INDEX($BF$10:$BF$34, MATCH($H156, $Z$10:$Z$30, 0))&lt;0, 2, ""),
      IF(COUNTIF($Z$32:$Z$34, $H156)=1,
        IF(INDEX($CI$32:$CI$34, MATCH($H156, $Z$32:$Z$34, 0))&lt;0, 3, ""),
        IF(INDEX($BF$40:$BF$64, MATCH($H156, $Z$40:$Z$64, 0))&lt;0, 4, "")
      )
    )
  ),"")</f>
        <v/>
      </c>
      <c r="S156" s="925" t="str">
        <f t="shared" si="470"/>
        <v/>
      </c>
      <c r="U156" s="508" t="s">
        <v>1624</v>
      </c>
      <c r="V156" s="508" t="b">
        <f t="shared" si="691"/>
        <v>0</v>
      </c>
      <c r="W156" s="508" t="b">
        <f t="shared" si="691"/>
        <v>0</v>
      </c>
      <c r="X156" s="735" t="b">
        <f t="shared" ref="X156" si="712">IF(H149=$AB$376, FALSE,
 IF(H149=$AC$376, FALSE,
 IF(H149=$AD$376, H155&lt;&gt;"",
 IF(H149=$AE$376, H155&lt;&gt;"",
 IF(H149=$AF$376, H155&lt;&gt;"", FALSE)))))</f>
        <v>0</v>
      </c>
      <c r="AC156" s="299"/>
    </row>
    <row r="157" spans="1:29" ht="21" customHeight="1">
      <c r="A157" s="493"/>
      <c r="C157" s="1321" t="s">
        <v>1075</v>
      </c>
      <c r="D157" s="1322"/>
      <c r="E157" s="1323"/>
      <c r="F157" s="1323"/>
      <c r="G157" s="1324"/>
      <c r="H157" s="48"/>
      <c r="I157" s="503"/>
      <c r="J157" s="294" t="str">
        <f t="shared" ref="J157" si="713">IFERROR(IF(I157="","-",I157/I149),"-")</f>
        <v>-</v>
      </c>
      <c r="K157" s="1088" t="str">
        <f t="shared" si="683"/>
        <v/>
      </c>
      <c r="L157" s="295" t="str">
        <f t="shared" ref="L157" si="714">IF(AND(ISNUMBER(K157), K157&gt;=0, ISNUMBER(I149), I149&gt;0),K157/I149, "-")</f>
        <v>-</v>
      </c>
      <c r="M157" s="704" t="str">
        <f t="shared" si="685"/>
        <v/>
      </c>
      <c r="N157" s="612"/>
      <c r="O157" s="296" t="str">
        <f>IF($N157="","",IFERROR(VLOOKUP($N157,'C3_2(公表)'!$C$4:$K$108,2,FALSE)&amp;"",""))</f>
        <v/>
      </c>
      <c r="P157" s="296" t="str">
        <f>IF($N157="","",IFERROR(VLOOKUP($N157,'C3_2(公表)'!$C$4:$K$108,3,FALSE)&amp;"",""))</f>
        <v/>
      </c>
      <c r="Q157" s="738" t="str">
        <f>IF($N157="","",IFERROR(VLOOKUP($N157,'C3_2(公表)'!$C$4:$K$108,4,FALSE)&amp;"",""))</f>
        <v/>
      </c>
      <c r="R157" s="925" t="str">
        <f t="shared" ref="R157" si="715">IFERROR(
  IF(COUNTIF($H150:$H157, $H157)&gt;1, 1,
    IF(COUNTIF($Z$10:$Z$30, $H157)=1,
      IF(INDEX($BF$10:$BF$34, MATCH($H157, $Z$10:$Z$30, 0))&lt;0, 2, ""),
      IF(COUNTIF($Z$32:$Z$34, $H157)=1,
        IF(INDEX($CI$32:$CI$34, MATCH($H157, $Z$32:$Z$34, 0))&lt;0, 3, ""),
        IF(INDEX($BF$40:$BF$64, MATCH($H157, $Z$40:$Z$64, 0))&lt;0, 4, "")
      )
    )
  ),"")</f>
        <v/>
      </c>
      <c r="S157" s="925" t="str">
        <f t="shared" si="470"/>
        <v/>
      </c>
      <c r="U157" s="508" t="s">
        <v>1624</v>
      </c>
      <c r="V157" s="508" t="b">
        <f t="shared" si="691"/>
        <v>0</v>
      </c>
      <c r="W157" s="508" t="b">
        <f t="shared" si="691"/>
        <v>0</v>
      </c>
      <c r="X157" s="735" t="b">
        <f t="shared" ref="X157" si="716">IF(H149=$AB$376, FALSE,
 IF(H149=$AC$376, FALSE,
 IF(H149=$AD$376, H156&lt;&gt;"",
 IF(H149=$AE$376, H156&lt;&gt;"",
 IF(H149=$AF$376, H156&lt;&gt;"", FALSE)))))</f>
        <v>0</v>
      </c>
      <c r="AC157" s="299"/>
    </row>
    <row r="158" spans="1:29" ht="21" customHeight="1">
      <c r="A158" s="493"/>
      <c r="C158" s="1326" t="str">
        <f>'D6'!$O$51</f>
        <v>-</v>
      </c>
      <c r="D158" s="1327"/>
      <c r="E158" s="1328"/>
      <c r="F158" s="1328"/>
      <c r="G158" s="1325"/>
      <c r="H158" s="48"/>
      <c r="I158" s="506"/>
      <c r="J158" s="294" t="str">
        <f t="shared" ref="J158" si="717">IFERROR(IF(I158="","-",I158/I149),"-")</f>
        <v>-</v>
      </c>
      <c r="K158" s="1089" t="str">
        <f t="shared" si="683"/>
        <v/>
      </c>
      <c r="L158" s="295" t="str">
        <f t="shared" ref="L158" si="718">IF(AND(ISNUMBER(K158), K158&gt;=0, ISNUMBER(I149), I149&gt;0),K158/I149, "-")</f>
        <v>-</v>
      </c>
      <c r="M158" s="704" t="str">
        <f t="shared" si="685"/>
        <v/>
      </c>
      <c r="N158" s="611"/>
      <c r="O158" s="296" t="str">
        <f>IF($N158="","",IFERROR(VLOOKUP($N158,'C3_2(公表)'!$C$4:$K$108,2,FALSE)&amp;"",""))</f>
        <v/>
      </c>
      <c r="P158" s="296" t="str">
        <f>IF($N158="","",IFERROR(VLOOKUP($N158,'C3_2(公表)'!$C$4:$K$108,3,FALSE)&amp;"",""))</f>
        <v/>
      </c>
      <c r="Q158" s="738" t="str">
        <f>IF($N158="","",IFERROR(VLOOKUP($N158,'C3_2(公表)'!$C$4:$K$108,4,FALSE)&amp;"",""))</f>
        <v/>
      </c>
      <c r="R158" s="925" t="str">
        <f t="shared" ref="R158" si="719">IFERROR(
  IF(COUNTIF($H150:$H158, $H158)&gt;1, 1,
    IF(COUNTIF($Z$10:$Z$30, $H158)=1,
      IF(INDEX($BF$10:$BF$34, MATCH($H158, $Z$10:$Z$30, 0))&lt;0, 2, ""),
      IF(COUNTIF($Z$32:$Z$34, $H158)=1,
        IF(INDEX($CI$32:$CI$34, MATCH($H158, $Z$32:$Z$34, 0))&lt;0, 3, ""),
        IF(INDEX($BF$40:$BF$64, MATCH($H158, $Z$40:$Z$64, 0))&lt;0, 4, "")
      )
    )
  ),"")</f>
        <v/>
      </c>
      <c r="S158" s="925" t="str">
        <f t="shared" ref="S158:S217" si="720">IFERROR(
  CHOOSE($R158,
   $H158&amp;"の電源種は同じメニュー内ですでに選択されております。同じ電源種の利用量は１行にまとめて入力してください。",
   $H158&amp;"のメニューでの利用量合計が、D2,D4シートで入力された全体の"&amp;$H158&amp;"の供給量を超過しています。H～I列の電源種・利用量またはD2,D4シートの供給量・転売量の入力を見直してください。",
   $H158&amp;"区分のメニューでの利用量合計が、D2,D4シートで入力された全体の"&amp;$H158&amp;"の供給量を超過しております。H～I列の電源種・利用量またはD2,D4シートの供給量・転売量の入力を見直してください。",
   $H158&amp;"の新設分利用量K列合計が、D2シートで新設電源として指定されている分の供給量の合計値を超過しております。"
 ), "")</f>
        <v/>
      </c>
      <c r="U158" s="508" t="s">
        <v>1624</v>
      </c>
      <c r="V158" s="508" t="b">
        <f t="shared" si="691"/>
        <v>0</v>
      </c>
      <c r="W158" s="508" t="b">
        <f t="shared" si="691"/>
        <v>0</v>
      </c>
      <c r="X158" s="735" t="b">
        <f t="shared" ref="X158" si="721">IF(H149=$AB$376, FALSE,
 IF(H149=$AC$376, FALSE,
 IF(H149=$AD$376, H157&lt;&gt;"",
 IF(H149=$AE$376, H157&lt;&gt;"",
 IF(H149=$AF$376, H157&lt;&gt;"", FALSE)))))</f>
        <v>0</v>
      </c>
      <c r="AC158" s="299"/>
    </row>
    <row r="159" spans="1:29" ht="21" customHeight="1">
      <c r="A159" s="493"/>
      <c r="C159" s="1329" t="s">
        <v>1043</v>
      </c>
      <c r="D159" s="1330"/>
      <c r="E159" s="1330"/>
      <c r="F159" s="1331"/>
      <c r="G159" s="1324"/>
      <c r="H159" s="48"/>
      <c r="I159" s="507"/>
      <c r="J159" s="294" t="str">
        <f t="shared" ref="J159" si="722">IFERROR(IF(I159="","-",I159/I149),"-")</f>
        <v>-</v>
      </c>
      <c r="K159" s="1087" t="str">
        <f t="shared" si="683"/>
        <v/>
      </c>
      <c r="L159" s="295" t="str">
        <f t="shared" ref="L159" si="723">IF(AND(ISNUMBER(K159), K159&gt;=0, ISNUMBER(I149), I149&gt;0),K159/I149, "-")</f>
        <v>-</v>
      </c>
      <c r="M159" s="704" t="str">
        <f t="shared" si="685"/>
        <v/>
      </c>
      <c r="N159" s="611"/>
      <c r="O159" s="296" t="str">
        <f>IF($N159="","",IFERROR(VLOOKUP($N159,'C3_2(公表)'!$C$4:$K$108,2,FALSE)&amp;"",""))</f>
        <v/>
      </c>
      <c r="P159" s="296" t="str">
        <f>IF($N159="","",IFERROR(VLOOKUP($N159,'C3_2(公表)'!$C$4:$K$108,3,FALSE)&amp;"",""))</f>
        <v/>
      </c>
      <c r="Q159" s="738" t="str">
        <f>IF($N159="","",IFERROR(VLOOKUP($N159,'C3_2(公表)'!$C$4:$K$108,4,FALSE)&amp;"",""))</f>
        <v/>
      </c>
      <c r="R159" s="925" t="str">
        <f t="shared" ref="R159" si="724">IFERROR(
  IF(COUNTIF($H150:$H159, $H159)&gt;1, 1,
    IF(COUNTIF($Z$10:$Z$30, $H159)=1,
      IF(INDEX($BF$10:$BF$34, MATCH($H159, $Z$10:$Z$30, 0))&lt;0, 2, ""),
      IF(COUNTIF($Z$32:$Z$34, $H159)=1,
        IF(INDEX($CI$32:$CI$34, MATCH($H159, $Z$32:$Z$34, 0))&lt;0, 3, ""),
        IF(INDEX($BF$40:$BF$64, MATCH($H159, $Z$40:$Z$64, 0))&lt;0, 4, "")
      )
    )
  ),"")</f>
        <v/>
      </c>
      <c r="S159" s="925" t="str">
        <f t="shared" si="720"/>
        <v/>
      </c>
      <c r="U159" s="508" t="s">
        <v>1624</v>
      </c>
      <c r="V159" s="508" t="b">
        <f t="shared" si="691"/>
        <v>0</v>
      </c>
      <c r="W159" s="508" t="b">
        <f t="shared" si="691"/>
        <v>0</v>
      </c>
      <c r="X159" s="1080" t="b">
        <f t="shared" ref="X159" si="725">IF(H149=$AB$376, FALSE,
 IF(H149=$AC$376, FALSE,
 IF(H149=$AD$376, FALSE,
 IF(H149=$AE$376, H158&lt;&gt;"",
 IF(H149=$AF$376, H158&lt;&gt;"", FALSE)))))</f>
        <v>0</v>
      </c>
      <c r="AC159" s="299"/>
    </row>
    <row r="160" spans="1:29" ht="21" customHeight="1">
      <c r="A160" s="493"/>
      <c r="C160" s="1326" t="str">
        <f>IFERROR(MIN(SUM(M150:M162)/I149,C158),"-")</f>
        <v>-</v>
      </c>
      <c r="D160" s="1327"/>
      <c r="E160" s="1328"/>
      <c r="F160" s="1328"/>
      <c r="G160" s="1325"/>
      <c r="H160" s="48"/>
      <c r="I160" s="506"/>
      <c r="J160" s="294" t="str">
        <f t="shared" ref="J160" si="726">IFERROR(IF(I160="","-",I160/I149),"-")</f>
        <v>-</v>
      </c>
      <c r="K160" s="1089" t="str">
        <f t="shared" si="683"/>
        <v/>
      </c>
      <c r="L160" s="295" t="str">
        <f t="shared" ref="L160" si="727">IF(AND(ISNUMBER(K160), K160&gt;=0, ISNUMBER(I149), I149&gt;0),K160/I149, "-")</f>
        <v>-</v>
      </c>
      <c r="M160" s="704" t="str">
        <f t="shared" si="685"/>
        <v/>
      </c>
      <c r="N160" s="611"/>
      <c r="O160" s="296" t="str">
        <f>IF($N160="","",IFERROR(VLOOKUP($N160,'C3_2(公表)'!$C$4:$K$108,2,FALSE)&amp;"",""))</f>
        <v/>
      </c>
      <c r="P160" s="296" t="str">
        <f>IF($N160="","",IFERROR(VLOOKUP($N160,'C3_2(公表)'!$C$4:$K$108,3,FALSE)&amp;"",""))</f>
        <v/>
      </c>
      <c r="Q160" s="738" t="str">
        <f>IF($N160="","",IFERROR(VLOOKUP($N160,'C3_2(公表)'!$C$4:$K$108,4,FALSE)&amp;"",""))</f>
        <v/>
      </c>
      <c r="R160" s="925" t="str">
        <f t="shared" ref="R160" si="728">IFERROR(
  IF(COUNTIF($H150:$H160, $H160)&gt;1, 1,
    IF(COUNTIF($Z$10:$Z$30, $H160)=1,
      IF(INDEX($BF$10:$BF$34, MATCH($H160, $Z$10:$Z$30, 0))&lt;0, 2, ""),
      IF(COUNTIF($Z$32:$Z$34, $H160)=1,
        IF(INDEX($CI$32:$CI$34, MATCH($H160, $Z$32:$Z$34, 0))&lt;0, 3, ""),
        IF(INDEX($BF$40:$BF$64, MATCH($H160, $Z$40:$Z$64, 0))&lt;0, 4, "")
      )
    )
  ),"")</f>
        <v/>
      </c>
      <c r="S160" s="925" t="str">
        <f t="shared" si="720"/>
        <v/>
      </c>
      <c r="U160" s="508" t="s">
        <v>1624</v>
      </c>
      <c r="V160" s="508" t="b">
        <f t="shared" si="691"/>
        <v>0</v>
      </c>
      <c r="W160" s="508" t="b">
        <f t="shared" si="691"/>
        <v>0</v>
      </c>
      <c r="X160" s="1080" t="b">
        <f t="shared" ref="X160" si="729">IF(H149=$AB$376, FALSE,
 IF(H149=$AC$376, FALSE,
 IF(H149=$AD$376, FALSE,
 IF(H149=$AE$376, H159&lt;&gt;"",
 IF(H149=$AF$376, H159&lt;&gt;"", FALSE)))))</f>
        <v>0</v>
      </c>
      <c r="AC160" s="299"/>
    </row>
    <row r="161" spans="1:29" ht="21" customHeight="1">
      <c r="A161" s="493"/>
      <c r="C161" s="1329" t="s">
        <v>1076</v>
      </c>
      <c r="D161" s="1330"/>
      <c r="E161" s="1330"/>
      <c r="F161" s="1331"/>
      <c r="G161" s="1324"/>
      <c r="H161" s="498"/>
      <c r="I161" s="506"/>
      <c r="J161" s="499" t="str">
        <f t="shared" ref="J161" si="730">IFERROR(IF(I161="","-",I161/I149),"-")</f>
        <v>-</v>
      </c>
      <c r="K161" s="1089" t="str">
        <f t="shared" si="683"/>
        <v/>
      </c>
      <c r="L161" s="500" t="str">
        <f t="shared" ref="L161" si="731">IF(AND(ISNUMBER(K161), K161&gt;=0, ISNUMBER(I149), I149&gt;0),K161/I149, "-")</f>
        <v>-</v>
      </c>
      <c r="M161" s="707" t="str">
        <f t="shared" si="685"/>
        <v/>
      </c>
      <c r="N161" s="611"/>
      <c r="O161" s="296" t="str">
        <f>IF($N161="","",IFERROR(VLOOKUP($N161,'C3_2(公表)'!$C$4:$K$108,2,FALSE)&amp;"",""))</f>
        <v/>
      </c>
      <c r="P161" s="296" t="str">
        <f>IF($N161="","",IFERROR(VLOOKUP($N161,'C3_2(公表)'!$C$4:$K$108,3,FALSE)&amp;"",""))</f>
        <v/>
      </c>
      <c r="Q161" s="738" t="str">
        <f>IF($N161="","",IFERROR(VLOOKUP($N161,'C3_2(公表)'!$C$4:$K$108,4,FALSE)&amp;"",""))</f>
        <v/>
      </c>
      <c r="R161" s="925" t="str">
        <f t="shared" ref="R161" si="732">IFERROR(
  IF(COUNTIF($H150:$H161, $H161)&gt;1, 1,
    IF(COUNTIF($Z$10:$Z$30, $H161)=1,
      IF(INDEX($BF$10:$BF$34, MATCH($H161, $Z$10:$Z$30, 0))&lt;0, 2, ""),
      IF(COUNTIF($Z$32:$Z$34, $H161)=1,
        IF(INDEX($CI$32:$CI$34, MATCH($H161, $Z$32:$Z$34, 0))&lt;0, 3, ""),
        IF(INDEX($BF$40:$BF$64, MATCH($H161, $Z$40:$Z$64, 0))&lt;0, 4, "")
      )
    )
  ),"")</f>
        <v/>
      </c>
      <c r="S161" s="925" t="str">
        <f t="shared" si="720"/>
        <v/>
      </c>
      <c r="U161" s="508" t="s">
        <v>1624</v>
      </c>
      <c r="V161" s="508" t="b">
        <f t="shared" si="691"/>
        <v>0</v>
      </c>
      <c r="W161" s="508" t="b">
        <f t="shared" si="691"/>
        <v>0</v>
      </c>
      <c r="X161" s="1080" t="b">
        <f t="shared" ref="X161" si="733">IF(H149=$AB$376, FALSE,
 IF(H149=$AC$376, FALSE,
 IF(H149=$AD$376, FALSE,
 IF(H149=$AE$376, H160&lt;&gt;"",
 IF(H149=$AF$376, H160&lt;&gt;"", FALSE)))))</f>
        <v>0</v>
      </c>
      <c r="AC161" s="299"/>
    </row>
    <row r="162" spans="1:29" ht="21" customHeight="1" thickBot="1">
      <c r="A162" s="493"/>
      <c r="C162" s="1333" t="str">
        <f>IFERROR(MIN(SUM(K150:K162)/I149, C160),"-")</f>
        <v>-</v>
      </c>
      <c r="D162" s="1334"/>
      <c r="E162" s="1334"/>
      <c r="F162" s="1335"/>
      <c r="G162" s="1332"/>
      <c r="H162" s="893" t="str">
        <f>IF(AND(H149="電源構成を指定しない", I149&lt;&gt;""), "電源種の指定なし", "")</f>
        <v/>
      </c>
      <c r="I162" s="894" t="str">
        <f>IF(AND(H149="電源構成を指定しない", I149&lt;&gt;""), I149-SUM(I150:I161), "")</f>
        <v/>
      </c>
      <c r="J162" s="895" t="str">
        <f t="shared" ref="J162" si="734">IFERROR(IF(I162="","-",I162/I149),"-")</f>
        <v>-</v>
      </c>
      <c r="K162" s="1095" t="str">
        <f t="shared" si="683"/>
        <v/>
      </c>
      <c r="L162" s="896" t="str">
        <f t="shared" ref="L162" si="735">IF(AND(ISNUMBER(K162), K162&gt;=0, ISNUMBER(I149), I149&gt;0),K162/I149, "-")</f>
        <v>-</v>
      </c>
      <c r="M162" s="897" t="str">
        <f t="shared" si="685"/>
        <v/>
      </c>
      <c r="N162" s="614"/>
      <c r="O162" s="740" t="str">
        <f>IF($N162="","",IFERROR(VLOOKUP($N162,'C3_2(公表)'!$C$4:$K$108,2,FALSE)&amp;"",""))</f>
        <v/>
      </c>
      <c r="P162" s="740" t="str">
        <f>IF($N162="","",IFERROR(VLOOKUP($N162,'C3_2(公表)'!$C$4:$K$108,3,FALSE)&amp;"",""))</f>
        <v/>
      </c>
      <c r="Q162" s="741" t="str">
        <f>IF($N162="","",IFERROR(VLOOKUP($N162,'C3_2(公表)'!$C$4:$K$108,4,FALSE)&amp;"",""))</f>
        <v/>
      </c>
      <c r="R162" s="733"/>
      <c r="S162" s="733"/>
      <c r="U162" s="508" t="s">
        <v>1624</v>
      </c>
      <c r="V162" s="508" t="b">
        <f t="shared" si="691"/>
        <v>0</v>
      </c>
      <c r="W162" s="508" t="b">
        <f t="shared" si="691"/>
        <v>0</v>
      </c>
      <c r="X162" s="508" t="b">
        <v>0</v>
      </c>
      <c r="AC162" s="299"/>
    </row>
    <row r="163" spans="1:29" ht="21" customHeight="1" thickTop="1" thickBot="1">
      <c r="A163" s="493"/>
      <c r="C163" s="1336" t="s">
        <v>1766</v>
      </c>
      <c r="D163" s="291" t="s">
        <v>1107</v>
      </c>
      <c r="E163" s="292" t="s">
        <v>54</v>
      </c>
      <c r="F163" s="292" t="s">
        <v>1109</v>
      </c>
      <c r="G163" s="589" t="s">
        <v>1108</v>
      </c>
      <c r="H163" s="743" t="str">
        <f>IF(AND($C$3=$AB$376, $I163&lt;&gt;""), $AB$376, "")</f>
        <v/>
      </c>
      <c r="I163" s="1053" t="str">
        <f>IF('D6'!$P$34=0, "", 'D6'!$P$34)</f>
        <v/>
      </c>
      <c r="J163" s="744"/>
      <c r="K163" s="1093"/>
      <c r="L163" s="593"/>
      <c r="M163" s="703"/>
      <c r="N163" s="610"/>
      <c r="O163" s="293" t="str">
        <f>IF($N163="","",
 IF($N163=0,"第2号様式　その３のすべての発電所",IFERROR(VLOOKUP($N163,'C3_2(公表)'!$C$4:$K$108,2,FALSE)&amp;"", "")))</f>
        <v/>
      </c>
      <c r="P163" s="293" t="str">
        <f>IF($N163="","",IFERROR(VLOOKUP($N163,'C3_2(公表)'!$C$4:$K$108,3,FALSE)&amp;"",""))</f>
        <v/>
      </c>
      <c r="Q163" s="737" t="str">
        <f>IF($N163="","",IFERROR(VLOOKUP($N163,'C3_2(公表)'!$C$4:$K$108,4,FALSE)&amp;"",""))</f>
        <v/>
      </c>
      <c r="R163" s="709"/>
      <c r="S163" s="925" t="str">
        <f t="shared" ref="S163" si="736">IF(OR($H163="", $I163="", $I163=SUM($I164:$I176)), "",
   IF(SUM($I164:$I176)&lt;$I163,
     $U163&amp;"の利用量合計が "&amp;TEXT($I163, "#,##0")&amp;" 千kWh となるように I列に入力してください。",
     $U163&amp;"の利用量合計が "&amp;TEXT($I163, "#,##0")&amp;" 千kWh となるように I列に入力してください。"))</f>
        <v/>
      </c>
      <c r="T163" s="1338"/>
      <c r="U163" s="508" t="s">
        <v>1625</v>
      </c>
      <c r="V163" s="508" t="b">
        <f>'D6'!$P$34&gt;0</f>
        <v>0</v>
      </c>
      <c r="W163" s="508" t="b">
        <f>'D6'!$P$35&gt;0</f>
        <v>0</v>
      </c>
      <c r="X163" s="508" t="b">
        <v>1</v>
      </c>
      <c r="Y163" s="587"/>
    </row>
    <row r="164" spans="1:29" ht="21" customHeight="1">
      <c r="A164" s="493"/>
      <c r="C164" s="1337"/>
      <c r="D164" s="305"/>
      <c r="E164" s="306"/>
      <c r="F164" s="306"/>
      <c r="G164" s="307"/>
      <c r="H164" s="495"/>
      <c r="I164" s="503"/>
      <c r="J164" s="294" t="str">
        <f t="shared" ref="J164" si="737">IFERROR(IF(I164="","-",I164/I163),"-")</f>
        <v>-</v>
      </c>
      <c r="K164" s="1087" t="str">
        <f t="shared" ref="K164:K176" si="738">IF($H164="", "", IFERROR(INDEX($FT$40:$GS$55, MATCH($H164, $FS$40:$FS$55, 0), MATCH($U164, $FT$39:$GS$39, 0)), ""))</f>
        <v/>
      </c>
      <c r="L164" s="295" t="str">
        <f t="shared" ref="L164" si="739">IF(AND(ISNUMBER(K164), K164&gt;=0, ISNUMBER(I163), I163&gt;0),K164/I163, "-")</f>
        <v>-</v>
      </c>
      <c r="M164" s="704" t="str">
        <f t="shared" ref="M164:M176" si="740">IF($H164="", "", IFERROR(INDEX($FT$10:$GS$25, MATCH($H164, $FS$10:$FS$25, 0), MATCH($U164, $FT$9:$GS$9, 0)), ""))</f>
        <v/>
      </c>
      <c r="N164" s="611"/>
      <c r="O164" s="296" t="str">
        <f>IF($N164="","",IFERROR(VLOOKUP($N164,'C3_2(公表)'!$C$4:$K$108,2,FALSE)&amp;"",""))</f>
        <v/>
      </c>
      <c r="P164" s="296" t="str">
        <f>IF($N164="","",IFERROR(VLOOKUP($N164,'C3_2(公表)'!$C$4:$K$108,3,FALSE)&amp;"",""))</f>
        <v/>
      </c>
      <c r="Q164" s="738" t="str">
        <f>IF($N164="","",IFERROR(VLOOKUP($N164,'C3_2(公表)'!$C$4:$K$108,4,FALSE)&amp;"",""))</f>
        <v/>
      </c>
      <c r="R164" s="925" t="str">
        <f t="shared" ref="R164" si="741">IFERROR(
  IF(COUNTIF($H164:$H164, $H164)&gt;1, 1,
    IF(COUNTIF($Z$10:$Z$30, $H164)=1,
      IF(INDEX($BF$10:$BF$34, MATCH($H164, $Z$10:$Z$30, 0))&lt;0, 2, ""),
      IF(COUNTIF($Z$32:$Z$34, $H164)=1,
        IF(INDEX($CI$32:$CI$34, MATCH($H164, $Z$32:$Z$34, 0))&lt;0, 3, ""),
        IF(INDEX($BF$40:$BF$64, MATCH($H164, $Z$40:$Z$64, 0))&lt;0, 4, "")
      )
    )
  ),"")</f>
        <v/>
      </c>
      <c r="S164" s="925" t="str">
        <f t="shared" ref="S164:S227" si="742">IFERROR(
  CHOOSE($R164,
   $H164&amp;"の電源種は同じメニュー内ですでに選択されております。同じ電源種の利用量は１行にまとめて入力してください。",
   $H164&amp;"のメニューでの利用量合計が、D2,D4シートで入力された全体の"&amp;$H164&amp;"の供給量を超過しています。H～I列の電源種・利用量またはD2,D4シートの供給量・転売量の入力を見直してください。",
   $H164&amp;"区分のメニューでの利用量合計が、D2,D4シートで入力された全体の"&amp;$H164&amp;"の供給量を超過しております。H～I列の電源種・利用量またはD2,D4シートの供給量・転売量の入力を見直してください。",
   $H164&amp;"の新設分利用量K列合計が、D2シートで新設電源として指定されている分の供給量の合計値を超過しております。"
 ), "")</f>
        <v/>
      </c>
      <c r="T164" s="1338"/>
      <c r="U164" s="508" t="s">
        <v>1625</v>
      </c>
      <c r="V164" s="508" t="b">
        <f>V163</f>
        <v>0</v>
      </c>
      <c r="W164" s="508" t="b">
        <f>W163</f>
        <v>0</v>
      </c>
      <c r="X164" s="734" t="b">
        <f t="shared" ref="X164" si="743">IF(H163=$AB$376, FALSE,
 IF(H163=$AC$376, H163&lt;&gt;"",
 IF(H163=$AD$376, H163&lt;&gt;"",
 IF(H163=$AE$376, H163&lt;&gt;"",
 IF(H163=$AF$376, H163&lt;&gt;"", FALSE)))))</f>
        <v>0</v>
      </c>
      <c r="Y164" s="587"/>
    </row>
    <row r="165" spans="1:29" ht="21" customHeight="1">
      <c r="A165" s="493"/>
      <c r="C165" s="297" t="s">
        <v>1071</v>
      </c>
      <c r="D165" s="1339"/>
      <c r="E165" s="1339"/>
      <c r="F165" s="1339"/>
      <c r="G165" s="1340"/>
      <c r="H165" s="48"/>
      <c r="I165" s="503"/>
      <c r="J165" s="294" t="str">
        <f t="shared" ref="J165" si="744">IFERROR(IF(I165="","-",I165/I163),"-")</f>
        <v>-</v>
      </c>
      <c r="K165" s="1088" t="str">
        <f t="shared" si="738"/>
        <v/>
      </c>
      <c r="L165" s="295" t="str">
        <f t="shared" ref="L165" si="745">IF(AND(ISNUMBER(K165), K165&gt;=0, ISNUMBER(I163), I163&gt;0),K165/I163, "-")</f>
        <v>-</v>
      </c>
      <c r="M165" s="704" t="str">
        <f t="shared" si="740"/>
        <v/>
      </c>
      <c r="N165" s="612"/>
      <c r="O165" s="296" t="str">
        <f>IF($N165="","",IFERROR(VLOOKUP($N165,'C3_2(公表)'!$C$4:$K$108,2,FALSE)&amp;"",""))</f>
        <v/>
      </c>
      <c r="P165" s="296" t="str">
        <f>IF($N165="","",IFERROR(VLOOKUP($N165,'C3_2(公表)'!$C$4:$K$108,3,FALSE)&amp;"",""))</f>
        <v/>
      </c>
      <c r="Q165" s="738" t="str">
        <f>IF($N165="","",IFERROR(VLOOKUP($N165,'C3_2(公表)'!$C$4:$K$108,4,FALSE)&amp;"",""))</f>
        <v/>
      </c>
      <c r="R165" s="925" t="str">
        <f t="shared" ref="R165" si="746">IFERROR(
  IF(COUNTIF($H164:$H165, $H165)&gt;1, 1,
    IF(COUNTIF($Z$10:$Z$30, $H165)=1,
      IF(INDEX($BF$10:$BF$34, MATCH($H165, $Z$10:$Z$30, 0))&lt;0, 2, ""),
      IF(COUNTIF($Z$32:$Z$34, $H165)=1,
        IF(INDEX($CI$32:$CI$34, MATCH($H165, $Z$32:$Z$34, 0))&lt;0, 3, ""),
        IF(INDEX($BF$40:$BF$64, MATCH($H165, $Z$40:$Z$64, 0))&lt;0, 4, "")
      )
    )
  ),"")</f>
        <v/>
      </c>
      <c r="S165" s="925" t="str">
        <f t="shared" si="742"/>
        <v/>
      </c>
      <c r="U165" s="508" t="s">
        <v>1625</v>
      </c>
      <c r="V165" s="508" t="b">
        <f t="shared" ref="V165:W165" si="747">V164</f>
        <v>0</v>
      </c>
      <c r="W165" s="508" t="b">
        <f t="shared" si="747"/>
        <v>0</v>
      </c>
      <c r="X165" s="734" t="b">
        <f t="shared" ref="X165" si="748">IF(H163=$AB$376, FALSE,
 IF(H163=$AC$376, H164&lt;&gt;"",
 IF(H163=$AD$376, H164&lt;&gt;"",
 IF(H163=$AE$376, H164&lt;&gt;"",
 IF(H163=$AF$376, H164&lt;&gt;"", FALSE)))))</f>
        <v>0</v>
      </c>
    </row>
    <row r="166" spans="1:29" ht="21" customHeight="1">
      <c r="A166" s="493"/>
      <c r="C166" s="1341"/>
      <c r="D166" s="1342"/>
      <c r="E166" s="1342"/>
      <c r="F166" s="1343"/>
      <c r="G166" s="298" t="s">
        <v>1072</v>
      </c>
      <c r="H166" s="48"/>
      <c r="I166" s="503"/>
      <c r="J166" s="294" t="str">
        <f t="shared" ref="J166" si="749">IFERROR(IF(I166="","-",I166/I163),"-")</f>
        <v>-</v>
      </c>
      <c r="K166" s="1088" t="str">
        <f t="shared" si="738"/>
        <v/>
      </c>
      <c r="L166" s="295" t="str">
        <f t="shared" ref="L166" si="750">IF(AND(ISNUMBER(K166), K166&gt;=0, ISNUMBER(I163), I163&gt;0),K166/I163, "-")</f>
        <v>-</v>
      </c>
      <c r="M166" s="704" t="str">
        <f t="shared" si="740"/>
        <v/>
      </c>
      <c r="N166" s="612"/>
      <c r="O166" s="296" t="str">
        <f>IF($N166="","",IFERROR(VLOOKUP($N166,'C3_2(公表)'!$C$4:$K$108,2,FALSE)&amp;"",""))</f>
        <v/>
      </c>
      <c r="P166" s="296" t="str">
        <f>IF($N166="","",IFERROR(VLOOKUP($N166,'C3_2(公表)'!$C$4:$K$108,3,FALSE)&amp;"",""))</f>
        <v/>
      </c>
      <c r="Q166" s="738" t="str">
        <f>IF($N166="","",IFERROR(VLOOKUP($N166,'C3_2(公表)'!$C$4:$K$108,4,FALSE)&amp;"",""))</f>
        <v/>
      </c>
      <c r="R166" s="925" t="str">
        <f t="shared" ref="R166" si="751">IFERROR(
  IF(COUNTIF($H164:$H166, $H166)&gt;1, 1,
    IF(COUNTIF($Z$10:$Z$30, $H166)=1,
      IF(INDEX($BF$10:$BF$34, MATCH($H166, $Z$10:$Z$30, 0))&lt;0, 2, ""),
      IF(COUNTIF($Z$32:$Z$34, $H166)=1,
        IF(INDEX($CI$32:$CI$34, MATCH($H166, $Z$32:$Z$34, 0))&lt;0, 3, ""),
        IF(INDEX($BF$40:$BF$64, MATCH($H166, $Z$40:$Z$64, 0))&lt;0, 4, "")
      )
    )
  ),"")</f>
        <v/>
      </c>
      <c r="S166" s="925" t="str">
        <f t="shared" si="742"/>
        <v/>
      </c>
      <c r="U166" s="508" t="s">
        <v>1625</v>
      </c>
      <c r="V166" s="508" t="b">
        <f t="shared" ref="V166:W166" si="752">V165</f>
        <v>0</v>
      </c>
      <c r="W166" s="508" t="b">
        <f t="shared" si="752"/>
        <v>0</v>
      </c>
      <c r="X166" s="734" t="b">
        <f t="shared" ref="X166" si="753">IF(H163=$AB$376, FALSE,
 IF(H163=$AC$376, H165&lt;&gt;"",
 IF(H163=$AD$376, H165&lt;&gt;"",
 IF(H163=$AE$376, H165&lt;&gt;"",
 IF(H163=$AF$376, H165&lt;&gt;"", FALSE)))))</f>
        <v>0</v>
      </c>
      <c r="AC166" s="299"/>
    </row>
    <row r="167" spans="1:29" ht="21" customHeight="1">
      <c r="A167" s="493"/>
      <c r="C167" s="1344" t="s">
        <v>1148</v>
      </c>
      <c r="D167" s="1345"/>
      <c r="E167" s="1345"/>
      <c r="F167" s="1345"/>
      <c r="G167" s="1324"/>
      <c r="H167" s="48"/>
      <c r="I167" s="503"/>
      <c r="J167" s="294" t="str">
        <f t="shared" ref="J167" si="754">IFERROR(IF(I167="","-",I167/I163),"-")</f>
        <v>-</v>
      </c>
      <c r="K167" s="1088" t="str">
        <f t="shared" si="738"/>
        <v/>
      </c>
      <c r="L167" s="295" t="str">
        <f t="shared" ref="L167" si="755">IF(AND(ISNUMBER(K167), K167&gt;=0, ISNUMBER(I163), I163&gt;0),K167/I163, "-")</f>
        <v>-</v>
      </c>
      <c r="M167" s="704" t="str">
        <f t="shared" si="740"/>
        <v/>
      </c>
      <c r="N167" s="612"/>
      <c r="O167" s="296" t="str">
        <f>IF($N167="","",IFERROR(VLOOKUP($N167,'C3_2(公表)'!$C$4:$K$108,2,FALSE)&amp;"",""))</f>
        <v/>
      </c>
      <c r="P167" s="296" t="str">
        <f>IF($N167="","",IFERROR(VLOOKUP($N167,'C3_2(公表)'!$C$4:$K$108,3,FALSE)&amp;"",""))</f>
        <v/>
      </c>
      <c r="Q167" s="738" t="str">
        <f>IF($N167="","",IFERROR(VLOOKUP($N167,'C3_2(公表)'!$C$4:$K$108,4,FALSE)&amp;"",""))</f>
        <v/>
      </c>
      <c r="R167" s="925" t="str">
        <f t="shared" ref="R167" si="756">IFERROR(
  IF(COUNTIF($H164:$H167, $H167)&gt;1, 1,
    IF(COUNTIF($Z$10:$Z$30, $H167)=1,
      IF(INDEX($BF$10:$BF$34, MATCH($H167, $Z$10:$Z$30, 0))&lt;0, 2, ""),
      IF(COUNTIF($Z$32:$Z$34, $H167)=1,
        IF(INDEX($CI$32:$CI$34, MATCH($H167, $Z$32:$Z$34, 0))&lt;0, 3, ""),
        IF(INDEX($BF$40:$BF$64, MATCH($H167, $Z$40:$Z$64, 0))&lt;0, 4, "")
      )
    )
  ),"")</f>
        <v/>
      </c>
      <c r="S167" s="925" t="str">
        <f t="shared" si="720"/>
        <v/>
      </c>
      <c r="U167" s="508" t="s">
        <v>1625</v>
      </c>
      <c r="V167" s="508" t="b">
        <f t="shared" ref="V167:W167" si="757">V166</f>
        <v>0</v>
      </c>
      <c r="W167" s="508" t="b">
        <f t="shared" si="757"/>
        <v>0</v>
      </c>
      <c r="X167" s="735" t="b">
        <f t="shared" ref="X167" si="758">IF(H163=$AB$376, FALSE,
 IF(H163=$AC$376, FALSE,
 IF(H163=$AD$376, H166&lt;&gt;"",
 IF(H163=$AE$376, H166&lt;&gt;"",
 IF(H163=$AF$376, H166&lt;&gt;"", FALSE)))))</f>
        <v>0</v>
      </c>
      <c r="AC167" s="299"/>
    </row>
    <row r="168" spans="1:29" ht="21" customHeight="1">
      <c r="A168" s="493"/>
      <c r="C168" s="1346"/>
      <c r="D168" s="1347"/>
      <c r="E168" s="1347"/>
      <c r="F168" s="1347"/>
      <c r="G168" s="1325"/>
      <c r="H168" s="48"/>
      <c r="I168" s="503"/>
      <c r="J168" s="294" t="str">
        <f t="shared" ref="J168" si="759">IFERROR(IF(I168="","-",I168/I163),"-")</f>
        <v>-</v>
      </c>
      <c r="K168" s="1088" t="str">
        <f t="shared" si="738"/>
        <v/>
      </c>
      <c r="L168" s="295" t="str">
        <f t="shared" ref="L168" si="760">IF(AND(ISNUMBER(K168), K168&gt;=0, ISNUMBER(I163), I163&gt;0),K168/I163, "-")</f>
        <v>-</v>
      </c>
      <c r="M168" s="704" t="str">
        <f t="shared" si="740"/>
        <v/>
      </c>
      <c r="N168" s="612"/>
      <c r="O168" s="296" t="str">
        <f>IF($N168="","",IFERROR(VLOOKUP($N168,'C3_2(公表)'!$C$4:$K$108,2,FALSE)&amp;"",""))</f>
        <v/>
      </c>
      <c r="P168" s="296" t="str">
        <f>IF($N168="","",IFERROR(VLOOKUP($N168,'C3_2(公表)'!$C$4:$K$108,3,FALSE)&amp;"",""))</f>
        <v/>
      </c>
      <c r="Q168" s="738" t="str">
        <f>IF($N168="","",IFERROR(VLOOKUP($N168,'C3_2(公表)'!$C$4:$K$108,4,FALSE)&amp;"",""))</f>
        <v/>
      </c>
      <c r="R168" s="925" t="str">
        <f t="shared" ref="R168" si="761">IFERROR(
  IF(COUNTIF($H164:$H168, $H168)&gt;1, 1,
    IF(COUNTIF($Z$10:$Z$30, $H168)=1,
      IF(INDEX($BF$10:$BF$34, MATCH($H168, $Z$10:$Z$30, 0))&lt;0, 2, ""),
      IF(COUNTIF($Z$32:$Z$34, $H168)=1,
        IF(INDEX($CI$32:$CI$34, MATCH($H168, $Z$32:$Z$34, 0))&lt;0, 3, ""),
        IF(INDEX($BF$40:$BF$64, MATCH($H168, $Z$40:$Z$64, 0))&lt;0, 4, "")
      )
    )
  ),"")</f>
        <v/>
      </c>
      <c r="S168" s="925" t="str">
        <f t="shared" si="720"/>
        <v/>
      </c>
      <c r="U168" s="508" t="s">
        <v>1625</v>
      </c>
      <c r="V168" s="508" t="b">
        <f t="shared" ref="V168:W168" si="762">V167</f>
        <v>0</v>
      </c>
      <c r="W168" s="508" t="b">
        <f t="shared" si="762"/>
        <v>0</v>
      </c>
      <c r="X168" s="735" t="b">
        <f t="shared" ref="X168" si="763">IF(H163=$AB$376, FALSE,
 IF(H163=$AC$376, FALSE,
 IF(H163=$AD$376, H167&lt;&gt;"",
 IF(H163=$AE$376, H167&lt;&gt;"",
 IF(H163=$AF$376, H167&lt;&gt;"", FALSE)))))</f>
        <v>0</v>
      </c>
      <c r="AC168" s="299"/>
    </row>
    <row r="169" spans="1:29" ht="21" customHeight="1">
      <c r="A169" s="493"/>
      <c r="C169" s="1344" t="s">
        <v>1149</v>
      </c>
      <c r="D169" s="1345"/>
      <c r="E169" s="1345"/>
      <c r="F169" s="1345"/>
      <c r="G169" s="1324"/>
      <c r="H169" s="48"/>
      <c r="I169" s="503"/>
      <c r="J169" s="294" t="str">
        <f t="shared" ref="J169" si="764">IFERROR(IF(I169="","-",I169/I163),"-")</f>
        <v>-</v>
      </c>
      <c r="K169" s="1088" t="str">
        <f t="shared" si="738"/>
        <v/>
      </c>
      <c r="L169" s="295" t="str">
        <f t="shared" ref="L169" si="765">IF(AND(ISNUMBER(K169), K169&gt;=0, ISNUMBER(I163), I163&gt;0),K169/I163, "-")</f>
        <v>-</v>
      </c>
      <c r="M169" s="704" t="str">
        <f t="shared" si="740"/>
        <v/>
      </c>
      <c r="N169" s="612"/>
      <c r="O169" s="296" t="str">
        <f>IF($N169="","",IFERROR(VLOOKUP($N169,'C3_2(公表)'!$C$4:$K$108,2,FALSE)&amp;"",""))</f>
        <v/>
      </c>
      <c r="P169" s="296" t="str">
        <f>IF($N169="","",IFERROR(VLOOKUP($N169,'C3_2(公表)'!$C$4:$K$108,3,FALSE)&amp;"",""))</f>
        <v/>
      </c>
      <c r="Q169" s="738" t="str">
        <f>IF($N169="","",IFERROR(VLOOKUP($N169,'C3_2(公表)'!$C$4:$K$108,4,FALSE)&amp;"",""))</f>
        <v/>
      </c>
      <c r="R169" s="925" t="str">
        <f t="shared" ref="R169" si="766">IFERROR(
  IF(COUNTIF($H164:$H169, $H169)&gt;1, 1,
    IF(COUNTIF($Z$10:$Z$30, $H169)=1,
      IF(INDEX($BF$10:$BF$34, MATCH($H169, $Z$10:$Z$30, 0))&lt;0, 2, ""),
      IF(COUNTIF($Z$32:$Z$34, $H169)=1,
        IF(INDEX($CI$32:$CI$34, MATCH($H169, $Z$32:$Z$34, 0))&lt;0, 3, ""),
        IF(INDEX($BF$40:$BF$64, MATCH($H169, $Z$40:$Z$64, 0))&lt;0, 4, "")
      )
    )
  ),"")</f>
        <v/>
      </c>
      <c r="S169" s="925" t="str">
        <f t="shared" si="720"/>
        <v/>
      </c>
      <c r="U169" s="508" t="s">
        <v>1625</v>
      </c>
      <c r="V169" s="508" t="b">
        <f t="shared" ref="V169:W169" si="767">V168</f>
        <v>0</v>
      </c>
      <c r="W169" s="508" t="b">
        <f t="shared" si="767"/>
        <v>0</v>
      </c>
      <c r="X169" s="735" t="b">
        <f t="shared" ref="X169" si="768">IF(H163=$AB$376, FALSE,
 IF(H163=$AC$376, FALSE,
 IF(H163=$AD$376, H168&lt;&gt;"",
 IF(H163=$AE$376, H168&lt;&gt;"",
 IF(H163=$AF$376, H168&lt;&gt;"", FALSE)))))</f>
        <v>0</v>
      </c>
      <c r="AC169" s="299"/>
    </row>
    <row r="170" spans="1:29" ht="21" customHeight="1">
      <c r="A170" s="493"/>
      <c r="C170" s="1346"/>
      <c r="D170" s="1347"/>
      <c r="E170" s="1347"/>
      <c r="F170" s="1347"/>
      <c r="G170" s="1325"/>
      <c r="H170" s="48"/>
      <c r="I170" s="503"/>
      <c r="J170" s="294" t="str">
        <f t="shared" ref="J170" si="769">IFERROR(IF(I170="","-",I170/I163),"-")</f>
        <v>-</v>
      </c>
      <c r="K170" s="1088" t="str">
        <f t="shared" si="738"/>
        <v/>
      </c>
      <c r="L170" s="295" t="str">
        <f t="shared" ref="L170" si="770">IF(AND(ISNUMBER(K170), K170&gt;=0, ISNUMBER(I163), I163&gt;0),K170/I163, "-")</f>
        <v>-</v>
      </c>
      <c r="M170" s="704" t="str">
        <f t="shared" si="740"/>
        <v/>
      </c>
      <c r="N170" s="612"/>
      <c r="O170" s="296" t="str">
        <f>IF($N170="","",IFERROR(VLOOKUP($N170,'C3_2(公表)'!$C$4:$K$108,2,FALSE)&amp;"",""))</f>
        <v/>
      </c>
      <c r="P170" s="296" t="str">
        <f>IF($N170="","",IFERROR(VLOOKUP($N170,'C3_2(公表)'!$C$4:$K$108,3,FALSE)&amp;"",""))</f>
        <v/>
      </c>
      <c r="Q170" s="738" t="str">
        <f>IF($N170="","",IFERROR(VLOOKUP($N170,'C3_2(公表)'!$C$4:$K$108,4,FALSE)&amp;"",""))</f>
        <v/>
      </c>
      <c r="R170" s="925" t="str">
        <f t="shared" ref="R170" si="771">IFERROR(
  IF(COUNTIF($H164:$H170, $H170)&gt;1, 1,
    IF(COUNTIF($Z$10:$Z$30, $H170)=1,
      IF(INDEX($BF$10:$BF$34, MATCH($H170, $Z$10:$Z$30, 0))&lt;0, 2, ""),
      IF(COUNTIF($Z$32:$Z$34, $H170)=1,
        IF(INDEX($CI$32:$CI$34, MATCH($H170, $Z$32:$Z$34, 0))&lt;0, 3, ""),
        IF(INDEX($BF$40:$BF$64, MATCH($H170, $Z$40:$Z$64, 0))&lt;0, 4, "")
      )
    )
  ),"")</f>
        <v/>
      </c>
      <c r="S170" s="925" t="str">
        <f t="shared" si="720"/>
        <v/>
      </c>
      <c r="U170" s="508" t="s">
        <v>1625</v>
      </c>
      <c r="V170" s="508" t="b">
        <f t="shared" ref="V170:W170" si="772">V169</f>
        <v>0</v>
      </c>
      <c r="W170" s="508" t="b">
        <f t="shared" si="772"/>
        <v>0</v>
      </c>
      <c r="X170" s="735" t="b">
        <f t="shared" ref="X170" si="773">IF(H163=$AB$376, FALSE,
 IF(H163=$AC$376, FALSE,
 IF(H163=$AD$376, H169&lt;&gt;"",
 IF(H163=$AE$376, H169&lt;&gt;"",
 IF(H163=$AF$376, H169&lt;&gt;"", FALSE)))))</f>
        <v>0</v>
      </c>
      <c r="AC170" s="299"/>
    </row>
    <row r="171" spans="1:29" ht="21" customHeight="1">
      <c r="A171" s="493"/>
      <c r="C171" s="1321" t="s">
        <v>1075</v>
      </c>
      <c r="D171" s="1322"/>
      <c r="E171" s="1323"/>
      <c r="F171" s="1323"/>
      <c r="G171" s="1324"/>
      <c r="H171" s="48"/>
      <c r="I171" s="503"/>
      <c r="J171" s="294" t="str">
        <f t="shared" ref="J171" si="774">IFERROR(IF(I171="","-",I171/I163),"-")</f>
        <v>-</v>
      </c>
      <c r="K171" s="1088" t="str">
        <f t="shared" si="738"/>
        <v/>
      </c>
      <c r="L171" s="295" t="str">
        <f t="shared" ref="L171" si="775">IF(AND(ISNUMBER(K171), K171&gt;=0, ISNUMBER(I163), I163&gt;0),K171/I163, "-")</f>
        <v>-</v>
      </c>
      <c r="M171" s="704" t="str">
        <f t="shared" si="740"/>
        <v/>
      </c>
      <c r="N171" s="612"/>
      <c r="O171" s="296" t="str">
        <f>IF($N171="","",IFERROR(VLOOKUP($N171,'C3_2(公表)'!$C$4:$K$108,2,FALSE)&amp;"",""))</f>
        <v/>
      </c>
      <c r="P171" s="296" t="str">
        <f>IF($N171="","",IFERROR(VLOOKUP($N171,'C3_2(公表)'!$C$4:$K$108,3,FALSE)&amp;"",""))</f>
        <v/>
      </c>
      <c r="Q171" s="738" t="str">
        <f>IF($N171="","",IFERROR(VLOOKUP($N171,'C3_2(公表)'!$C$4:$K$108,4,FALSE)&amp;"",""))</f>
        <v/>
      </c>
      <c r="R171" s="925" t="str">
        <f t="shared" ref="R171" si="776">IFERROR(
  IF(COUNTIF($H164:$H171, $H171)&gt;1, 1,
    IF(COUNTIF($Z$10:$Z$30, $H171)=1,
      IF(INDEX($BF$10:$BF$34, MATCH($H171, $Z$10:$Z$30, 0))&lt;0, 2, ""),
      IF(COUNTIF($Z$32:$Z$34, $H171)=1,
        IF(INDEX($CI$32:$CI$34, MATCH($H171, $Z$32:$Z$34, 0))&lt;0, 3, ""),
        IF(INDEX($BF$40:$BF$64, MATCH($H171, $Z$40:$Z$64, 0))&lt;0, 4, "")
      )
    )
  ),"")</f>
        <v/>
      </c>
      <c r="S171" s="925" t="str">
        <f t="shared" si="720"/>
        <v/>
      </c>
      <c r="U171" s="508" t="s">
        <v>1625</v>
      </c>
      <c r="V171" s="508" t="b">
        <f t="shared" ref="V171:W171" si="777">V170</f>
        <v>0</v>
      </c>
      <c r="W171" s="508" t="b">
        <f t="shared" si="777"/>
        <v>0</v>
      </c>
      <c r="X171" s="735" t="b">
        <f t="shared" ref="X171" si="778">IF(H163=$AB$376, FALSE,
 IF(H163=$AC$376, FALSE,
 IF(H163=$AD$376, H170&lt;&gt;"",
 IF(H163=$AE$376, H170&lt;&gt;"",
 IF(H163=$AF$376, H170&lt;&gt;"", FALSE)))))</f>
        <v>0</v>
      </c>
      <c r="AC171" s="299"/>
    </row>
    <row r="172" spans="1:29" ht="21" customHeight="1">
      <c r="A172" s="493"/>
      <c r="C172" s="1326" t="str">
        <f>'D6'!$P$51</f>
        <v>-</v>
      </c>
      <c r="D172" s="1327"/>
      <c r="E172" s="1328"/>
      <c r="F172" s="1328"/>
      <c r="G172" s="1325"/>
      <c r="H172" s="48"/>
      <c r="I172" s="506"/>
      <c r="J172" s="294" t="str">
        <f t="shared" ref="J172" si="779">IFERROR(IF(I172="","-",I172/I163),"-")</f>
        <v>-</v>
      </c>
      <c r="K172" s="1089" t="str">
        <f t="shared" si="738"/>
        <v/>
      </c>
      <c r="L172" s="295" t="str">
        <f t="shared" ref="L172" si="780">IF(AND(ISNUMBER(K172), K172&gt;=0, ISNUMBER(I163), I163&gt;0),K172/I163, "-")</f>
        <v>-</v>
      </c>
      <c r="M172" s="704" t="str">
        <f t="shared" si="740"/>
        <v/>
      </c>
      <c r="N172" s="611"/>
      <c r="O172" s="296" t="str">
        <f>IF($N172="","",IFERROR(VLOOKUP($N172,'C3_2(公表)'!$C$4:$K$108,2,FALSE)&amp;"",""))</f>
        <v/>
      </c>
      <c r="P172" s="296" t="str">
        <f>IF($N172="","",IFERROR(VLOOKUP($N172,'C3_2(公表)'!$C$4:$K$108,3,FALSE)&amp;"",""))</f>
        <v/>
      </c>
      <c r="Q172" s="738" t="str">
        <f>IF($N172="","",IFERROR(VLOOKUP($N172,'C3_2(公表)'!$C$4:$K$108,4,FALSE)&amp;"",""))</f>
        <v/>
      </c>
      <c r="R172" s="925" t="str">
        <f t="shared" ref="R172" si="781">IFERROR(
  IF(COUNTIF($H164:$H172, $H172)&gt;1, 1,
    IF(COUNTIF($Z$10:$Z$30, $H172)=1,
      IF(INDEX($BF$10:$BF$34, MATCH($H172, $Z$10:$Z$30, 0))&lt;0, 2, ""),
      IF(COUNTIF($Z$32:$Z$34, $H172)=1,
        IF(INDEX($CI$32:$CI$34, MATCH($H172, $Z$32:$Z$34, 0))&lt;0, 3, ""),
        IF(INDEX($BF$40:$BF$64, MATCH($H172, $Z$40:$Z$64, 0))&lt;0, 4, "")
      )
    )
  ),"")</f>
        <v/>
      </c>
      <c r="S172" s="925" t="str">
        <f t="shared" si="720"/>
        <v/>
      </c>
      <c r="U172" s="508" t="s">
        <v>1625</v>
      </c>
      <c r="V172" s="508" t="b">
        <f t="shared" ref="V172:W172" si="782">V171</f>
        <v>0</v>
      </c>
      <c r="W172" s="508" t="b">
        <f t="shared" si="782"/>
        <v>0</v>
      </c>
      <c r="X172" s="735" t="b">
        <f t="shared" ref="X172" si="783">IF(H163=$AB$376, FALSE,
 IF(H163=$AC$376, FALSE,
 IF(H163=$AD$376, H171&lt;&gt;"",
 IF(H163=$AE$376, H171&lt;&gt;"",
 IF(H163=$AF$376, H171&lt;&gt;"", FALSE)))))</f>
        <v>0</v>
      </c>
      <c r="AC172" s="299"/>
    </row>
    <row r="173" spans="1:29" ht="21" customHeight="1">
      <c r="A173" s="493"/>
      <c r="C173" s="1329" t="s">
        <v>1043</v>
      </c>
      <c r="D173" s="1330"/>
      <c r="E173" s="1330"/>
      <c r="F173" s="1331"/>
      <c r="G173" s="1324"/>
      <c r="H173" s="48"/>
      <c r="I173" s="507"/>
      <c r="J173" s="294" t="str">
        <f t="shared" ref="J173" si="784">IFERROR(IF(I173="","-",I173/I163),"-")</f>
        <v>-</v>
      </c>
      <c r="K173" s="1087" t="str">
        <f t="shared" si="738"/>
        <v/>
      </c>
      <c r="L173" s="295" t="str">
        <f t="shared" ref="L173" si="785">IF(AND(ISNUMBER(K173), K173&gt;=0, ISNUMBER(I163), I163&gt;0),K173/I163, "-")</f>
        <v>-</v>
      </c>
      <c r="M173" s="704" t="str">
        <f t="shared" si="740"/>
        <v/>
      </c>
      <c r="N173" s="611"/>
      <c r="O173" s="296" t="str">
        <f>IF($N173="","",IFERROR(VLOOKUP($N173,'C3_2(公表)'!$C$4:$K$108,2,FALSE)&amp;"",""))</f>
        <v/>
      </c>
      <c r="P173" s="296" t="str">
        <f>IF($N173="","",IFERROR(VLOOKUP($N173,'C3_2(公表)'!$C$4:$K$108,3,FALSE)&amp;"",""))</f>
        <v/>
      </c>
      <c r="Q173" s="738" t="str">
        <f>IF($N173="","",IFERROR(VLOOKUP($N173,'C3_2(公表)'!$C$4:$K$108,4,FALSE)&amp;"",""))</f>
        <v/>
      </c>
      <c r="R173" s="925" t="str">
        <f t="shared" ref="R173" si="786">IFERROR(
  IF(COUNTIF($H164:$H173, $H173)&gt;1, 1,
    IF(COUNTIF($Z$10:$Z$30, $H173)=1,
      IF(INDEX($BF$10:$BF$34, MATCH($H173, $Z$10:$Z$30, 0))&lt;0, 2, ""),
      IF(COUNTIF($Z$32:$Z$34, $H173)=1,
        IF(INDEX($CI$32:$CI$34, MATCH($H173, $Z$32:$Z$34, 0))&lt;0, 3, ""),
        IF(INDEX($BF$40:$BF$64, MATCH($H173, $Z$40:$Z$64, 0))&lt;0, 4, "")
      )
    )
  ),"")</f>
        <v/>
      </c>
      <c r="S173" s="925" t="str">
        <f t="shared" si="720"/>
        <v/>
      </c>
      <c r="U173" s="508" t="s">
        <v>1625</v>
      </c>
      <c r="V173" s="508" t="b">
        <f t="shared" ref="V173:W173" si="787">V172</f>
        <v>0</v>
      </c>
      <c r="W173" s="508" t="b">
        <f t="shared" si="787"/>
        <v>0</v>
      </c>
      <c r="X173" s="1080" t="b">
        <f t="shared" ref="X173" si="788">IF(H163=$AB$376, FALSE,
 IF(H163=$AC$376, FALSE,
 IF(H163=$AD$376, FALSE,
 IF(H163=$AE$376, H172&lt;&gt;"",
 IF(H163=$AF$376, H172&lt;&gt;"", FALSE)))))</f>
        <v>0</v>
      </c>
      <c r="AC173" s="299"/>
    </row>
    <row r="174" spans="1:29" ht="21" customHeight="1">
      <c r="A174" s="493"/>
      <c r="C174" s="1326" t="str">
        <f>IFERROR(MIN(SUM(M164:M176)/I163,C172),"-")</f>
        <v>-</v>
      </c>
      <c r="D174" s="1327"/>
      <c r="E174" s="1328"/>
      <c r="F174" s="1328"/>
      <c r="G174" s="1325"/>
      <c r="H174" s="48"/>
      <c r="I174" s="506"/>
      <c r="J174" s="294" t="str">
        <f t="shared" ref="J174" si="789">IFERROR(IF(I174="","-",I174/I163),"-")</f>
        <v>-</v>
      </c>
      <c r="K174" s="1089" t="str">
        <f t="shared" si="738"/>
        <v/>
      </c>
      <c r="L174" s="295" t="str">
        <f t="shared" ref="L174" si="790">IF(AND(ISNUMBER(K174), K174&gt;=0, ISNUMBER(I163), I163&gt;0),K174/I163, "-")</f>
        <v>-</v>
      </c>
      <c r="M174" s="704" t="str">
        <f t="shared" si="740"/>
        <v/>
      </c>
      <c r="N174" s="611"/>
      <c r="O174" s="296" t="str">
        <f>IF($N174="","",IFERROR(VLOOKUP($N174,'C3_2(公表)'!$C$4:$K$108,2,FALSE)&amp;"",""))</f>
        <v/>
      </c>
      <c r="P174" s="296" t="str">
        <f>IF($N174="","",IFERROR(VLOOKUP($N174,'C3_2(公表)'!$C$4:$K$108,3,FALSE)&amp;"",""))</f>
        <v/>
      </c>
      <c r="Q174" s="738" t="str">
        <f>IF($N174="","",IFERROR(VLOOKUP($N174,'C3_2(公表)'!$C$4:$K$108,4,FALSE)&amp;"",""))</f>
        <v/>
      </c>
      <c r="R174" s="925" t="str">
        <f t="shared" ref="R174" si="791">IFERROR(
  IF(COUNTIF($H164:$H174, $H174)&gt;1, 1,
    IF(COUNTIF($Z$10:$Z$30, $H174)=1,
      IF(INDEX($BF$10:$BF$34, MATCH($H174, $Z$10:$Z$30, 0))&lt;0, 2, ""),
      IF(COUNTIF($Z$32:$Z$34, $H174)=1,
        IF(INDEX($CI$32:$CI$34, MATCH($H174, $Z$32:$Z$34, 0))&lt;0, 3, ""),
        IF(INDEX($BF$40:$BF$64, MATCH($H174, $Z$40:$Z$64, 0))&lt;0, 4, "")
      )
    )
  ),"")</f>
        <v/>
      </c>
      <c r="S174" s="925" t="str">
        <f t="shared" si="720"/>
        <v/>
      </c>
      <c r="U174" s="508" t="s">
        <v>1625</v>
      </c>
      <c r="V174" s="508" t="b">
        <f t="shared" ref="V174:W174" si="792">V173</f>
        <v>0</v>
      </c>
      <c r="W174" s="508" t="b">
        <f t="shared" si="792"/>
        <v>0</v>
      </c>
      <c r="X174" s="1080" t="b">
        <f t="shared" ref="X174" si="793">IF(H163=$AB$376, FALSE,
 IF(H163=$AC$376, FALSE,
 IF(H163=$AD$376, FALSE,
 IF(H163=$AE$376, H173&lt;&gt;"",
 IF(H163=$AF$376, H173&lt;&gt;"", FALSE)))))</f>
        <v>0</v>
      </c>
      <c r="AC174" s="299"/>
    </row>
    <row r="175" spans="1:29" ht="21" customHeight="1">
      <c r="A175" s="493"/>
      <c r="C175" s="1329" t="s">
        <v>1076</v>
      </c>
      <c r="D175" s="1330"/>
      <c r="E175" s="1330"/>
      <c r="F175" s="1331"/>
      <c r="G175" s="1324"/>
      <c r="H175" s="498"/>
      <c r="I175" s="506"/>
      <c r="J175" s="499" t="str">
        <f t="shared" ref="J175" si="794">IFERROR(IF(I175="","-",I175/I163),"-")</f>
        <v>-</v>
      </c>
      <c r="K175" s="1089" t="str">
        <f t="shared" si="738"/>
        <v/>
      </c>
      <c r="L175" s="500" t="str">
        <f t="shared" ref="L175" si="795">IF(AND(ISNUMBER(K175), K175&gt;=0, ISNUMBER(I163), I163&gt;0),K175/I163, "-")</f>
        <v>-</v>
      </c>
      <c r="M175" s="707" t="str">
        <f t="shared" si="740"/>
        <v/>
      </c>
      <c r="N175" s="611"/>
      <c r="O175" s="296" t="str">
        <f>IF($N175="","",IFERROR(VLOOKUP($N175,'C3_2(公表)'!$C$4:$K$108,2,FALSE)&amp;"",""))</f>
        <v/>
      </c>
      <c r="P175" s="296" t="str">
        <f>IF($N175="","",IFERROR(VLOOKUP($N175,'C3_2(公表)'!$C$4:$K$108,3,FALSE)&amp;"",""))</f>
        <v/>
      </c>
      <c r="Q175" s="738" t="str">
        <f>IF($N175="","",IFERROR(VLOOKUP($N175,'C3_2(公表)'!$C$4:$K$108,4,FALSE)&amp;"",""))</f>
        <v/>
      </c>
      <c r="R175" s="925" t="str">
        <f t="shared" ref="R175" si="796">IFERROR(
  IF(COUNTIF($H164:$H175, $H175)&gt;1, 1,
    IF(COUNTIF($Z$10:$Z$30, $H175)=1,
      IF(INDEX($BF$10:$BF$34, MATCH($H175, $Z$10:$Z$30, 0))&lt;0, 2, ""),
      IF(COUNTIF($Z$32:$Z$34, $H175)=1,
        IF(INDEX($CI$32:$CI$34, MATCH($H175, $Z$32:$Z$34, 0))&lt;0, 3, ""),
        IF(INDEX($BF$40:$BF$64, MATCH($H175, $Z$40:$Z$64, 0))&lt;0, 4, "")
      )
    )
  ),"")</f>
        <v/>
      </c>
      <c r="S175" s="925" t="str">
        <f t="shared" si="720"/>
        <v/>
      </c>
      <c r="U175" s="508" t="s">
        <v>1625</v>
      </c>
      <c r="V175" s="508" t="b">
        <f t="shared" ref="V175:W175" si="797">V174</f>
        <v>0</v>
      </c>
      <c r="W175" s="508" t="b">
        <f t="shared" si="797"/>
        <v>0</v>
      </c>
      <c r="X175" s="1080" t="b">
        <f t="shared" ref="X175" si="798">IF(H163=$AB$376, FALSE,
 IF(H163=$AC$376, FALSE,
 IF(H163=$AD$376, FALSE,
 IF(H163=$AE$376, H174&lt;&gt;"",
 IF(H163=$AF$376, H174&lt;&gt;"", FALSE)))))</f>
        <v>0</v>
      </c>
      <c r="AC175" s="299"/>
    </row>
    <row r="176" spans="1:29" ht="21" customHeight="1" thickBot="1">
      <c r="A176" s="493"/>
      <c r="C176" s="1333" t="str">
        <f>IFERROR(MIN(SUM(K164:K176)/I163, C174),"-")</f>
        <v>-</v>
      </c>
      <c r="D176" s="1334"/>
      <c r="E176" s="1334"/>
      <c r="F176" s="1335"/>
      <c r="G176" s="1332"/>
      <c r="H176" s="893" t="str">
        <f>IF(AND(H163="電源構成を指定しない", I163&lt;&gt;""), "電源種の指定なし", "")</f>
        <v/>
      </c>
      <c r="I176" s="894" t="str">
        <f>IF(AND(H163="電源構成を指定しない", I163&lt;&gt;""), I163-SUM(I164:I175), "")</f>
        <v/>
      </c>
      <c r="J176" s="895" t="str">
        <f t="shared" ref="J176" si="799">IFERROR(IF(I176="","-",I176/I163),"-")</f>
        <v>-</v>
      </c>
      <c r="K176" s="1095" t="str">
        <f t="shared" si="738"/>
        <v/>
      </c>
      <c r="L176" s="896" t="str">
        <f t="shared" ref="L176" si="800">IF(AND(ISNUMBER(K176), K176&gt;=0, ISNUMBER(I163), I163&gt;0),K176/I163, "-")</f>
        <v>-</v>
      </c>
      <c r="M176" s="897" t="str">
        <f t="shared" si="740"/>
        <v/>
      </c>
      <c r="N176" s="614"/>
      <c r="O176" s="740" t="str">
        <f>IF($N176="","",IFERROR(VLOOKUP($N176,'C3_2(公表)'!$C$4:$K$108,2,FALSE)&amp;"",""))</f>
        <v/>
      </c>
      <c r="P176" s="740" t="str">
        <f>IF($N176="","",IFERROR(VLOOKUP($N176,'C3_2(公表)'!$C$4:$K$108,3,FALSE)&amp;"",""))</f>
        <v/>
      </c>
      <c r="Q176" s="741" t="str">
        <f>IF($N176="","",IFERROR(VLOOKUP($N176,'C3_2(公表)'!$C$4:$K$108,4,FALSE)&amp;"",""))</f>
        <v/>
      </c>
      <c r="R176" s="733"/>
      <c r="S176" s="733"/>
      <c r="U176" s="508" t="s">
        <v>1625</v>
      </c>
      <c r="V176" s="508" t="b">
        <f t="shared" ref="V176:W176" si="801">V175</f>
        <v>0</v>
      </c>
      <c r="W176" s="508" t="b">
        <f t="shared" si="801"/>
        <v>0</v>
      </c>
      <c r="X176" s="508" t="b">
        <v>0</v>
      </c>
      <c r="AC176" s="299"/>
    </row>
    <row r="177" spans="1:29" ht="21" customHeight="1" thickTop="1" thickBot="1">
      <c r="A177" s="493"/>
      <c r="C177" s="1336" t="s">
        <v>1767</v>
      </c>
      <c r="D177" s="291" t="s">
        <v>1107</v>
      </c>
      <c r="E177" s="292" t="s">
        <v>54</v>
      </c>
      <c r="F177" s="292" t="s">
        <v>1109</v>
      </c>
      <c r="G177" s="589" t="s">
        <v>1108</v>
      </c>
      <c r="H177" s="743" t="str">
        <f>IF(AND($C$3=$AB$376, $I177&lt;&gt;""), $AB$376, "")</f>
        <v/>
      </c>
      <c r="I177" s="1053" t="str">
        <f>IF('D6'!$Q$34=0, "", 'D6'!$Q$34)</f>
        <v/>
      </c>
      <c r="J177" s="744"/>
      <c r="K177" s="1093"/>
      <c r="L177" s="593"/>
      <c r="M177" s="703"/>
      <c r="N177" s="610"/>
      <c r="O177" s="293" t="str">
        <f>IF($N177="","",
 IF($N177=0,"第2号様式　その３のすべての発電所",IFERROR(VLOOKUP($N177,'C3_2(公表)'!$C$4:$K$108,2,FALSE)&amp;"", "")))</f>
        <v/>
      </c>
      <c r="P177" s="293" t="str">
        <f>IF($N177="","",IFERROR(VLOOKUP($N177,'C3_2(公表)'!$C$4:$K$108,3,FALSE)&amp;"",""))</f>
        <v/>
      </c>
      <c r="Q177" s="737" t="str">
        <f>IF($N177="","",IFERROR(VLOOKUP($N177,'C3_2(公表)'!$C$4:$K$108,4,FALSE)&amp;"",""))</f>
        <v/>
      </c>
      <c r="R177" s="709"/>
      <c r="S177" s="925" t="str">
        <f t="shared" ref="S177" si="802">IF(OR($H177="", $I177="", $I177=SUM($I178:$I190)), "",
   IF(SUM($I178:$I190)&lt;$I177,
     $U177&amp;"の利用量合計が "&amp;TEXT($I177, "#,##0")&amp;" 千kWh となるように I列に入力してください。",
     $U177&amp;"の利用量合計が "&amp;TEXT($I177, "#,##0")&amp;" 千kWh となるように I列に入力してください。"))</f>
        <v/>
      </c>
      <c r="T177" s="1338"/>
      <c r="U177" s="508" t="s">
        <v>1626</v>
      </c>
      <c r="V177" s="508" t="b">
        <f>'D6'!$Q$34&gt;0</f>
        <v>0</v>
      </c>
      <c r="W177" s="508" t="b">
        <f>'D6'!$Q$35&gt;0</f>
        <v>0</v>
      </c>
      <c r="X177" s="508" t="b">
        <v>1</v>
      </c>
      <c r="Y177" s="587"/>
    </row>
    <row r="178" spans="1:29" ht="21" customHeight="1">
      <c r="A178" s="493"/>
      <c r="C178" s="1337"/>
      <c r="D178" s="305"/>
      <c r="E178" s="306"/>
      <c r="F178" s="306"/>
      <c r="G178" s="307"/>
      <c r="H178" s="495"/>
      <c r="I178" s="503"/>
      <c r="J178" s="294" t="str">
        <f t="shared" ref="J178" si="803">IFERROR(IF(I178="","-",I178/I177),"-")</f>
        <v>-</v>
      </c>
      <c r="K178" s="1087" t="str">
        <f t="shared" ref="K178:K190" si="804">IF($H178="", "", IFERROR(INDEX($FT$40:$GS$55, MATCH($H178, $FS$40:$FS$55, 0), MATCH($U178, $FT$39:$GS$39, 0)), ""))</f>
        <v/>
      </c>
      <c r="L178" s="295" t="str">
        <f t="shared" ref="L178" si="805">IF(AND(ISNUMBER(K178), K178&gt;=0, ISNUMBER(I177), I177&gt;0),K178/I177, "-")</f>
        <v>-</v>
      </c>
      <c r="M178" s="704" t="str">
        <f t="shared" ref="M178:M190" si="806">IF($H178="", "", IFERROR(INDEX($FT$10:$GS$25, MATCH($H178, $FS$10:$FS$25, 0), MATCH($U178, $FT$9:$GS$9, 0)), ""))</f>
        <v/>
      </c>
      <c r="N178" s="611"/>
      <c r="O178" s="296" t="str">
        <f>IF($N178="","",IFERROR(VLOOKUP($N178,'C3_2(公表)'!$C$4:$K$108,2,FALSE)&amp;"",""))</f>
        <v/>
      </c>
      <c r="P178" s="296" t="str">
        <f>IF($N178="","",IFERROR(VLOOKUP($N178,'C3_2(公表)'!$C$4:$K$108,3,FALSE)&amp;"",""))</f>
        <v/>
      </c>
      <c r="Q178" s="738" t="str">
        <f>IF($N178="","",IFERROR(VLOOKUP($N178,'C3_2(公表)'!$C$4:$K$108,4,FALSE)&amp;"",""))</f>
        <v/>
      </c>
      <c r="R178" s="925" t="str">
        <f t="shared" ref="R178" si="807">IFERROR(
  IF(COUNTIF($H178:$H178, $H178)&gt;1, 1,
    IF(COUNTIF($Z$10:$Z$30, $H178)=1,
      IF(INDEX($BF$10:$BF$34, MATCH($H178, $Z$10:$Z$30, 0))&lt;0, 2, ""),
      IF(COUNTIF($Z$32:$Z$34, $H178)=1,
        IF(INDEX($CI$32:$CI$34, MATCH($H178, $Z$32:$Z$34, 0))&lt;0, 3, ""),
        IF(INDEX($BF$40:$BF$64, MATCH($H178, $Z$40:$Z$64, 0))&lt;0, 4, "")
      )
    )
  ),"")</f>
        <v/>
      </c>
      <c r="S178" s="925" t="str">
        <f t="shared" si="742"/>
        <v/>
      </c>
      <c r="T178" s="1338"/>
      <c r="U178" s="508" t="s">
        <v>1626</v>
      </c>
      <c r="V178" s="508" t="b">
        <f>V177</f>
        <v>0</v>
      </c>
      <c r="W178" s="508" t="b">
        <f>W177</f>
        <v>0</v>
      </c>
      <c r="X178" s="734" t="b">
        <f t="shared" ref="X178" si="808">IF(H177=$AB$376, FALSE,
 IF(H177=$AC$376, H177&lt;&gt;"",
 IF(H177=$AD$376, H177&lt;&gt;"",
 IF(H177=$AE$376, H177&lt;&gt;"",
 IF(H177=$AF$376, H177&lt;&gt;"", FALSE)))))</f>
        <v>0</v>
      </c>
      <c r="Y178" s="587"/>
    </row>
    <row r="179" spans="1:29" ht="21" customHeight="1">
      <c r="A179" s="493"/>
      <c r="C179" s="297" t="s">
        <v>1071</v>
      </c>
      <c r="D179" s="1339"/>
      <c r="E179" s="1339"/>
      <c r="F179" s="1339"/>
      <c r="G179" s="1340"/>
      <c r="H179" s="48"/>
      <c r="I179" s="503"/>
      <c r="J179" s="294" t="str">
        <f t="shared" ref="J179" si="809">IFERROR(IF(I179="","-",I179/I177),"-")</f>
        <v>-</v>
      </c>
      <c r="K179" s="1088" t="str">
        <f t="shared" si="804"/>
        <v/>
      </c>
      <c r="L179" s="295" t="str">
        <f t="shared" ref="L179" si="810">IF(AND(ISNUMBER(K179), K179&gt;=0, ISNUMBER(I177), I177&gt;0),K179/I177, "-")</f>
        <v>-</v>
      </c>
      <c r="M179" s="704" t="str">
        <f t="shared" si="806"/>
        <v/>
      </c>
      <c r="N179" s="612"/>
      <c r="O179" s="296" t="str">
        <f>IF($N179="","",IFERROR(VLOOKUP($N179,'C3_2(公表)'!$C$4:$K$108,2,FALSE)&amp;"",""))</f>
        <v/>
      </c>
      <c r="P179" s="296" t="str">
        <f>IF($N179="","",IFERROR(VLOOKUP($N179,'C3_2(公表)'!$C$4:$K$108,3,FALSE)&amp;"",""))</f>
        <v/>
      </c>
      <c r="Q179" s="738" t="str">
        <f>IF($N179="","",IFERROR(VLOOKUP($N179,'C3_2(公表)'!$C$4:$K$108,4,FALSE)&amp;"",""))</f>
        <v/>
      </c>
      <c r="R179" s="925" t="str">
        <f t="shared" ref="R179" si="811">IFERROR(
  IF(COUNTIF($H178:$H179, $H179)&gt;1, 1,
    IF(COUNTIF($Z$10:$Z$30, $H179)=1,
      IF(INDEX($BF$10:$BF$34, MATCH($H179, $Z$10:$Z$30, 0))&lt;0, 2, ""),
      IF(COUNTIF($Z$32:$Z$34, $H179)=1,
        IF(INDEX($CI$32:$CI$34, MATCH($H179, $Z$32:$Z$34, 0))&lt;0, 3, ""),
        IF(INDEX($BF$40:$BF$64, MATCH($H179, $Z$40:$Z$64, 0))&lt;0, 4, "")
      )
    )
  ),"")</f>
        <v/>
      </c>
      <c r="S179" s="925" t="str">
        <f t="shared" si="742"/>
        <v/>
      </c>
      <c r="U179" s="508" t="s">
        <v>1626</v>
      </c>
      <c r="V179" s="508" t="b">
        <f t="shared" ref="V179:W179" si="812">V178</f>
        <v>0</v>
      </c>
      <c r="W179" s="508" t="b">
        <f t="shared" si="812"/>
        <v>0</v>
      </c>
      <c r="X179" s="734" t="b">
        <f t="shared" ref="X179" si="813">IF(H177=$AB$376, FALSE,
 IF(H177=$AC$376, H178&lt;&gt;"",
 IF(H177=$AD$376, H178&lt;&gt;"",
 IF(H177=$AE$376, H178&lt;&gt;"",
 IF(H177=$AF$376, H178&lt;&gt;"", FALSE)))))</f>
        <v>0</v>
      </c>
    </row>
    <row r="180" spans="1:29" ht="21" customHeight="1">
      <c r="A180" s="493"/>
      <c r="C180" s="1341"/>
      <c r="D180" s="1342"/>
      <c r="E180" s="1342"/>
      <c r="F180" s="1343"/>
      <c r="G180" s="298" t="s">
        <v>1072</v>
      </c>
      <c r="H180" s="48"/>
      <c r="I180" s="503"/>
      <c r="J180" s="294" t="str">
        <f t="shared" ref="J180" si="814">IFERROR(IF(I180="","-",I180/I177),"-")</f>
        <v>-</v>
      </c>
      <c r="K180" s="1088" t="str">
        <f t="shared" si="804"/>
        <v/>
      </c>
      <c r="L180" s="295" t="str">
        <f t="shared" ref="L180" si="815">IF(AND(ISNUMBER(K180), K180&gt;=0, ISNUMBER(I177), I177&gt;0),K180/I177, "-")</f>
        <v>-</v>
      </c>
      <c r="M180" s="704" t="str">
        <f t="shared" si="806"/>
        <v/>
      </c>
      <c r="N180" s="612"/>
      <c r="O180" s="296" t="str">
        <f>IF($N180="","",IFERROR(VLOOKUP($N180,'C3_2(公表)'!$C$4:$K$108,2,FALSE)&amp;"",""))</f>
        <v/>
      </c>
      <c r="P180" s="296" t="str">
        <f>IF($N180="","",IFERROR(VLOOKUP($N180,'C3_2(公表)'!$C$4:$K$108,3,FALSE)&amp;"",""))</f>
        <v/>
      </c>
      <c r="Q180" s="738" t="str">
        <f>IF($N180="","",IFERROR(VLOOKUP($N180,'C3_2(公表)'!$C$4:$K$108,4,FALSE)&amp;"",""))</f>
        <v/>
      </c>
      <c r="R180" s="925" t="str">
        <f t="shared" ref="R180" si="816">IFERROR(
  IF(COUNTIF($H178:$H180, $H180)&gt;1, 1,
    IF(COUNTIF($Z$10:$Z$30, $H180)=1,
      IF(INDEX($BF$10:$BF$34, MATCH($H180, $Z$10:$Z$30, 0))&lt;0, 2, ""),
      IF(COUNTIF($Z$32:$Z$34, $H180)=1,
        IF(INDEX($CI$32:$CI$34, MATCH($H180, $Z$32:$Z$34, 0))&lt;0, 3, ""),
        IF(INDEX($BF$40:$BF$64, MATCH($H180, $Z$40:$Z$64, 0))&lt;0, 4, "")
      )
    )
  ),"")</f>
        <v/>
      </c>
      <c r="S180" s="925" t="str">
        <f t="shared" si="742"/>
        <v/>
      </c>
      <c r="U180" s="508" t="s">
        <v>1626</v>
      </c>
      <c r="V180" s="508" t="b">
        <f t="shared" ref="V180:W180" si="817">V179</f>
        <v>0</v>
      </c>
      <c r="W180" s="508" t="b">
        <f t="shared" si="817"/>
        <v>0</v>
      </c>
      <c r="X180" s="734" t="b">
        <f t="shared" ref="X180" si="818">IF(H177=$AB$376, FALSE,
 IF(H177=$AC$376, H179&lt;&gt;"",
 IF(H177=$AD$376, H179&lt;&gt;"",
 IF(H177=$AE$376, H179&lt;&gt;"",
 IF(H177=$AF$376, H179&lt;&gt;"", FALSE)))))</f>
        <v>0</v>
      </c>
      <c r="AC180" s="299"/>
    </row>
    <row r="181" spans="1:29" ht="21" customHeight="1">
      <c r="A181" s="493"/>
      <c r="C181" s="1344" t="s">
        <v>1148</v>
      </c>
      <c r="D181" s="1345"/>
      <c r="E181" s="1345"/>
      <c r="F181" s="1345"/>
      <c r="G181" s="1324"/>
      <c r="H181" s="48"/>
      <c r="I181" s="503"/>
      <c r="J181" s="294" t="str">
        <f t="shared" ref="J181" si="819">IFERROR(IF(I181="","-",I181/I177),"-")</f>
        <v>-</v>
      </c>
      <c r="K181" s="1088" t="str">
        <f t="shared" si="804"/>
        <v/>
      </c>
      <c r="L181" s="295" t="str">
        <f t="shared" ref="L181" si="820">IF(AND(ISNUMBER(K181), K181&gt;=0, ISNUMBER(I177), I177&gt;0),K181/I177, "-")</f>
        <v>-</v>
      </c>
      <c r="M181" s="704" t="str">
        <f t="shared" si="806"/>
        <v/>
      </c>
      <c r="N181" s="612"/>
      <c r="O181" s="296" t="str">
        <f>IF($N181="","",IFERROR(VLOOKUP($N181,'C3_2(公表)'!$C$4:$K$108,2,FALSE)&amp;"",""))</f>
        <v/>
      </c>
      <c r="P181" s="296" t="str">
        <f>IF($N181="","",IFERROR(VLOOKUP($N181,'C3_2(公表)'!$C$4:$K$108,3,FALSE)&amp;"",""))</f>
        <v/>
      </c>
      <c r="Q181" s="738" t="str">
        <f>IF($N181="","",IFERROR(VLOOKUP($N181,'C3_2(公表)'!$C$4:$K$108,4,FALSE)&amp;"",""))</f>
        <v/>
      </c>
      <c r="R181" s="925" t="str">
        <f t="shared" ref="R181" si="821">IFERROR(
  IF(COUNTIF($H178:$H181, $H181)&gt;1, 1,
    IF(COUNTIF($Z$10:$Z$30, $H181)=1,
      IF(INDEX($BF$10:$BF$34, MATCH($H181, $Z$10:$Z$30, 0))&lt;0, 2, ""),
      IF(COUNTIF($Z$32:$Z$34, $H181)=1,
        IF(INDEX($CI$32:$CI$34, MATCH($H181, $Z$32:$Z$34, 0))&lt;0, 3, ""),
        IF(INDEX($BF$40:$BF$64, MATCH($H181, $Z$40:$Z$64, 0))&lt;0, 4, "")
      )
    )
  ),"")</f>
        <v/>
      </c>
      <c r="S181" s="925" t="str">
        <f t="shared" si="720"/>
        <v/>
      </c>
      <c r="U181" s="508" t="s">
        <v>1626</v>
      </c>
      <c r="V181" s="508" t="b">
        <f t="shared" ref="V181:W181" si="822">V180</f>
        <v>0</v>
      </c>
      <c r="W181" s="508" t="b">
        <f t="shared" si="822"/>
        <v>0</v>
      </c>
      <c r="X181" s="735" t="b">
        <f t="shared" ref="X181" si="823">IF(H177=$AB$376, FALSE,
 IF(H177=$AC$376, FALSE,
 IF(H177=$AD$376, H180&lt;&gt;"",
 IF(H177=$AE$376, H180&lt;&gt;"",
 IF(H177=$AF$376, H180&lt;&gt;"", FALSE)))))</f>
        <v>0</v>
      </c>
      <c r="AC181" s="299"/>
    </row>
    <row r="182" spans="1:29" ht="21" customHeight="1">
      <c r="A182" s="493"/>
      <c r="C182" s="1346"/>
      <c r="D182" s="1347"/>
      <c r="E182" s="1347"/>
      <c r="F182" s="1347"/>
      <c r="G182" s="1325"/>
      <c r="H182" s="48"/>
      <c r="I182" s="503"/>
      <c r="J182" s="294" t="str">
        <f t="shared" ref="J182" si="824">IFERROR(IF(I182="","-",I182/I177),"-")</f>
        <v>-</v>
      </c>
      <c r="K182" s="1088" t="str">
        <f t="shared" si="804"/>
        <v/>
      </c>
      <c r="L182" s="295" t="str">
        <f t="shared" ref="L182" si="825">IF(AND(ISNUMBER(K182), K182&gt;=0, ISNUMBER(I177), I177&gt;0),K182/I177, "-")</f>
        <v>-</v>
      </c>
      <c r="M182" s="704" t="str">
        <f t="shared" si="806"/>
        <v/>
      </c>
      <c r="N182" s="612"/>
      <c r="O182" s="296" t="str">
        <f>IF($N182="","",IFERROR(VLOOKUP($N182,'C3_2(公表)'!$C$4:$K$108,2,FALSE)&amp;"",""))</f>
        <v/>
      </c>
      <c r="P182" s="296" t="str">
        <f>IF($N182="","",IFERROR(VLOOKUP($N182,'C3_2(公表)'!$C$4:$K$108,3,FALSE)&amp;"",""))</f>
        <v/>
      </c>
      <c r="Q182" s="738" t="str">
        <f>IF($N182="","",IFERROR(VLOOKUP($N182,'C3_2(公表)'!$C$4:$K$108,4,FALSE)&amp;"",""))</f>
        <v/>
      </c>
      <c r="R182" s="925" t="str">
        <f t="shared" ref="R182" si="826">IFERROR(
  IF(COUNTIF($H178:$H182, $H182)&gt;1, 1,
    IF(COUNTIF($Z$10:$Z$30, $H182)=1,
      IF(INDEX($BF$10:$BF$34, MATCH($H182, $Z$10:$Z$30, 0))&lt;0, 2, ""),
      IF(COUNTIF($Z$32:$Z$34, $H182)=1,
        IF(INDEX($CI$32:$CI$34, MATCH($H182, $Z$32:$Z$34, 0))&lt;0, 3, ""),
        IF(INDEX($BF$40:$BF$64, MATCH($H182, $Z$40:$Z$64, 0))&lt;0, 4, "")
      )
    )
  ),"")</f>
        <v/>
      </c>
      <c r="S182" s="925" t="str">
        <f t="shared" si="720"/>
        <v/>
      </c>
      <c r="U182" s="508" t="s">
        <v>1626</v>
      </c>
      <c r="V182" s="508" t="b">
        <f t="shared" ref="V182:W182" si="827">V181</f>
        <v>0</v>
      </c>
      <c r="W182" s="508" t="b">
        <f t="shared" si="827"/>
        <v>0</v>
      </c>
      <c r="X182" s="735" t="b">
        <f t="shared" ref="X182" si="828">IF(H177=$AB$376, FALSE,
 IF(H177=$AC$376, FALSE,
 IF(H177=$AD$376, H181&lt;&gt;"",
 IF(H177=$AE$376, H181&lt;&gt;"",
 IF(H177=$AF$376, H181&lt;&gt;"", FALSE)))))</f>
        <v>0</v>
      </c>
      <c r="AC182" s="299"/>
    </row>
    <row r="183" spans="1:29" ht="21" customHeight="1">
      <c r="A183" s="493"/>
      <c r="C183" s="1344" t="s">
        <v>1149</v>
      </c>
      <c r="D183" s="1345"/>
      <c r="E183" s="1345"/>
      <c r="F183" s="1345"/>
      <c r="G183" s="1324"/>
      <c r="H183" s="48"/>
      <c r="I183" s="503"/>
      <c r="J183" s="294" t="str">
        <f t="shared" ref="J183" si="829">IFERROR(IF(I183="","-",I183/I177),"-")</f>
        <v>-</v>
      </c>
      <c r="K183" s="1088" t="str">
        <f t="shared" si="804"/>
        <v/>
      </c>
      <c r="L183" s="295" t="str">
        <f t="shared" ref="L183" si="830">IF(AND(ISNUMBER(K183), K183&gt;=0, ISNUMBER(I177), I177&gt;0),K183/I177, "-")</f>
        <v>-</v>
      </c>
      <c r="M183" s="704" t="str">
        <f t="shared" si="806"/>
        <v/>
      </c>
      <c r="N183" s="612"/>
      <c r="O183" s="296" t="str">
        <f>IF($N183="","",IFERROR(VLOOKUP($N183,'C3_2(公表)'!$C$4:$K$108,2,FALSE)&amp;"",""))</f>
        <v/>
      </c>
      <c r="P183" s="296" t="str">
        <f>IF($N183="","",IFERROR(VLOOKUP($N183,'C3_2(公表)'!$C$4:$K$108,3,FALSE)&amp;"",""))</f>
        <v/>
      </c>
      <c r="Q183" s="738" t="str">
        <f>IF($N183="","",IFERROR(VLOOKUP($N183,'C3_2(公表)'!$C$4:$K$108,4,FALSE)&amp;"",""))</f>
        <v/>
      </c>
      <c r="R183" s="925" t="str">
        <f t="shared" ref="R183" si="831">IFERROR(
  IF(COUNTIF($H178:$H183, $H183)&gt;1, 1,
    IF(COUNTIF($Z$10:$Z$30, $H183)=1,
      IF(INDEX($BF$10:$BF$34, MATCH($H183, $Z$10:$Z$30, 0))&lt;0, 2, ""),
      IF(COUNTIF($Z$32:$Z$34, $H183)=1,
        IF(INDEX($CI$32:$CI$34, MATCH($H183, $Z$32:$Z$34, 0))&lt;0, 3, ""),
        IF(INDEX($BF$40:$BF$64, MATCH($H183, $Z$40:$Z$64, 0))&lt;0, 4, "")
      )
    )
  ),"")</f>
        <v/>
      </c>
      <c r="S183" s="925" t="str">
        <f t="shared" si="720"/>
        <v/>
      </c>
      <c r="U183" s="508" t="s">
        <v>1626</v>
      </c>
      <c r="V183" s="508" t="b">
        <f t="shared" ref="V183:W183" si="832">V182</f>
        <v>0</v>
      </c>
      <c r="W183" s="508" t="b">
        <f t="shared" si="832"/>
        <v>0</v>
      </c>
      <c r="X183" s="735" t="b">
        <f t="shared" ref="X183" si="833">IF(H177=$AB$376, FALSE,
 IF(H177=$AC$376, FALSE,
 IF(H177=$AD$376, H182&lt;&gt;"",
 IF(H177=$AE$376, H182&lt;&gt;"",
 IF(H177=$AF$376, H182&lt;&gt;"", FALSE)))))</f>
        <v>0</v>
      </c>
      <c r="AC183" s="299"/>
    </row>
    <row r="184" spans="1:29" ht="21" customHeight="1">
      <c r="A184" s="493"/>
      <c r="C184" s="1346"/>
      <c r="D184" s="1347"/>
      <c r="E184" s="1347"/>
      <c r="F184" s="1347"/>
      <c r="G184" s="1325"/>
      <c r="H184" s="48"/>
      <c r="I184" s="503"/>
      <c r="J184" s="294" t="str">
        <f t="shared" ref="J184" si="834">IFERROR(IF(I184="","-",I184/I177),"-")</f>
        <v>-</v>
      </c>
      <c r="K184" s="1088" t="str">
        <f t="shared" si="804"/>
        <v/>
      </c>
      <c r="L184" s="295" t="str">
        <f t="shared" ref="L184" si="835">IF(AND(ISNUMBER(K184), K184&gt;=0, ISNUMBER(I177), I177&gt;0),K184/I177, "-")</f>
        <v>-</v>
      </c>
      <c r="M184" s="704" t="str">
        <f t="shared" si="806"/>
        <v/>
      </c>
      <c r="N184" s="612"/>
      <c r="O184" s="296" t="str">
        <f>IF($N184="","",IFERROR(VLOOKUP($N184,'C3_2(公表)'!$C$4:$K$108,2,FALSE)&amp;"",""))</f>
        <v/>
      </c>
      <c r="P184" s="296" t="str">
        <f>IF($N184="","",IFERROR(VLOOKUP($N184,'C3_2(公表)'!$C$4:$K$108,3,FALSE)&amp;"",""))</f>
        <v/>
      </c>
      <c r="Q184" s="738" t="str">
        <f>IF($N184="","",IFERROR(VLOOKUP($N184,'C3_2(公表)'!$C$4:$K$108,4,FALSE)&amp;"",""))</f>
        <v/>
      </c>
      <c r="R184" s="925" t="str">
        <f t="shared" ref="R184" si="836">IFERROR(
  IF(COUNTIF($H178:$H184, $H184)&gt;1, 1,
    IF(COUNTIF($Z$10:$Z$30, $H184)=1,
      IF(INDEX($BF$10:$BF$34, MATCH($H184, $Z$10:$Z$30, 0))&lt;0, 2, ""),
      IF(COUNTIF($Z$32:$Z$34, $H184)=1,
        IF(INDEX($CI$32:$CI$34, MATCH($H184, $Z$32:$Z$34, 0))&lt;0, 3, ""),
        IF(INDEX($BF$40:$BF$64, MATCH($H184, $Z$40:$Z$64, 0))&lt;0, 4, "")
      )
    )
  ),"")</f>
        <v/>
      </c>
      <c r="S184" s="925" t="str">
        <f t="shared" si="720"/>
        <v/>
      </c>
      <c r="U184" s="508" t="s">
        <v>1626</v>
      </c>
      <c r="V184" s="508" t="b">
        <f t="shared" ref="V184:W184" si="837">V183</f>
        <v>0</v>
      </c>
      <c r="W184" s="508" t="b">
        <f t="shared" si="837"/>
        <v>0</v>
      </c>
      <c r="X184" s="735" t="b">
        <f t="shared" ref="X184" si="838">IF(H177=$AB$376, FALSE,
 IF(H177=$AC$376, FALSE,
 IF(H177=$AD$376, H183&lt;&gt;"",
 IF(H177=$AE$376, H183&lt;&gt;"",
 IF(H177=$AF$376, H183&lt;&gt;"", FALSE)))))</f>
        <v>0</v>
      </c>
      <c r="AC184" s="299"/>
    </row>
    <row r="185" spans="1:29" ht="21" customHeight="1">
      <c r="A185" s="493"/>
      <c r="C185" s="1321" t="s">
        <v>1075</v>
      </c>
      <c r="D185" s="1322"/>
      <c r="E185" s="1323"/>
      <c r="F185" s="1323"/>
      <c r="G185" s="1324"/>
      <c r="H185" s="48"/>
      <c r="I185" s="503"/>
      <c r="J185" s="294" t="str">
        <f t="shared" ref="J185" si="839">IFERROR(IF(I185="","-",I185/I177),"-")</f>
        <v>-</v>
      </c>
      <c r="K185" s="1088" t="str">
        <f t="shared" si="804"/>
        <v/>
      </c>
      <c r="L185" s="295" t="str">
        <f t="shared" ref="L185" si="840">IF(AND(ISNUMBER(K185), K185&gt;=0, ISNUMBER(I177), I177&gt;0),K185/I177, "-")</f>
        <v>-</v>
      </c>
      <c r="M185" s="704" t="str">
        <f t="shared" si="806"/>
        <v/>
      </c>
      <c r="N185" s="612"/>
      <c r="O185" s="296" t="str">
        <f>IF($N185="","",IFERROR(VLOOKUP($N185,'C3_2(公表)'!$C$4:$K$108,2,FALSE)&amp;"",""))</f>
        <v/>
      </c>
      <c r="P185" s="296" t="str">
        <f>IF($N185="","",IFERROR(VLOOKUP($N185,'C3_2(公表)'!$C$4:$K$108,3,FALSE)&amp;"",""))</f>
        <v/>
      </c>
      <c r="Q185" s="738" t="str">
        <f>IF($N185="","",IFERROR(VLOOKUP($N185,'C3_2(公表)'!$C$4:$K$108,4,FALSE)&amp;"",""))</f>
        <v/>
      </c>
      <c r="R185" s="925" t="str">
        <f t="shared" ref="R185" si="841">IFERROR(
  IF(COUNTIF($H178:$H185, $H185)&gt;1, 1,
    IF(COUNTIF($Z$10:$Z$30, $H185)=1,
      IF(INDEX($BF$10:$BF$34, MATCH($H185, $Z$10:$Z$30, 0))&lt;0, 2, ""),
      IF(COUNTIF($Z$32:$Z$34, $H185)=1,
        IF(INDEX($CI$32:$CI$34, MATCH($H185, $Z$32:$Z$34, 0))&lt;0, 3, ""),
        IF(INDEX($BF$40:$BF$64, MATCH($H185, $Z$40:$Z$64, 0))&lt;0, 4, "")
      )
    )
  ),"")</f>
        <v/>
      </c>
      <c r="S185" s="925" t="str">
        <f t="shared" si="720"/>
        <v/>
      </c>
      <c r="U185" s="508" t="s">
        <v>1626</v>
      </c>
      <c r="V185" s="508" t="b">
        <f t="shared" ref="V185:W185" si="842">V184</f>
        <v>0</v>
      </c>
      <c r="W185" s="508" t="b">
        <f t="shared" si="842"/>
        <v>0</v>
      </c>
      <c r="X185" s="735" t="b">
        <f t="shared" ref="X185" si="843">IF(H177=$AB$376, FALSE,
 IF(H177=$AC$376, FALSE,
 IF(H177=$AD$376, H184&lt;&gt;"",
 IF(H177=$AE$376, H184&lt;&gt;"",
 IF(H177=$AF$376, H184&lt;&gt;"", FALSE)))))</f>
        <v>0</v>
      </c>
      <c r="AC185" s="299"/>
    </row>
    <row r="186" spans="1:29" ht="21" customHeight="1">
      <c r="A186" s="493"/>
      <c r="C186" s="1326" t="str">
        <f>'D6'!$Q$51</f>
        <v>-</v>
      </c>
      <c r="D186" s="1327"/>
      <c r="E186" s="1328"/>
      <c r="F186" s="1328"/>
      <c r="G186" s="1325"/>
      <c r="H186" s="48"/>
      <c r="I186" s="506"/>
      <c r="J186" s="294" t="str">
        <f t="shared" ref="J186" si="844">IFERROR(IF(I186="","-",I186/I177),"-")</f>
        <v>-</v>
      </c>
      <c r="K186" s="1089" t="str">
        <f t="shared" si="804"/>
        <v/>
      </c>
      <c r="L186" s="295" t="str">
        <f t="shared" ref="L186" si="845">IF(AND(ISNUMBER(K186), K186&gt;=0, ISNUMBER(I177), I177&gt;0),K186/I177, "-")</f>
        <v>-</v>
      </c>
      <c r="M186" s="704" t="str">
        <f t="shared" si="806"/>
        <v/>
      </c>
      <c r="N186" s="611"/>
      <c r="O186" s="296" t="str">
        <f>IF($N186="","",IFERROR(VLOOKUP($N186,'C3_2(公表)'!$C$4:$K$108,2,FALSE)&amp;"",""))</f>
        <v/>
      </c>
      <c r="P186" s="296" t="str">
        <f>IF($N186="","",IFERROR(VLOOKUP($N186,'C3_2(公表)'!$C$4:$K$108,3,FALSE)&amp;"",""))</f>
        <v/>
      </c>
      <c r="Q186" s="738" t="str">
        <f>IF($N186="","",IFERROR(VLOOKUP($N186,'C3_2(公表)'!$C$4:$K$108,4,FALSE)&amp;"",""))</f>
        <v/>
      </c>
      <c r="R186" s="925" t="str">
        <f t="shared" ref="R186" si="846">IFERROR(
  IF(COUNTIF($H178:$H186, $H186)&gt;1, 1,
    IF(COUNTIF($Z$10:$Z$30, $H186)=1,
      IF(INDEX($BF$10:$BF$34, MATCH($H186, $Z$10:$Z$30, 0))&lt;0, 2, ""),
      IF(COUNTIF($Z$32:$Z$34, $H186)=1,
        IF(INDEX($CI$32:$CI$34, MATCH($H186, $Z$32:$Z$34, 0))&lt;0, 3, ""),
        IF(INDEX($BF$40:$BF$64, MATCH($H186, $Z$40:$Z$64, 0))&lt;0, 4, "")
      )
    )
  ),"")</f>
        <v/>
      </c>
      <c r="S186" s="925" t="str">
        <f t="shared" si="720"/>
        <v/>
      </c>
      <c r="U186" s="508" t="s">
        <v>1626</v>
      </c>
      <c r="V186" s="508" t="b">
        <f t="shared" ref="V186:W186" si="847">V185</f>
        <v>0</v>
      </c>
      <c r="W186" s="508" t="b">
        <f t="shared" si="847"/>
        <v>0</v>
      </c>
      <c r="X186" s="735" t="b">
        <f t="shared" ref="X186" si="848">IF(H177=$AB$376, FALSE,
 IF(H177=$AC$376, FALSE,
 IF(H177=$AD$376, H185&lt;&gt;"",
 IF(H177=$AE$376, H185&lt;&gt;"",
 IF(H177=$AF$376, H185&lt;&gt;"", FALSE)))))</f>
        <v>0</v>
      </c>
      <c r="AC186" s="299"/>
    </row>
    <row r="187" spans="1:29" ht="21" customHeight="1">
      <c r="A187" s="493"/>
      <c r="C187" s="1329" t="s">
        <v>1043</v>
      </c>
      <c r="D187" s="1330"/>
      <c r="E187" s="1330"/>
      <c r="F187" s="1331"/>
      <c r="G187" s="1324"/>
      <c r="H187" s="48"/>
      <c r="I187" s="507"/>
      <c r="J187" s="294" t="str">
        <f t="shared" ref="J187" si="849">IFERROR(IF(I187="","-",I187/I177),"-")</f>
        <v>-</v>
      </c>
      <c r="K187" s="1087" t="str">
        <f t="shared" si="804"/>
        <v/>
      </c>
      <c r="L187" s="295" t="str">
        <f t="shared" ref="L187" si="850">IF(AND(ISNUMBER(K187), K187&gt;=0, ISNUMBER(I177), I177&gt;0),K187/I177, "-")</f>
        <v>-</v>
      </c>
      <c r="M187" s="704" t="str">
        <f t="shared" si="806"/>
        <v/>
      </c>
      <c r="N187" s="611"/>
      <c r="O187" s="296" t="str">
        <f>IF($N187="","",IFERROR(VLOOKUP($N187,'C3_2(公表)'!$C$4:$K$108,2,FALSE)&amp;"",""))</f>
        <v/>
      </c>
      <c r="P187" s="296" t="str">
        <f>IF($N187="","",IFERROR(VLOOKUP($N187,'C3_2(公表)'!$C$4:$K$108,3,FALSE)&amp;"",""))</f>
        <v/>
      </c>
      <c r="Q187" s="738" t="str">
        <f>IF($N187="","",IFERROR(VLOOKUP($N187,'C3_2(公表)'!$C$4:$K$108,4,FALSE)&amp;"",""))</f>
        <v/>
      </c>
      <c r="R187" s="925" t="str">
        <f t="shared" ref="R187" si="851">IFERROR(
  IF(COUNTIF($H178:$H187, $H187)&gt;1, 1,
    IF(COUNTIF($Z$10:$Z$30, $H187)=1,
      IF(INDEX($BF$10:$BF$34, MATCH($H187, $Z$10:$Z$30, 0))&lt;0, 2, ""),
      IF(COUNTIF($Z$32:$Z$34, $H187)=1,
        IF(INDEX($CI$32:$CI$34, MATCH($H187, $Z$32:$Z$34, 0))&lt;0, 3, ""),
        IF(INDEX($BF$40:$BF$64, MATCH($H187, $Z$40:$Z$64, 0))&lt;0, 4, "")
      )
    )
  ),"")</f>
        <v/>
      </c>
      <c r="S187" s="925" t="str">
        <f t="shared" si="720"/>
        <v/>
      </c>
      <c r="U187" s="508" t="s">
        <v>1626</v>
      </c>
      <c r="V187" s="508" t="b">
        <f t="shared" ref="V187:W187" si="852">V186</f>
        <v>0</v>
      </c>
      <c r="W187" s="508" t="b">
        <f t="shared" si="852"/>
        <v>0</v>
      </c>
      <c r="X187" s="1080" t="b">
        <f t="shared" ref="X187" si="853">IF(H177=$AB$376, FALSE,
 IF(H177=$AC$376, FALSE,
 IF(H177=$AD$376, FALSE,
 IF(H177=$AE$376, H186&lt;&gt;"",
 IF(H177=$AF$376, H186&lt;&gt;"", FALSE)))))</f>
        <v>0</v>
      </c>
      <c r="AC187" s="299"/>
    </row>
    <row r="188" spans="1:29" ht="21" customHeight="1">
      <c r="A188" s="493"/>
      <c r="C188" s="1326" t="str">
        <f>IFERROR(MIN(SUM(M178:M190)/I177,C186),"-")</f>
        <v>-</v>
      </c>
      <c r="D188" s="1327"/>
      <c r="E188" s="1328"/>
      <c r="F188" s="1328"/>
      <c r="G188" s="1325"/>
      <c r="H188" s="48"/>
      <c r="I188" s="506"/>
      <c r="J188" s="294" t="str">
        <f t="shared" ref="J188" si="854">IFERROR(IF(I188="","-",I188/I177),"-")</f>
        <v>-</v>
      </c>
      <c r="K188" s="1089" t="str">
        <f t="shared" si="804"/>
        <v/>
      </c>
      <c r="L188" s="295" t="str">
        <f t="shared" ref="L188" si="855">IF(AND(ISNUMBER(K188), K188&gt;=0, ISNUMBER(I177), I177&gt;0),K188/I177, "-")</f>
        <v>-</v>
      </c>
      <c r="M188" s="704" t="str">
        <f t="shared" si="806"/>
        <v/>
      </c>
      <c r="N188" s="611"/>
      <c r="O188" s="296" t="str">
        <f>IF($N188="","",IFERROR(VLOOKUP($N188,'C3_2(公表)'!$C$4:$K$108,2,FALSE)&amp;"",""))</f>
        <v/>
      </c>
      <c r="P188" s="296" t="str">
        <f>IF($N188="","",IFERROR(VLOOKUP($N188,'C3_2(公表)'!$C$4:$K$108,3,FALSE)&amp;"",""))</f>
        <v/>
      </c>
      <c r="Q188" s="738" t="str">
        <f>IF($N188="","",IFERROR(VLOOKUP($N188,'C3_2(公表)'!$C$4:$K$108,4,FALSE)&amp;"",""))</f>
        <v/>
      </c>
      <c r="R188" s="925" t="str">
        <f t="shared" ref="R188" si="856">IFERROR(
  IF(COUNTIF($H178:$H188, $H188)&gt;1, 1,
    IF(COUNTIF($Z$10:$Z$30, $H188)=1,
      IF(INDEX($BF$10:$BF$34, MATCH($H188, $Z$10:$Z$30, 0))&lt;0, 2, ""),
      IF(COUNTIF($Z$32:$Z$34, $H188)=1,
        IF(INDEX($CI$32:$CI$34, MATCH($H188, $Z$32:$Z$34, 0))&lt;0, 3, ""),
        IF(INDEX($BF$40:$BF$64, MATCH($H188, $Z$40:$Z$64, 0))&lt;0, 4, "")
      )
    )
  ),"")</f>
        <v/>
      </c>
      <c r="S188" s="925" t="str">
        <f t="shared" si="720"/>
        <v/>
      </c>
      <c r="U188" s="508" t="s">
        <v>1626</v>
      </c>
      <c r="V188" s="508" t="b">
        <f t="shared" ref="V188:W188" si="857">V187</f>
        <v>0</v>
      </c>
      <c r="W188" s="508" t="b">
        <f t="shared" si="857"/>
        <v>0</v>
      </c>
      <c r="X188" s="1080" t="b">
        <f t="shared" ref="X188" si="858">IF(H177=$AB$376, FALSE,
 IF(H177=$AC$376, FALSE,
 IF(H177=$AD$376, FALSE,
 IF(H177=$AE$376, H187&lt;&gt;"",
 IF(H177=$AF$376, H187&lt;&gt;"", FALSE)))))</f>
        <v>0</v>
      </c>
      <c r="AC188" s="299"/>
    </row>
    <row r="189" spans="1:29" ht="21" customHeight="1">
      <c r="A189" s="493"/>
      <c r="C189" s="1329" t="s">
        <v>1076</v>
      </c>
      <c r="D189" s="1330"/>
      <c r="E189" s="1330"/>
      <c r="F189" s="1331"/>
      <c r="G189" s="1324"/>
      <c r="H189" s="498"/>
      <c r="I189" s="506"/>
      <c r="J189" s="499" t="str">
        <f t="shared" ref="J189" si="859">IFERROR(IF(I189="","-",I189/I177),"-")</f>
        <v>-</v>
      </c>
      <c r="K189" s="1089" t="str">
        <f t="shared" si="804"/>
        <v/>
      </c>
      <c r="L189" s="500" t="str">
        <f t="shared" ref="L189" si="860">IF(AND(ISNUMBER(K189), K189&gt;=0, ISNUMBER(I177), I177&gt;0),K189/I177, "-")</f>
        <v>-</v>
      </c>
      <c r="M189" s="707" t="str">
        <f t="shared" si="806"/>
        <v/>
      </c>
      <c r="N189" s="611"/>
      <c r="O189" s="296" t="str">
        <f>IF($N189="","",IFERROR(VLOOKUP($N189,'C3_2(公表)'!$C$4:$K$108,2,FALSE)&amp;"",""))</f>
        <v/>
      </c>
      <c r="P189" s="296" t="str">
        <f>IF($N189="","",IFERROR(VLOOKUP($N189,'C3_2(公表)'!$C$4:$K$108,3,FALSE)&amp;"",""))</f>
        <v/>
      </c>
      <c r="Q189" s="738" t="str">
        <f>IF($N189="","",IFERROR(VLOOKUP($N189,'C3_2(公表)'!$C$4:$K$108,4,FALSE)&amp;"",""))</f>
        <v/>
      </c>
      <c r="R189" s="925" t="str">
        <f t="shared" ref="R189" si="861">IFERROR(
  IF(COUNTIF($H178:$H189, $H189)&gt;1, 1,
    IF(COUNTIF($Z$10:$Z$30, $H189)=1,
      IF(INDEX($BF$10:$BF$34, MATCH($H189, $Z$10:$Z$30, 0))&lt;0, 2, ""),
      IF(COUNTIF($Z$32:$Z$34, $H189)=1,
        IF(INDEX($CI$32:$CI$34, MATCH($H189, $Z$32:$Z$34, 0))&lt;0, 3, ""),
        IF(INDEX($BF$40:$BF$64, MATCH($H189, $Z$40:$Z$64, 0))&lt;0, 4, "")
      )
    )
  ),"")</f>
        <v/>
      </c>
      <c r="S189" s="925" t="str">
        <f t="shared" si="720"/>
        <v/>
      </c>
      <c r="U189" s="508" t="s">
        <v>1626</v>
      </c>
      <c r="V189" s="508" t="b">
        <f t="shared" ref="V189:W189" si="862">V188</f>
        <v>0</v>
      </c>
      <c r="W189" s="508" t="b">
        <f t="shared" si="862"/>
        <v>0</v>
      </c>
      <c r="X189" s="1080" t="b">
        <f t="shared" ref="X189" si="863">IF(H177=$AB$376, FALSE,
 IF(H177=$AC$376, FALSE,
 IF(H177=$AD$376, FALSE,
 IF(H177=$AE$376, H188&lt;&gt;"",
 IF(H177=$AF$376, H188&lt;&gt;"", FALSE)))))</f>
        <v>0</v>
      </c>
      <c r="AC189" s="299"/>
    </row>
    <row r="190" spans="1:29" ht="21" customHeight="1" thickBot="1">
      <c r="A190" s="493"/>
      <c r="C190" s="1333" t="str">
        <f>IFERROR(MIN(SUM(K178:K190)/I177, C188),"-")</f>
        <v>-</v>
      </c>
      <c r="D190" s="1334"/>
      <c r="E190" s="1334"/>
      <c r="F190" s="1335"/>
      <c r="G190" s="1332"/>
      <c r="H190" s="893" t="str">
        <f>IF(AND(H177="電源構成を指定しない", I177&lt;&gt;""), "電源種の指定なし", "")</f>
        <v/>
      </c>
      <c r="I190" s="894" t="str">
        <f>IF(AND(H177="電源構成を指定しない", I177&lt;&gt;""), I177-SUM(I178:I189), "")</f>
        <v/>
      </c>
      <c r="J190" s="895" t="str">
        <f t="shared" ref="J190" si="864">IFERROR(IF(I190="","-",I190/I177),"-")</f>
        <v>-</v>
      </c>
      <c r="K190" s="1095" t="str">
        <f t="shared" si="804"/>
        <v/>
      </c>
      <c r="L190" s="896" t="str">
        <f t="shared" ref="L190" si="865">IF(AND(ISNUMBER(K190), K190&gt;=0, ISNUMBER(I177), I177&gt;0),K190/I177, "-")</f>
        <v>-</v>
      </c>
      <c r="M190" s="897" t="str">
        <f t="shared" si="806"/>
        <v/>
      </c>
      <c r="N190" s="614"/>
      <c r="O190" s="740" t="str">
        <f>IF($N190="","",IFERROR(VLOOKUP($N190,'C3_2(公表)'!$C$4:$K$108,2,FALSE)&amp;"",""))</f>
        <v/>
      </c>
      <c r="P190" s="740" t="str">
        <f>IF($N190="","",IFERROR(VLOOKUP($N190,'C3_2(公表)'!$C$4:$K$108,3,FALSE)&amp;"",""))</f>
        <v/>
      </c>
      <c r="Q190" s="741" t="str">
        <f>IF($N190="","",IFERROR(VLOOKUP($N190,'C3_2(公表)'!$C$4:$K$108,4,FALSE)&amp;"",""))</f>
        <v/>
      </c>
      <c r="R190" s="733"/>
      <c r="S190" s="733"/>
      <c r="U190" s="508" t="s">
        <v>1626</v>
      </c>
      <c r="V190" s="508" t="b">
        <f t="shared" ref="V190:W190" si="866">V189</f>
        <v>0</v>
      </c>
      <c r="W190" s="508" t="b">
        <f t="shared" si="866"/>
        <v>0</v>
      </c>
      <c r="X190" s="508" t="b">
        <v>0</v>
      </c>
      <c r="AC190" s="299"/>
    </row>
    <row r="191" spans="1:29" ht="21" customHeight="1" thickTop="1" thickBot="1">
      <c r="A191" s="493"/>
      <c r="C191" s="1336" t="s">
        <v>1768</v>
      </c>
      <c r="D191" s="291" t="s">
        <v>1107</v>
      </c>
      <c r="E191" s="292" t="s">
        <v>54</v>
      </c>
      <c r="F191" s="292" t="s">
        <v>1109</v>
      </c>
      <c r="G191" s="589" t="s">
        <v>1108</v>
      </c>
      <c r="H191" s="743" t="str">
        <f>IF(AND($C$3=$AB$376, $I191&lt;&gt;""), $AB$376, "")</f>
        <v/>
      </c>
      <c r="I191" s="1053" t="str">
        <f>IF('D6'!$R$34=0, "", 'D6'!$R$34)</f>
        <v/>
      </c>
      <c r="J191" s="744"/>
      <c r="K191" s="1093"/>
      <c r="L191" s="593"/>
      <c r="M191" s="703"/>
      <c r="N191" s="610"/>
      <c r="O191" s="293" t="str">
        <f>IF($N191="","",
 IF($N191=0,"第2号様式　その３のすべての発電所",IFERROR(VLOOKUP($N191,'C3_2(公表)'!$C$4:$K$108,2,FALSE)&amp;"", "")))</f>
        <v/>
      </c>
      <c r="P191" s="293" t="str">
        <f>IF($N191="","",IFERROR(VLOOKUP($N191,'C3_2(公表)'!$C$4:$K$108,3,FALSE)&amp;"",""))</f>
        <v/>
      </c>
      <c r="Q191" s="737" t="str">
        <f>IF($N191="","",IFERROR(VLOOKUP($N191,'C3_2(公表)'!$C$4:$K$108,4,FALSE)&amp;"",""))</f>
        <v/>
      </c>
      <c r="R191" s="709"/>
      <c r="S191" s="925" t="str">
        <f t="shared" ref="S191" si="867">IF(OR($H191="", $I191="", $I191=SUM($I192:$I204)), "",
   IF(SUM($I192:$I204)&lt;$I191,
     $U191&amp;"の利用量合計が "&amp;TEXT($I191, "#,##0")&amp;" 千kWh となるように I列に入力してください。",
     $U191&amp;"の利用量合計が "&amp;TEXT($I191, "#,##0")&amp;" 千kWh となるように I列に入力してください。"))</f>
        <v/>
      </c>
      <c r="T191" s="1338"/>
      <c r="U191" s="508" t="s">
        <v>1627</v>
      </c>
      <c r="V191" s="508" t="b">
        <f>'D6'!$R$34&gt;0</f>
        <v>0</v>
      </c>
      <c r="W191" s="508" t="b">
        <f>'D6'!$R$35&gt;0</f>
        <v>0</v>
      </c>
      <c r="X191" s="508" t="b">
        <v>1</v>
      </c>
      <c r="Y191" s="587"/>
    </row>
    <row r="192" spans="1:29" ht="21" customHeight="1">
      <c r="A192" s="493"/>
      <c r="C192" s="1337"/>
      <c r="D192" s="305"/>
      <c r="E192" s="306"/>
      <c r="F192" s="306"/>
      <c r="G192" s="307"/>
      <c r="H192" s="495"/>
      <c r="I192" s="503"/>
      <c r="J192" s="294" t="str">
        <f t="shared" ref="J192" si="868">IFERROR(IF(I192="","-",I192/I191),"-")</f>
        <v>-</v>
      </c>
      <c r="K192" s="1087" t="str">
        <f t="shared" ref="K192:K204" si="869">IF($H192="", "", IFERROR(INDEX($FT$40:$GS$55, MATCH($H192, $FS$40:$FS$55, 0), MATCH($U192, $FT$39:$GS$39, 0)), ""))</f>
        <v/>
      </c>
      <c r="L192" s="295" t="str">
        <f t="shared" ref="L192" si="870">IF(AND(ISNUMBER(K192), K192&gt;=0, ISNUMBER(I191), I191&gt;0),K192/I191, "-")</f>
        <v>-</v>
      </c>
      <c r="M192" s="704" t="str">
        <f t="shared" ref="M192:M204" si="871">IF($H192="", "", IFERROR(INDEX($FT$10:$GS$25, MATCH($H192, $FS$10:$FS$25, 0), MATCH($U192, $FT$9:$GS$9, 0)), ""))</f>
        <v/>
      </c>
      <c r="N192" s="611"/>
      <c r="O192" s="296" t="str">
        <f>IF($N192="","",IFERROR(VLOOKUP($N192,'C3_2(公表)'!$C$4:$K$108,2,FALSE)&amp;"",""))</f>
        <v/>
      </c>
      <c r="P192" s="296" t="str">
        <f>IF($N192="","",IFERROR(VLOOKUP($N192,'C3_2(公表)'!$C$4:$K$108,3,FALSE)&amp;"",""))</f>
        <v/>
      </c>
      <c r="Q192" s="738" t="str">
        <f>IF($N192="","",IFERROR(VLOOKUP($N192,'C3_2(公表)'!$C$4:$K$108,4,FALSE)&amp;"",""))</f>
        <v/>
      </c>
      <c r="R192" s="925" t="str">
        <f t="shared" ref="R192" si="872">IFERROR(
  IF(COUNTIF($H192:$H192, $H192)&gt;1, 1,
    IF(COUNTIF($Z$10:$Z$30, $H192)=1,
      IF(INDEX($BF$10:$BF$34, MATCH($H192, $Z$10:$Z$30, 0))&lt;0, 2, ""),
      IF(COUNTIF($Z$32:$Z$34, $H192)=1,
        IF(INDEX($CI$32:$CI$34, MATCH($H192, $Z$32:$Z$34, 0))&lt;0, 3, ""),
        IF(INDEX($BF$40:$BF$64, MATCH($H192, $Z$40:$Z$64, 0))&lt;0, 4, "")
      )
    )
  ),"")</f>
        <v/>
      </c>
      <c r="S192" s="925" t="str">
        <f t="shared" si="742"/>
        <v/>
      </c>
      <c r="T192" s="1338"/>
      <c r="U192" s="508" t="s">
        <v>1627</v>
      </c>
      <c r="V192" s="508" t="b">
        <f>V191</f>
        <v>0</v>
      </c>
      <c r="W192" s="508" t="b">
        <f>W191</f>
        <v>0</v>
      </c>
      <c r="X192" s="734" t="b">
        <f t="shared" ref="X192" si="873">IF(H191=$AB$376, FALSE,
 IF(H191=$AC$376, H191&lt;&gt;"",
 IF(H191=$AD$376, H191&lt;&gt;"",
 IF(H191=$AE$376, H191&lt;&gt;"",
 IF(H191=$AF$376, H191&lt;&gt;"", FALSE)))))</f>
        <v>0</v>
      </c>
      <c r="Y192" s="587"/>
    </row>
    <row r="193" spans="1:29" ht="21" customHeight="1">
      <c r="A193" s="493"/>
      <c r="C193" s="297" t="s">
        <v>1071</v>
      </c>
      <c r="D193" s="1339"/>
      <c r="E193" s="1339"/>
      <c r="F193" s="1339"/>
      <c r="G193" s="1340"/>
      <c r="H193" s="48"/>
      <c r="I193" s="503"/>
      <c r="J193" s="294" t="str">
        <f t="shared" ref="J193" si="874">IFERROR(IF(I193="","-",I193/I191),"-")</f>
        <v>-</v>
      </c>
      <c r="K193" s="1088" t="str">
        <f t="shared" si="869"/>
        <v/>
      </c>
      <c r="L193" s="295" t="str">
        <f t="shared" ref="L193" si="875">IF(AND(ISNUMBER(K193), K193&gt;=0, ISNUMBER(I191), I191&gt;0),K193/I191, "-")</f>
        <v>-</v>
      </c>
      <c r="M193" s="704" t="str">
        <f t="shared" si="871"/>
        <v/>
      </c>
      <c r="N193" s="612"/>
      <c r="O193" s="296" t="str">
        <f>IF($N193="","",IFERROR(VLOOKUP($N193,'C3_2(公表)'!$C$4:$K$108,2,FALSE)&amp;"",""))</f>
        <v/>
      </c>
      <c r="P193" s="296" t="str">
        <f>IF($N193="","",IFERROR(VLOOKUP($N193,'C3_2(公表)'!$C$4:$K$108,3,FALSE)&amp;"",""))</f>
        <v/>
      </c>
      <c r="Q193" s="738" t="str">
        <f>IF($N193="","",IFERROR(VLOOKUP($N193,'C3_2(公表)'!$C$4:$K$108,4,FALSE)&amp;"",""))</f>
        <v/>
      </c>
      <c r="R193" s="925" t="str">
        <f t="shared" ref="R193" si="876">IFERROR(
  IF(COUNTIF($H192:$H193, $H193)&gt;1, 1,
    IF(COUNTIF($Z$10:$Z$30, $H193)=1,
      IF(INDEX($BF$10:$BF$34, MATCH($H193, $Z$10:$Z$30, 0))&lt;0, 2, ""),
      IF(COUNTIF($Z$32:$Z$34, $H193)=1,
        IF(INDEX($CI$32:$CI$34, MATCH($H193, $Z$32:$Z$34, 0))&lt;0, 3, ""),
        IF(INDEX($BF$40:$BF$64, MATCH($H193, $Z$40:$Z$64, 0))&lt;0, 4, "")
      )
    )
  ),"")</f>
        <v/>
      </c>
      <c r="S193" s="925" t="str">
        <f t="shared" si="742"/>
        <v/>
      </c>
      <c r="U193" s="508" t="s">
        <v>1627</v>
      </c>
      <c r="V193" s="508" t="b">
        <f t="shared" ref="V193:W193" si="877">V192</f>
        <v>0</v>
      </c>
      <c r="W193" s="508" t="b">
        <f t="shared" si="877"/>
        <v>0</v>
      </c>
      <c r="X193" s="734" t="b">
        <f t="shared" ref="X193" si="878">IF(H191=$AB$376, FALSE,
 IF(H191=$AC$376, H192&lt;&gt;"",
 IF(H191=$AD$376, H192&lt;&gt;"",
 IF(H191=$AE$376, H192&lt;&gt;"",
 IF(H191=$AF$376, H192&lt;&gt;"", FALSE)))))</f>
        <v>0</v>
      </c>
    </row>
    <row r="194" spans="1:29" ht="21" customHeight="1">
      <c r="A194" s="493"/>
      <c r="C194" s="1341"/>
      <c r="D194" s="1342"/>
      <c r="E194" s="1342"/>
      <c r="F194" s="1343"/>
      <c r="G194" s="298" t="s">
        <v>1072</v>
      </c>
      <c r="H194" s="48"/>
      <c r="I194" s="503"/>
      <c r="J194" s="294" t="str">
        <f t="shared" ref="J194" si="879">IFERROR(IF(I194="","-",I194/I191),"-")</f>
        <v>-</v>
      </c>
      <c r="K194" s="1088" t="str">
        <f t="shared" si="869"/>
        <v/>
      </c>
      <c r="L194" s="295" t="str">
        <f t="shared" ref="L194" si="880">IF(AND(ISNUMBER(K194), K194&gt;=0, ISNUMBER(I191), I191&gt;0),K194/I191, "-")</f>
        <v>-</v>
      </c>
      <c r="M194" s="704" t="str">
        <f t="shared" si="871"/>
        <v/>
      </c>
      <c r="N194" s="612"/>
      <c r="O194" s="296" t="str">
        <f>IF($N194="","",IFERROR(VLOOKUP($N194,'C3_2(公表)'!$C$4:$K$108,2,FALSE)&amp;"",""))</f>
        <v/>
      </c>
      <c r="P194" s="296" t="str">
        <f>IF($N194="","",IFERROR(VLOOKUP($N194,'C3_2(公表)'!$C$4:$K$108,3,FALSE)&amp;"",""))</f>
        <v/>
      </c>
      <c r="Q194" s="738" t="str">
        <f>IF($N194="","",IFERROR(VLOOKUP($N194,'C3_2(公表)'!$C$4:$K$108,4,FALSE)&amp;"",""))</f>
        <v/>
      </c>
      <c r="R194" s="925" t="str">
        <f t="shared" ref="R194" si="881">IFERROR(
  IF(COUNTIF($H192:$H194, $H194)&gt;1, 1,
    IF(COUNTIF($Z$10:$Z$30, $H194)=1,
      IF(INDEX($BF$10:$BF$34, MATCH($H194, $Z$10:$Z$30, 0))&lt;0, 2, ""),
      IF(COUNTIF($Z$32:$Z$34, $H194)=1,
        IF(INDEX($CI$32:$CI$34, MATCH($H194, $Z$32:$Z$34, 0))&lt;0, 3, ""),
        IF(INDEX($BF$40:$BF$64, MATCH($H194, $Z$40:$Z$64, 0))&lt;0, 4, "")
      )
    )
  ),"")</f>
        <v/>
      </c>
      <c r="S194" s="925" t="str">
        <f t="shared" si="742"/>
        <v/>
      </c>
      <c r="U194" s="508" t="s">
        <v>1627</v>
      </c>
      <c r="V194" s="508" t="b">
        <f t="shared" ref="V194:W194" si="882">V193</f>
        <v>0</v>
      </c>
      <c r="W194" s="508" t="b">
        <f t="shared" si="882"/>
        <v>0</v>
      </c>
      <c r="X194" s="734" t="b">
        <f t="shared" ref="X194" si="883">IF(H191=$AB$376, FALSE,
 IF(H191=$AC$376, H193&lt;&gt;"",
 IF(H191=$AD$376, H193&lt;&gt;"",
 IF(H191=$AE$376, H193&lt;&gt;"",
 IF(H191=$AF$376, H193&lt;&gt;"", FALSE)))))</f>
        <v>0</v>
      </c>
      <c r="AC194" s="299"/>
    </row>
    <row r="195" spans="1:29" ht="21" customHeight="1">
      <c r="A195" s="493"/>
      <c r="C195" s="1344" t="s">
        <v>1148</v>
      </c>
      <c r="D195" s="1345"/>
      <c r="E195" s="1345"/>
      <c r="F195" s="1345"/>
      <c r="G195" s="1324"/>
      <c r="H195" s="48"/>
      <c r="I195" s="503"/>
      <c r="J195" s="294" t="str">
        <f t="shared" ref="J195" si="884">IFERROR(IF(I195="","-",I195/I191),"-")</f>
        <v>-</v>
      </c>
      <c r="K195" s="1088" t="str">
        <f t="shared" si="869"/>
        <v/>
      </c>
      <c r="L195" s="295" t="str">
        <f t="shared" ref="L195" si="885">IF(AND(ISNUMBER(K195), K195&gt;=0, ISNUMBER(I191), I191&gt;0),K195/I191, "-")</f>
        <v>-</v>
      </c>
      <c r="M195" s="704" t="str">
        <f t="shared" si="871"/>
        <v/>
      </c>
      <c r="N195" s="612"/>
      <c r="O195" s="296" t="str">
        <f>IF($N195="","",IFERROR(VLOOKUP($N195,'C3_2(公表)'!$C$4:$K$108,2,FALSE)&amp;"",""))</f>
        <v/>
      </c>
      <c r="P195" s="296" t="str">
        <f>IF($N195="","",IFERROR(VLOOKUP($N195,'C3_2(公表)'!$C$4:$K$108,3,FALSE)&amp;"",""))</f>
        <v/>
      </c>
      <c r="Q195" s="738" t="str">
        <f>IF($N195="","",IFERROR(VLOOKUP($N195,'C3_2(公表)'!$C$4:$K$108,4,FALSE)&amp;"",""))</f>
        <v/>
      </c>
      <c r="R195" s="925" t="str">
        <f t="shared" ref="R195" si="886">IFERROR(
  IF(COUNTIF($H192:$H195, $H195)&gt;1, 1,
    IF(COUNTIF($Z$10:$Z$30, $H195)=1,
      IF(INDEX($BF$10:$BF$34, MATCH($H195, $Z$10:$Z$30, 0))&lt;0, 2, ""),
      IF(COUNTIF($Z$32:$Z$34, $H195)=1,
        IF(INDEX($CI$32:$CI$34, MATCH($H195, $Z$32:$Z$34, 0))&lt;0, 3, ""),
        IF(INDEX($BF$40:$BF$64, MATCH($H195, $Z$40:$Z$64, 0))&lt;0, 4, "")
      )
    )
  ),"")</f>
        <v/>
      </c>
      <c r="S195" s="925" t="str">
        <f t="shared" si="720"/>
        <v/>
      </c>
      <c r="U195" s="508" t="s">
        <v>1627</v>
      </c>
      <c r="V195" s="508" t="b">
        <f t="shared" ref="V195:W195" si="887">V194</f>
        <v>0</v>
      </c>
      <c r="W195" s="508" t="b">
        <f t="shared" si="887"/>
        <v>0</v>
      </c>
      <c r="X195" s="735" t="b">
        <f t="shared" ref="X195" si="888">IF(H191=$AB$376, FALSE,
 IF(H191=$AC$376, FALSE,
 IF(H191=$AD$376, H194&lt;&gt;"",
 IF(H191=$AE$376, H194&lt;&gt;"",
 IF(H191=$AF$376, H194&lt;&gt;"", FALSE)))))</f>
        <v>0</v>
      </c>
      <c r="AC195" s="299"/>
    </row>
    <row r="196" spans="1:29" ht="21" customHeight="1">
      <c r="A196" s="493"/>
      <c r="C196" s="1346"/>
      <c r="D196" s="1347"/>
      <c r="E196" s="1347"/>
      <c r="F196" s="1347"/>
      <c r="G196" s="1325"/>
      <c r="H196" s="48"/>
      <c r="I196" s="503"/>
      <c r="J196" s="294" t="str">
        <f t="shared" ref="J196" si="889">IFERROR(IF(I196="","-",I196/I191),"-")</f>
        <v>-</v>
      </c>
      <c r="K196" s="1088" t="str">
        <f t="shared" si="869"/>
        <v/>
      </c>
      <c r="L196" s="295" t="str">
        <f t="shared" ref="L196" si="890">IF(AND(ISNUMBER(K196), K196&gt;=0, ISNUMBER(I191), I191&gt;0),K196/I191, "-")</f>
        <v>-</v>
      </c>
      <c r="M196" s="704" t="str">
        <f t="shared" si="871"/>
        <v/>
      </c>
      <c r="N196" s="612"/>
      <c r="O196" s="296" t="str">
        <f>IF($N196="","",IFERROR(VLOOKUP($N196,'C3_2(公表)'!$C$4:$K$108,2,FALSE)&amp;"",""))</f>
        <v/>
      </c>
      <c r="P196" s="296" t="str">
        <f>IF($N196="","",IFERROR(VLOOKUP($N196,'C3_2(公表)'!$C$4:$K$108,3,FALSE)&amp;"",""))</f>
        <v/>
      </c>
      <c r="Q196" s="738" t="str">
        <f>IF($N196="","",IFERROR(VLOOKUP($N196,'C3_2(公表)'!$C$4:$K$108,4,FALSE)&amp;"",""))</f>
        <v/>
      </c>
      <c r="R196" s="925" t="str">
        <f t="shared" ref="R196" si="891">IFERROR(
  IF(COUNTIF($H192:$H196, $H196)&gt;1, 1,
    IF(COUNTIF($Z$10:$Z$30, $H196)=1,
      IF(INDEX($BF$10:$BF$34, MATCH($H196, $Z$10:$Z$30, 0))&lt;0, 2, ""),
      IF(COUNTIF($Z$32:$Z$34, $H196)=1,
        IF(INDEX($CI$32:$CI$34, MATCH($H196, $Z$32:$Z$34, 0))&lt;0, 3, ""),
        IF(INDEX($BF$40:$BF$64, MATCH($H196, $Z$40:$Z$64, 0))&lt;0, 4, "")
      )
    )
  ),"")</f>
        <v/>
      </c>
      <c r="S196" s="925" t="str">
        <f t="shared" si="720"/>
        <v/>
      </c>
      <c r="U196" s="508" t="s">
        <v>1627</v>
      </c>
      <c r="V196" s="508" t="b">
        <f t="shared" ref="V196:W196" si="892">V195</f>
        <v>0</v>
      </c>
      <c r="W196" s="508" t="b">
        <f t="shared" si="892"/>
        <v>0</v>
      </c>
      <c r="X196" s="735" t="b">
        <f t="shared" ref="X196" si="893">IF(H191=$AB$376, FALSE,
 IF(H191=$AC$376, FALSE,
 IF(H191=$AD$376, H195&lt;&gt;"",
 IF(H191=$AE$376, H195&lt;&gt;"",
 IF(H191=$AF$376, H195&lt;&gt;"", FALSE)))))</f>
        <v>0</v>
      </c>
      <c r="AC196" s="299"/>
    </row>
    <row r="197" spans="1:29" ht="21" customHeight="1">
      <c r="A197" s="493"/>
      <c r="C197" s="1344" t="s">
        <v>1149</v>
      </c>
      <c r="D197" s="1345"/>
      <c r="E197" s="1345"/>
      <c r="F197" s="1345"/>
      <c r="G197" s="1324"/>
      <c r="H197" s="48"/>
      <c r="I197" s="503"/>
      <c r="J197" s="294" t="str">
        <f t="shared" ref="J197" si="894">IFERROR(IF(I197="","-",I197/I191),"-")</f>
        <v>-</v>
      </c>
      <c r="K197" s="1088" t="str">
        <f t="shared" si="869"/>
        <v/>
      </c>
      <c r="L197" s="295" t="str">
        <f t="shared" ref="L197" si="895">IF(AND(ISNUMBER(K197), K197&gt;=0, ISNUMBER(I191), I191&gt;0),K197/I191, "-")</f>
        <v>-</v>
      </c>
      <c r="M197" s="704" t="str">
        <f t="shared" si="871"/>
        <v/>
      </c>
      <c r="N197" s="612"/>
      <c r="O197" s="296" t="str">
        <f>IF($N197="","",IFERROR(VLOOKUP($N197,'C3_2(公表)'!$C$4:$K$108,2,FALSE)&amp;"",""))</f>
        <v/>
      </c>
      <c r="P197" s="296" t="str">
        <f>IF($N197="","",IFERROR(VLOOKUP($N197,'C3_2(公表)'!$C$4:$K$108,3,FALSE)&amp;"",""))</f>
        <v/>
      </c>
      <c r="Q197" s="738" t="str">
        <f>IF($N197="","",IFERROR(VLOOKUP($N197,'C3_2(公表)'!$C$4:$K$108,4,FALSE)&amp;"",""))</f>
        <v/>
      </c>
      <c r="R197" s="925" t="str">
        <f t="shared" ref="R197" si="896">IFERROR(
  IF(COUNTIF($H192:$H197, $H197)&gt;1, 1,
    IF(COUNTIF($Z$10:$Z$30, $H197)=1,
      IF(INDEX($BF$10:$BF$34, MATCH($H197, $Z$10:$Z$30, 0))&lt;0, 2, ""),
      IF(COUNTIF($Z$32:$Z$34, $H197)=1,
        IF(INDEX($CI$32:$CI$34, MATCH($H197, $Z$32:$Z$34, 0))&lt;0, 3, ""),
        IF(INDEX($BF$40:$BF$64, MATCH($H197, $Z$40:$Z$64, 0))&lt;0, 4, "")
      )
    )
  ),"")</f>
        <v/>
      </c>
      <c r="S197" s="925" t="str">
        <f t="shared" si="720"/>
        <v/>
      </c>
      <c r="U197" s="508" t="s">
        <v>1627</v>
      </c>
      <c r="V197" s="508" t="b">
        <f t="shared" ref="V197:W197" si="897">V196</f>
        <v>0</v>
      </c>
      <c r="W197" s="508" t="b">
        <f t="shared" si="897"/>
        <v>0</v>
      </c>
      <c r="X197" s="735" t="b">
        <f t="shared" ref="X197" si="898">IF(H191=$AB$376, FALSE,
 IF(H191=$AC$376, FALSE,
 IF(H191=$AD$376, H196&lt;&gt;"",
 IF(H191=$AE$376, H196&lt;&gt;"",
 IF(H191=$AF$376, H196&lt;&gt;"", FALSE)))))</f>
        <v>0</v>
      </c>
      <c r="AC197" s="299"/>
    </row>
    <row r="198" spans="1:29" ht="21" customHeight="1">
      <c r="A198" s="493"/>
      <c r="C198" s="1346"/>
      <c r="D198" s="1347"/>
      <c r="E198" s="1347"/>
      <c r="F198" s="1347"/>
      <c r="G198" s="1325"/>
      <c r="H198" s="48"/>
      <c r="I198" s="503"/>
      <c r="J198" s="294" t="str">
        <f t="shared" ref="J198" si="899">IFERROR(IF(I198="","-",I198/I191),"-")</f>
        <v>-</v>
      </c>
      <c r="K198" s="1088" t="str">
        <f t="shared" si="869"/>
        <v/>
      </c>
      <c r="L198" s="295" t="str">
        <f t="shared" ref="L198" si="900">IF(AND(ISNUMBER(K198), K198&gt;=0, ISNUMBER(I191), I191&gt;0),K198/I191, "-")</f>
        <v>-</v>
      </c>
      <c r="M198" s="704" t="str">
        <f t="shared" si="871"/>
        <v/>
      </c>
      <c r="N198" s="612"/>
      <c r="O198" s="296" t="str">
        <f>IF($N198="","",IFERROR(VLOOKUP($N198,'C3_2(公表)'!$C$4:$K$108,2,FALSE)&amp;"",""))</f>
        <v/>
      </c>
      <c r="P198" s="296" t="str">
        <f>IF($N198="","",IFERROR(VLOOKUP($N198,'C3_2(公表)'!$C$4:$K$108,3,FALSE)&amp;"",""))</f>
        <v/>
      </c>
      <c r="Q198" s="738" t="str">
        <f>IF($N198="","",IFERROR(VLOOKUP($N198,'C3_2(公表)'!$C$4:$K$108,4,FALSE)&amp;"",""))</f>
        <v/>
      </c>
      <c r="R198" s="925" t="str">
        <f t="shared" ref="R198" si="901">IFERROR(
  IF(COUNTIF($H192:$H198, $H198)&gt;1, 1,
    IF(COUNTIF($Z$10:$Z$30, $H198)=1,
      IF(INDEX($BF$10:$BF$34, MATCH($H198, $Z$10:$Z$30, 0))&lt;0, 2, ""),
      IF(COUNTIF($Z$32:$Z$34, $H198)=1,
        IF(INDEX($CI$32:$CI$34, MATCH($H198, $Z$32:$Z$34, 0))&lt;0, 3, ""),
        IF(INDEX($BF$40:$BF$64, MATCH($H198, $Z$40:$Z$64, 0))&lt;0, 4, "")
      )
    )
  ),"")</f>
        <v/>
      </c>
      <c r="S198" s="925" t="str">
        <f t="shared" si="720"/>
        <v/>
      </c>
      <c r="U198" s="508" t="s">
        <v>1627</v>
      </c>
      <c r="V198" s="508" t="b">
        <f t="shared" ref="V198:W198" si="902">V197</f>
        <v>0</v>
      </c>
      <c r="W198" s="508" t="b">
        <f t="shared" si="902"/>
        <v>0</v>
      </c>
      <c r="X198" s="735" t="b">
        <f t="shared" ref="X198" si="903">IF(H191=$AB$376, FALSE,
 IF(H191=$AC$376, FALSE,
 IF(H191=$AD$376, H197&lt;&gt;"",
 IF(H191=$AE$376, H197&lt;&gt;"",
 IF(H191=$AF$376, H197&lt;&gt;"", FALSE)))))</f>
        <v>0</v>
      </c>
      <c r="AC198" s="299"/>
    </row>
    <row r="199" spans="1:29" ht="21" customHeight="1">
      <c r="A199" s="493"/>
      <c r="C199" s="1321" t="s">
        <v>1075</v>
      </c>
      <c r="D199" s="1322"/>
      <c r="E199" s="1323"/>
      <c r="F199" s="1323"/>
      <c r="G199" s="1324"/>
      <c r="H199" s="48"/>
      <c r="I199" s="503"/>
      <c r="J199" s="294" t="str">
        <f t="shared" ref="J199" si="904">IFERROR(IF(I199="","-",I199/I191),"-")</f>
        <v>-</v>
      </c>
      <c r="K199" s="1088" t="str">
        <f t="shared" si="869"/>
        <v/>
      </c>
      <c r="L199" s="295" t="str">
        <f t="shared" ref="L199" si="905">IF(AND(ISNUMBER(K199), K199&gt;=0, ISNUMBER(I191), I191&gt;0),K199/I191, "-")</f>
        <v>-</v>
      </c>
      <c r="M199" s="704" t="str">
        <f t="shared" si="871"/>
        <v/>
      </c>
      <c r="N199" s="612"/>
      <c r="O199" s="296" t="str">
        <f>IF($N199="","",IFERROR(VLOOKUP($N199,'C3_2(公表)'!$C$4:$K$108,2,FALSE)&amp;"",""))</f>
        <v/>
      </c>
      <c r="P199" s="296" t="str">
        <f>IF($N199="","",IFERROR(VLOOKUP($N199,'C3_2(公表)'!$C$4:$K$108,3,FALSE)&amp;"",""))</f>
        <v/>
      </c>
      <c r="Q199" s="738" t="str">
        <f>IF($N199="","",IFERROR(VLOOKUP($N199,'C3_2(公表)'!$C$4:$K$108,4,FALSE)&amp;"",""))</f>
        <v/>
      </c>
      <c r="R199" s="925" t="str">
        <f t="shared" ref="R199" si="906">IFERROR(
  IF(COUNTIF($H192:$H199, $H199)&gt;1, 1,
    IF(COUNTIF($Z$10:$Z$30, $H199)=1,
      IF(INDEX($BF$10:$BF$34, MATCH($H199, $Z$10:$Z$30, 0))&lt;0, 2, ""),
      IF(COUNTIF($Z$32:$Z$34, $H199)=1,
        IF(INDEX($CI$32:$CI$34, MATCH($H199, $Z$32:$Z$34, 0))&lt;0, 3, ""),
        IF(INDEX($BF$40:$BF$64, MATCH($H199, $Z$40:$Z$64, 0))&lt;0, 4, "")
      )
    )
  ),"")</f>
        <v/>
      </c>
      <c r="S199" s="925" t="str">
        <f t="shared" si="720"/>
        <v/>
      </c>
      <c r="U199" s="508" t="s">
        <v>1627</v>
      </c>
      <c r="V199" s="508" t="b">
        <f t="shared" ref="V199:W199" si="907">V198</f>
        <v>0</v>
      </c>
      <c r="W199" s="508" t="b">
        <f t="shared" si="907"/>
        <v>0</v>
      </c>
      <c r="X199" s="735" t="b">
        <f t="shared" ref="X199" si="908">IF(H191=$AB$376, FALSE,
 IF(H191=$AC$376, FALSE,
 IF(H191=$AD$376, H198&lt;&gt;"",
 IF(H191=$AE$376, H198&lt;&gt;"",
 IF(H191=$AF$376, H198&lt;&gt;"", FALSE)))))</f>
        <v>0</v>
      </c>
      <c r="AC199" s="299"/>
    </row>
    <row r="200" spans="1:29" ht="21" customHeight="1">
      <c r="A200" s="493"/>
      <c r="C200" s="1326" t="str">
        <f>'D6'!$R$51</f>
        <v>-</v>
      </c>
      <c r="D200" s="1327"/>
      <c r="E200" s="1328"/>
      <c r="F200" s="1328"/>
      <c r="G200" s="1325"/>
      <c r="H200" s="48"/>
      <c r="I200" s="506"/>
      <c r="J200" s="294" t="str">
        <f t="shared" ref="J200" si="909">IFERROR(IF(I200="","-",I200/I191),"-")</f>
        <v>-</v>
      </c>
      <c r="K200" s="1089" t="str">
        <f t="shared" si="869"/>
        <v/>
      </c>
      <c r="L200" s="295" t="str">
        <f t="shared" ref="L200" si="910">IF(AND(ISNUMBER(K200), K200&gt;=0, ISNUMBER(I191), I191&gt;0),K200/I191, "-")</f>
        <v>-</v>
      </c>
      <c r="M200" s="704" t="str">
        <f t="shared" si="871"/>
        <v/>
      </c>
      <c r="N200" s="611"/>
      <c r="O200" s="296" t="str">
        <f>IF($N200="","",IFERROR(VLOOKUP($N200,'C3_2(公表)'!$C$4:$K$108,2,FALSE)&amp;"",""))</f>
        <v/>
      </c>
      <c r="P200" s="296" t="str">
        <f>IF($N200="","",IFERROR(VLOOKUP($N200,'C3_2(公表)'!$C$4:$K$108,3,FALSE)&amp;"",""))</f>
        <v/>
      </c>
      <c r="Q200" s="738" t="str">
        <f>IF($N200="","",IFERROR(VLOOKUP($N200,'C3_2(公表)'!$C$4:$K$108,4,FALSE)&amp;"",""))</f>
        <v/>
      </c>
      <c r="R200" s="925" t="str">
        <f t="shared" ref="R200" si="911">IFERROR(
  IF(COUNTIF($H192:$H200, $H200)&gt;1, 1,
    IF(COUNTIF($Z$10:$Z$30, $H200)=1,
      IF(INDEX($BF$10:$BF$34, MATCH($H200, $Z$10:$Z$30, 0))&lt;0, 2, ""),
      IF(COUNTIF($Z$32:$Z$34, $H200)=1,
        IF(INDEX($CI$32:$CI$34, MATCH($H200, $Z$32:$Z$34, 0))&lt;0, 3, ""),
        IF(INDEX($BF$40:$BF$64, MATCH($H200, $Z$40:$Z$64, 0))&lt;0, 4, "")
      )
    )
  ),"")</f>
        <v/>
      </c>
      <c r="S200" s="925" t="str">
        <f t="shared" si="720"/>
        <v/>
      </c>
      <c r="U200" s="508" t="s">
        <v>1627</v>
      </c>
      <c r="V200" s="508" t="b">
        <f t="shared" ref="V200:W200" si="912">V199</f>
        <v>0</v>
      </c>
      <c r="W200" s="508" t="b">
        <f t="shared" si="912"/>
        <v>0</v>
      </c>
      <c r="X200" s="735" t="b">
        <f t="shared" ref="X200" si="913">IF(H191=$AB$376, FALSE,
 IF(H191=$AC$376, FALSE,
 IF(H191=$AD$376, H199&lt;&gt;"",
 IF(H191=$AE$376, H199&lt;&gt;"",
 IF(H191=$AF$376, H199&lt;&gt;"", FALSE)))))</f>
        <v>0</v>
      </c>
      <c r="AC200" s="299"/>
    </row>
    <row r="201" spans="1:29" ht="21" customHeight="1">
      <c r="A201" s="493"/>
      <c r="C201" s="1329" t="s">
        <v>1043</v>
      </c>
      <c r="D201" s="1330"/>
      <c r="E201" s="1330"/>
      <c r="F201" s="1331"/>
      <c r="G201" s="1324"/>
      <c r="H201" s="48"/>
      <c r="I201" s="507"/>
      <c r="J201" s="294" t="str">
        <f t="shared" ref="J201" si="914">IFERROR(IF(I201="","-",I201/I191),"-")</f>
        <v>-</v>
      </c>
      <c r="K201" s="1087" t="str">
        <f t="shared" si="869"/>
        <v/>
      </c>
      <c r="L201" s="295" t="str">
        <f t="shared" ref="L201" si="915">IF(AND(ISNUMBER(K201), K201&gt;=0, ISNUMBER(I191), I191&gt;0),K201/I191, "-")</f>
        <v>-</v>
      </c>
      <c r="M201" s="704" t="str">
        <f t="shared" si="871"/>
        <v/>
      </c>
      <c r="N201" s="611"/>
      <c r="O201" s="296" t="str">
        <f>IF($N201="","",IFERROR(VLOOKUP($N201,'C3_2(公表)'!$C$4:$K$108,2,FALSE)&amp;"",""))</f>
        <v/>
      </c>
      <c r="P201" s="296" t="str">
        <f>IF($N201="","",IFERROR(VLOOKUP($N201,'C3_2(公表)'!$C$4:$K$108,3,FALSE)&amp;"",""))</f>
        <v/>
      </c>
      <c r="Q201" s="738" t="str">
        <f>IF($N201="","",IFERROR(VLOOKUP($N201,'C3_2(公表)'!$C$4:$K$108,4,FALSE)&amp;"",""))</f>
        <v/>
      </c>
      <c r="R201" s="925" t="str">
        <f t="shared" ref="R201" si="916">IFERROR(
  IF(COUNTIF($H192:$H201, $H201)&gt;1, 1,
    IF(COUNTIF($Z$10:$Z$30, $H201)=1,
      IF(INDEX($BF$10:$BF$34, MATCH($H201, $Z$10:$Z$30, 0))&lt;0, 2, ""),
      IF(COUNTIF($Z$32:$Z$34, $H201)=1,
        IF(INDEX($CI$32:$CI$34, MATCH($H201, $Z$32:$Z$34, 0))&lt;0, 3, ""),
        IF(INDEX($BF$40:$BF$64, MATCH($H201, $Z$40:$Z$64, 0))&lt;0, 4, "")
      )
    )
  ),"")</f>
        <v/>
      </c>
      <c r="S201" s="925" t="str">
        <f t="shared" si="720"/>
        <v/>
      </c>
      <c r="U201" s="508" t="s">
        <v>1627</v>
      </c>
      <c r="V201" s="508" t="b">
        <f t="shared" ref="V201:W201" si="917">V200</f>
        <v>0</v>
      </c>
      <c r="W201" s="508" t="b">
        <f t="shared" si="917"/>
        <v>0</v>
      </c>
      <c r="X201" s="1080" t="b">
        <f t="shared" ref="X201" si="918">IF(H191=$AB$376, FALSE,
 IF(H191=$AC$376, FALSE,
 IF(H191=$AD$376, FALSE,
 IF(H191=$AE$376, H200&lt;&gt;"",
 IF(H191=$AF$376, H200&lt;&gt;"", FALSE)))))</f>
        <v>0</v>
      </c>
      <c r="AC201" s="299"/>
    </row>
    <row r="202" spans="1:29" ht="21" customHeight="1">
      <c r="A202" s="493"/>
      <c r="C202" s="1326" t="str">
        <f>IFERROR(MIN(SUM(M192:M204)/I191,C200),"-")</f>
        <v>-</v>
      </c>
      <c r="D202" s="1327"/>
      <c r="E202" s="1328"/>
      <c r="F202" s="1328"/>
      <c r="G202" s="1325"/>
      <c r="H202" s="48"/>
      <c r="I202" s="506"/>
      <c r="J202" s="294" t="str">
        <f t="shared" ref="J202" si="919">IFERROR(IF(I202="","-",I202/I191),"-")</f>
        <v>-</v>
      </c>
      <c r="K202" s="1089" t="str">
        <f t="shared" si="869"/>
        <v/>
      </c>
      <c r="L202" s="295" t="str">
        <f t="shared" ref="L202" si="920">IF(AND(ISNUMBER(K202), K202&gt;=0, ISNUMBER(I191), I191&gt;0),K202/I191, "-")</f>
        <v>-</v>
      </c>
      <c r="M202" s="704" t="str">
        <f t="shared" si="871"/>
        <v/>
      </c>
      <c r="N202" s="611"/>
      <c r="O202" s="296" t="str">
        <f>IF($N202="","",IFERROR(VLOOKUP($N202,'C3_2(公表)'!$C$4:$K$108,2,FALSE)&amp;"",""))</f>
        <v/>
      </c>
      <c r="P202" s="296" t="str">
        <f>IF($N202="","",IFERROR(VLOOKUP($N202,'C3_2(公表)'!$C$4:$K$108,3,FALSE)&amp;"",""))</f>
        <v/>
      </c>
      <c r="Q202" s="738" t="str">
        <f>IF($N202="","",IFERROR(VLOOKUP($N202,'C3_2(公表)'!$C$4:$K$108,4,FALSE)&amp;"",""))</f>
        <v/>
      </c>
      <c r="R202" s="925" t="str">
        <f t="shared" ref="R202" si="921">IFERROR(
  IF(COUNTIF($H192:$H202, $H202)&gt;1, 1,
    IF(COUNTIF($Z$10:$Z$30, $H202)=1,
      IF(INDEX($BF$10:$BF$34, MATCH($H202, $Z$10:$Z$30, 0))&lt;0, 2, ""),
      IF(COUNTIF($Z$32:$Z$34, $H202)=1,
        IF(INDEX($CI$32:$CI$34, MATCH($H202, $Z$32:$Z$34, 0))&lt;0, 3, ""),
        IF(INDEX($BF$40:$BF$64, MATCH($H202, $Z$40:$Z$64, 0))&lt;0, 4, "")
      )
    )
  ),"")</f>
        <v/>
      </c>
      <c r="S202" s="925" t="str">
        <f t="shared" si="720"/>
        <v/>
      </c>
      <c r="U202" s="508" t="s">
        <v>1627</v>
      </c>
      <c r="V202" s="508" t="b">
        <f t="shared" ref="V202:W202" si="922">V201</f>
        <v>0</v>
      </c>
      <c r="W202" s="508" t="b">
        <f t="shared" si="922"/>
        <v>0</v>
      </c>
      <c r="X202" s="1080" t="b">
        <f t="shared" ref="X202" si="923">IF(H191=$AB$376, FALSE,
 IF(H191=$AC$376, FALSE,
 IF(H191=$AD$376, FALSE,
 IF(H191=$AE$376, H201&lt;&gt;"",
 IF(H191=$AF$376, H201&lt;&gt;"", FALSE)))))</f>
        <v>0</v>
      </c>
      <c r="AC202" s="299"/>
    </row>
    <row r="203" spans="1:29" ht="21" customHeight="1">
      <c r="A203" s="493"/>
      <c r="C203" s="1329" t="s">
        <v>1076</v>
      </c>
      <c r="D203" s="1330"/>
      <c r="E203" s="1330"/>
      <c r="F203" s="1331"/>
      <c r="G203" s="1324"/>
      <c r="H203" s="498"/>
      <c r="I203" s="506"/>
      <c r="J203" s="499" t="str">
        <f t="shared" ref="J203" si="924">IFERROR(IF(I203="","-",I203/I191),"-")</f>
        <v>-</v>
      </c>
      <c r="K203" s="1089" t="str">
        <f t="shared" si="869"/>
        <v/>
      </c>
      <c r="L203" s="500" t="str">
        <f t="shared" ref="L203" si="925">IF(AND(ISNUMBER(K203), K203&gt;=0, ISNUMBER(I191), I191&gt;0),K203/I191, "-")</f>
        <v>-</v>
      </c>
      <c r="M203" s="707" t="str">
        <f t="shared" si="871"/>
        <v/>
      </c>
      <c r="N203" s="611"/>
      <c r="O203" s="296" t="str">
        <f>IF($N203="","",IFERROR(VLOOKUP($N203,'C3_2(公表)'!$C$4:$K$108,2,FALSE)&amp;"",""))</f>
        <v/>
      </c>
      <c r="P203" s="296" t="str">
        <f>IF($N203="","",IFERROR(VLOOKUP($N203,'C3_2(公表)'!$C$4:$K$108,3,FALSE)&amp;"",""))</f>
        <v/>
      </c>
      <c r="Q203" s="738" t="str">
        <f>IF($N203="","",IFERROR(VLOOKUP($N203,'C3_2(公表)'!$C$4:$K$108,4,FALSE)&amp;"",""))</f>
        <v/>
      </c>
      <c r="R203" s="925" t="str">
        <f t="shared" ref="R203" si="926">IFERROR(
  IF(COUNTIF($H192:$H203, $H203)&gt;1, 1,
    IF(COUNTIF($Z$10:$Z$30, $H203)=1,
      IF(INDEX($BF$10:$BF$34, MATCH($H203, $Z$10:$Z$30, 0))&lt;0, 2, ""),
      IF(COUNTIF($Z$32:$Z$34, $H203)=1,
        IF(INDEX($CI$32:$CI$34, MATCH($H203, $Z$32:$Z$34, 0))&lt;0, 3, ""),
        IF(INDEX($BF$40:$BF$64, MATCH($H203, $Z$40:$Z$64, 0))&lt;0, 4, "")
      )
    )
  ),"")</f>
        <v/>
      </c>
      <c r="S203" s="925" t="str">
        <f t="shared" si="720"/>
        <v/>
      </c>
      <c r="U203" s="508" t="s">
        <v>1627</v>
      </c>
      <c r="V203" s="508" t="b">
        <f t="shared" ref="V203:W203" si="927">V202</f>
        <v>0</v>
      </c>
      <c r="W203" s="508" t="b">
        <f t="shared" si="927"/>
        <v>0</v>
      </c>
      <c r="X203" s="1080" t="b">
        <f t="shared" ref="X203" si="928">IF(H191=$AB$376, FALSE,
 IF(H191=$AC$376, FALSE,
 IF(H191=$AD$376, FALSE,
 IF(H191=$AE$376, H202&lt;&gt;"",
 IF(H191=$AF$376, H202&lt;&gt;"", FALSE)))))</f>
        <v>0</v>
      </c>
      <c r="AC203" s="299"/>
    </row>
    <row r="204" spans="1:29" ht="21" customHeight="1" thickBot="1">
      <c r="A204" s="493"/>
      <c r="C204" s="1333" t="str">
        <f>IFERROR(MIN(SUM(K192:K204)/I191, C202),"-")</f>
        <v>-</v>
      </c>
      <c r="D204" s="1334"/>
      <c r="E204" s="1334"/>
      <c r="F204" s="1335"/>
      <c r="G204" s="1332"/>
      <c r="H204" s="893" t="str">
        <f>IF(AND(H191="電源構成を指定しない", I191&lt;&gt;""), "電源種の指定なし", "")</f>
        <v/>
      </c>
      <c r="I204" s="894" t="str">
        <f>IF(AND(H191="電源構成を指定しない", I191&lt;&gt;""), I191-SUM(I192:I203), "")</f>
        <v/>
      </c>
      <c r="J204" s="895" t="str">
        <f t="shared" ref="J204" si="929">IFERROR(IF(I204="","-",I204/I191),"-")</f>
        <v>-</v>
      </c>
      <c r="K204" s="1095" t="str">
        <f t="shared" si="869"/>
        <v/>
      </c>
      <c r="L204" s="896" t="str">
        <f t="shared" ref="L204" si="930">IF(AND(ISNUMBER(K204), K204&gt;=0, ISNUMBER(I191), I191&gt;0),K204/I191, "-")</f>
        <v>-</v>
      </c>
      <c r="M204" s="897" t="str">
        <f t="shared" si="871"/>
        <v/>
      </c>
      <c r="N204" s="614"/>
      <c r="O204" s="740" t="str">
        <f>IF($N204="","",IFERROR(VLOOKUP($N204,'C3_2(公表)'!$C$4:$K$108,2,FALSE)&amp;"",""))</f>
        <v/>
      </c>
      <c r="P204" s="740" t="str">
        <f>IF($N204="","",IFERROR(VLOOKUP($N204,'C3_2(公表)'!$C$4:$K$108,3,FALSE)&amp;"",""))</f>
        <v/>
      </c>
      <c r="Q204" s="741" t="str">
        <f>IF($N204="","",IFERROR(VLOOKUP($N204,'C3_2(公表)'!$C$4:$K$108,4,FALSE)&amp;"",""))</f>
        <v/>
      </c>
      <c r="R204" s="733"/>
      <c r="S204" s="733"/>
      <c r="U204" s="508" t="s">
        <v>1627</v>
      </c>
      <c r="V204" s="508" t="b">
        <f t="shared" ref="V204:W204" si="931">V203</f>
        <v>0</v>
      </c>
      <c r="W204" s="508" t="b">
        <f t="shared" si="931"/>
        <v>0</v>
      </c>
      <c r="X204" s="508" t="b">
        <v>0</v>
      </c>
      <c r="AC204" s="299"/>
    </row>
    <row r="205" spans="1:29" ht="21" customHeight="1" thickTop="1" thickBot="1">
      <c r="A205" s="493"/>
      <c r="C205" s="1336" t="s">
        <v>1769</v>
      </c>
      <c r="D205" s="291" t="s">
        <v>1107</v>
      </c>
      <c r="E205" s="292" t="s">
        <v>54</v>
      </c>
      <c r="F205" s="292" t="s">
        <v>1109</v>
      </c>
      <c r="G205" s="589" t="s">
        <v>1108</v>
      </c>
      <c r="H205" s="743" t="str">
        <f>IF(AND($C$3=$AB$376, $I205&lt;&gt;""), $AB$376, "")</f>
        <v/>
      </c>
      <c r="I205" s="1053" t="str">
        <f>IF('D6'!$S$34=0, "", 'D6'!$S$34)</f>
        <v/>
      </c>
      <c r="J205" s="744"/>
      <c r="K205" s="1093"/>
      <c r="L205" s="593"/>
      <c r="M205" s="703"/>
      <c r="N205" s="610"/>
      <c r="O205" s="293" t="str">
        <f>IF($N205="","",
 IF($N205=0,"第2号様式　その３のすべての発電所",IFERROR(VLOOKUP($N205,'C3_2(公表)'!$C$4:$K$108,2,FALSE)&amp;"", "")))</f>
        <v/>
      </c>
      <c r="P205" s="293" t="str">
        <f>IF($N205="","",IFERROR(VLOOKUP($N205,'C3_2(公表)'!$C$4:$K$108,3,FALSE)&amp;"",""))</f>
        <v/>
      </c>
      <c r="Q205" s="737" t="str">
        <f>IF($N205="","",IFERROR(VLOOKUP($N205,'C3_2(公表)'!$C$4:$K$108,4,FALSE)&amp;"",""))</f>
        <v/>
      </c>
      <c r="R205" s="709"/>
      <c r="S205" s="925" t="str">
        <f t="shared" ref="S205" si="932">IF(OR($H205="", $I205="", $I205=SUM($I206:$I218)), "",
   IF(SUM($I206:$I218)&lt;$I205,
     $U205&amp;"の利用量合計が "&amp;TEXT($I205, "#,##0")&amp;" 千kWh となるように I列に入力してください。",
     $U205&amp;"の利用量合計が "&amp;TEXT($I205, "#,##0")&amp;" 千kWh となるように I列に入力してください。"))</f>
        <v/>
      </c>
      <c r="T205" s="1338"/>
      <c r="U205" s="508" t="s">
        <v>1628</v>
      </c>
      <c r="V205" s="508" t="b">
        <f>'D6'!$S$34&gt;0</f>
        <v>0</v>
      </c>
      <c r="W205" s="508" t="b">
        <f>'D6'!$S$35&gt;0</f>
        <v>0</v>
      </c>
      <c r="X205" s="508" t="b">
        <v>1</v>
      </c>
      <c r="Y205" s="587"/>
    </row>
    <row r="206" spans="1:29" ht="21" customHeight="1">
      <c r="A206" s="493"/>
      <c r="C206" s="1337"/>
      <c r="D206" s="305"/>
      <c r="E206" s="306"/>
      <c r="F206" s="306"/>
      <c r="G206" s="307"/>
      <c r="H206" s="495"/>
      <c r="I206" s="503"/>
      <c r="J206" s="294" t="str">
        <f t="shared" ref="J206" si="933">IFERROR(IF(I206="","-",I206/I205),"-")</f>
        <v>-</v>
      </c>
      <c r="K206" s="1087" t="str">
        <f t="shared" ref="K206:K218" si="934">IF($H206="", "", IFERROR(INDEX($FT$40:$GS$55, MATCH($H206, $FS$40:$FS$55, 0), MATCH($U206, $FT$39:$GS$39, 0)), ""))</f>
        <v/>
      </c>
      <c r="L206" s="295" t="str">
        <f t="shared" ref="L206" si="935">IF(AND(ISNUMBER(K206), K206&gt;=0, ISNUMBER(I205), I205&gt;0),K206/I205, "-")</f>
        <v>-</v>
      </c>
      <c r="M206" s="704" t="str">
        <f t="shared" ref="M206:M218" si="936">IF($H206="", "", IFERROR(INDEX($FT$10:$GS$25, MATCH($H206, $FS$10:$FS$25, 0), MATCH($U206, $FT$9:$GS$9, 0)), ""))</f>
        <v/>
      </c>
      <c r="N206" s="611"/>
      <c r="O206" s="296" t="str">
        <f>IF($N206="","",IFERROR(VLOOKUP($N206,'C3_2(公表)'!$C$4:$K$108,2,FALSE)&amp;"",""))</f>
        <v/>
      </c>
      <c r="P206" s="296" t="str">
        <f>IF($N206="","",IFERROR(VLOOKUP($N206,'C3_2(公表)'!$C$4:$K$108,3,FALSE)&amp;"",""))</f>
        <v/>
      </c>
      <c r="Q206" s="738" t="str">
        <f>IF($N206="","",IFERROR(VLOOKUP($N206,'C3_2(公表)'!$C$4:$K$108,4,FALSE)&amp;"",""))</f>
        <v/>
      </c>
      <c r="R206" s="925" t="str">
        <f t="shared" ref="R206" si="937">IFERROR(
  IF(COUNTIF($H206:$H206, $H206)&gt;1, 1,
    IF(COUNTIF($Z$10:$Z$30, $H206)=1,
      IF(INDEX($BF$10:$BF$34, MATCH($H206, $Z$10:$Z$30, 0))&lt;0, 2, ""),
      IF(COUNTIF($Z$32:$Z$34, $H206)=1,
        IF(INDEX($CI$32:$CI$34, MATCH($H206, $Z$32:$Z$34, 0))&lt;0, 3, ""),
        IF(INDEX($BF$40:$BF$64, MATCH($H206, $Z$40:$Z$64, 0))&lt;0, 4, "")
      )
    )
  ),"")</f>
        <v/>
      </c>
      <c r="S206" s="925" t="str">
        <f t="shared" si="742"/>
        <v/>
      </c>
      <c r="T206" s="1338"/>
      <c r="U206" s="508" t="s">
        <v>1628</v>
      </c>
      <c r="V206" s="508" t="b">
        <f>V205</f>
        <v>0</v>
      </c>
      <c r="W206" s="508" t="b">
        <f>W205</f>
        <v>0</v>
      </c>
      <c r="X206" s="734" t="b">
        <f t="shared" ref="X206" si="938">IF(H205=$AB$376, FALSE,
 IF(H205=$AC$376, H205&lt;&gt;"",
 IF(H205=$AD$376, H205&lt;&gt;"",
 IF(H205=$AE$376, H205&lt;&gt;"",
 IF(H205=$AF$376, H205&lt;&gt;"", FALSE)))))</f>
        <v>0</v>
      </c>
      <c r="Y206" s="587"/>
    </row>
    <row r="207" spans="1:29" ht="21" customHeight="1">
      <c r="A207" s="493"/>
      <c r="C207" s="297" t="s">
        <v>1071</v>
      </c>
      <c r="D207" s="1339"/>
      <c r="E207" s="1339"/>
      <c r="F207" s="1339"/>
      <c r="G207" s="1340"/>
      <c r="H207" s="48"/>
      <c r="I207" s="503"/>
      <c r="J207" s="294" t="str">
        <f t="shared" ref="J207" si="939">IFERROR(IF(I207="","-",I207/I205),"-")</f>
        <v>-</v>
      </c>
      <c r="K207" s="1088" t="str">
        <f t="shared" si="934"/>
        <v/>
      </c>
      <c r="L207" s="295" t="str">
        <f t="shared" ref="L207" si="940">IF(AND(ISNUMBER(K207), K207&gt;=0, ISNUMBER(I205), I205&gt;0),K207/I205, "-")</f>
        <v>-</v>
      </c>
      <c r="M207" s="704" t="str">
        <f t="shared" si="936"/>
        <v/>
      </c>
      <c r="N207" s="612"/>
      <c r="O207" s="296" t="str">
        <f>IF($N207="","",IFERROR(VLOOKUP($N207,'C3_2(公表)'!$C$4:$K$108,2,FALSE)&amp;"",""))</f>
        <v/>
      </c>
      <c r="P207" s="296" t="str">
        <f>IF($N207="","",IFERROR(VLOOKUP($N207,'C3_2(公表)'!$C$4:$K$108,3,FALSE)&amp;"",""))</f>
        <v/>
      </c>
      <c r="Q207" s="738" t="str">
        <f>IF($N207="","",IFERROR(VLOOKUP($N207,'C3_2(公表)'!$C$4:$K$108,4,FALSE)&amp;"",""))</f>
        <v/>
      </c>
      <c r="R207" s="925" t="str">
        <f t="shared" ref="R207" si="941">IFERROR(
  IF(COUNTIF($H206:$H207, $H207)&gt;1, 1,
    IF(COUNTIF($Z$10:$Z$30, $H207)=1,
      IF(INDEX($BF$10:$BF$34, MATCH($H207, $Z$10:$Z$30, 0))&lt;0, 2, ""),
      IF(COUNTIF($Z$32:$Z$34, $H207)=1,
        IF(INDEX($CI$32:$CI$34, MATCH($H207, $Z$32:$Z$34, 0))&lt;0, 3, ""),
        IF(INDEX($BF$40:$BF$64, MATCH($H207, $Z$40:$Z$64, 0))&lt;0, 4, "")
      )
    )
  ),"")</f>
        <v/>
      </c>
      <c r="S207" s="925" t="str">
        <f t="shared" si="742"/>
        <v/>
      </c>
      <c r="U207" s="508" t="s">
        <v>1628</v>
      </c>
      <c r="V207" s="508" t="b">
        <f t="shared" ref="V207:W207" si="942">V206</f>
        <v>0</v>
      </c>
      <c r="W207" s="508" t="b">
        <f t="shared" si="942"/>
        <v>0</v>
      </c>
      <c r="X207" s="734" t="b">
        <f t="shared" ref="X207" si="943">IF(H205=$AB$376, FALSE,
 IF(H205=$AC$376, H206&lt;&gt;"",
 IF(H205=$AD$376, H206&lt;&gt;"",
 IF(H205=$AE$376, H206&lt;&gt;"",
 IF(H205=$AF$376, H206&lt;&gt;"", FALSE)))))</f>
        <v>0</v>
      </c>
    </row>
    <row r="208" spans="1:29" ht="21" customHeight="1">
      <c r="A208" s="493"/>
      <c r="C208" s="1341"/>
      <c r="D208" s="1342"/>
      <c r="E208" s="1342"/>
      <c r="F208" s="1343"/>
      <c r="G208" s="298" t="s">
        <v>1072</v>
      </c>
      <c r="H208" s="48"/>
      <c r="I208" s="503"/>
      <c r="J208" s="294" t="str">
        <f t="shared" ref="J208" si="944">IFERROR(IF(I208="","-",I208/I205),"-")</f>
        <v>-</v>
      </c>
      <c r="K208" s="1088" t="str">
        <f t="shared" si="934"/>
        <v/>
      </c>
      <c r="L208" s="295" t="str">
        <f t="shared" ref="L208" si="945">IF(AND(ISNUMBER(K208), K208&gt;=0, ISNUMBER(I205), I205&gt;0),K208/I205, "-")</f>
        <v>-</v>
      </c>
      <c r="M208" s="704" t="str">
        <f t="shared" si="936"/>
        <v/>
      </c>
      <c r="N208" s="612"/>
      <c r="O208" s="296" t="str">
        <f>IF($N208="","",IFERROR(VLOOKUP($N208,'C3_2(公表)'!$C$4:$K$108,2,FALSE)&amp;"",""))</f>
        <v/>
      </c>
      <c r="P208" s="296" t="str">
        <f>IF($N208="","",IFERROR(VLOOKUP($N208,'C3_2(公表)'!$C$4:$K$108,3,FALSE)&amp;"",""))</f>
        <v/>
      </c>
      <c r="Q208" s="738" t="str">
        <f>IF($N208="","",IFERROR(VLOOKUP($N208,'C3_2(公表)'!$C$4:$K$108,4,FALSE)&amp;"",""))</f>
        <v/>
      </c>
      <c r="R208" s="925" t="str">
        <f t="shared" ref="R208" si="946">IFERROR(
  IF(COUNTIF($H206:$H208, $H208)&gt;1, 1,
    IF(COUNTIF($Z$10:$Z$30, $H208)=1,
      IF(INDEX($BF$10:$BF$34, MATCH($H208, $Z$10:$Z$30, 0))&lt;0, 2, ""),
      IF(COUNTIF($Z$32:$Z$34, $H208)=1,
        IF(INDEX($CI$32:$CI$34, MATCH($H208, $Z$32:$Z$34, 0))&lt;0, 3, ""),
        IF(INDEX($BF$40:$BF$64, MATCH($H208, $Z$40:$Z$64, 0))&lt;0, 4, "")
      )
    )
  ),"")</f>
        <v/>
      </c>
      <c r="S208" s="925" t="str">
        <f t="shared" si="742"/>
        <v/>
      </c>
      <c r="U208" s="508" t="s">
        <v>1628</v>
      </c>
      <c r="V208" s="508" t="b">
        <f t="shared" ref="V208:W208" si="947">V207</f>
        <v>0</v>
      </c>
      <c r="W208" s="508" t="b">
        <f t="shared" si="947"/>
        <v>0</v>
      </c>
      <c r="X208" s="734" t="b">
        <f t="shared" ref="X208" si="948">IF(H205=$AB$376, FALSE,
 IF(H205=$AC$376, H207&lt;&gt;"",
 IF(H205=$AD$376, H207&lt;&gt;"",
 IF(H205=$AE$376, H207&lt;&gt;"",
 IF(H205=$AF$376, H207&lt;&gt;"", FALSE)))))</f>
        <v>0</v>
      </c>
      <c r="AC208" s="299"/>
    </row>
    <row r="209" spans="1:29" ht="21" customHeight="1">
      <c r="A209" s="493"/>
      <c r="C209" s="1344" t="s">
        <v>1148</v>
      </c>
      <c r="D209" s="1345"/>
      <c r="E209" s="1345"/>
      <c r="F209" s="1345"/>
      <c r="G209" s="1324"/>
      <c r="H209" s="48"/>
      <c r="I209" s="503"/>
      <c r="J209" s="294" t="str">
        <f t="shared" ref="J209" si="949">IFERROR(IF(I209="","-",I209/I205),"-")</f>
        <v>-</v>
      </c>
      <c r="K209" s="1088" t="str">
        <f t="shared" si="934"/>
        <v/>
      </c>
      <c r="L209" s="295" t="str">
        <f t="shared" ref="L209" si="950">IF(AND(ISNUMBER(K209), K209&gt;=0, ISNUMBER(I205), I205&gt;0),K209/I205, "-")</f>
        <v>-</v>
      </c>
      <c r="M209" s="704" t="str">
        <f t="shared" si="936"/>
        <v/>
      </c>
      <c r="N209" s="612"/>
      <c r="O209" s="296" t="str">
        <f>IF($N209="","",IFERROR(VLOOKUP($N209,'C3_2(公表)'!$C$4:$K$108,2,FALSE)&amp;"",""))</f>
        <v/>
      </c>
      <c r="P209" s="296" t="str">
        <f>IF($N209="","",IFERROR(VLOOKUP($N209,'C3_2(公表)'!$C$4:$K$108,3,FALSE)&amp;"",""))</f>
        <v/>
      </c>
      <c r="Q209" s="738" t="str">
        <f>IF($N209="","",IFERROR(VLOOKUP($N209,'C3_2(公表)'!$C$4:$K$108,4,FALSE)&amp;"",""))</f>
        <v/>
      </c>
      <c r="R209" s="925" t="str">
        <f t="shared" ref="R209" si="951">IFERROR(
  IF(COUNTIF($H206:$H209, $H209)&gt;1, 1,
    IF(COUNTIF($Z$10:$Z$30, $H209)=1,
      IF(INDEX($BF$10:$BF$34, MATCH($H209, $Z$10:$Z$30, 0))&lt;0, 2, ""),
      IF(COUNTIF($Z$32:$Z$34, $H209)=1,
        IF(INDEX($CI$32:$CI$34, MATCH($H209, $Z$32:$Z$34, 0))&lt;0, 3, ""),
        IF(INDEX($BF$40:$BF$64, MATCH($H209, $Z$40:$Z$64, 0))&lt;0, 4, "")
      )
    )
  ),"")</f>
        <v/>
      </c>
      <c r="S209" s="925" t="str">
        <f t="shared" si="720"/>
        <v/>
      </c>
      <c r="U209" s="508" t="s">
        <v>1628</v>
      </c>
      <c r="V209" s="508" t="b">
        <f t="shared" ref="V209:W209" si="952">V208</f>
        <v>0</v>
      </c>
      <c r="W209" s="508" t="b">
        <f t="shared" si="952"/>
        <v>0</v>
      </c>
      <c r="X209" s="735" t="b">
        <f t="shared" ref="X209" si="953">IF(H205=$AB$376, FALSE,
 IF(H205=$AC$376, FALSE,
 IF(H205=$AD$376, H208&lt;&gt;"",
 IF(H205=$AE$376, H208&lt;&gt;"",
 IF(H205=$AF$376, H208&lt;&gt;"", FALSE)))))</f>
        <v>0</v>
      </c>
      <c r="AC209" s="299"/>
    </row>
    <row r="210" spans="1:29" ht="21" customHeight="1">
      <c r="A210" s="493"/>
      <c r="C210" s="1346"/>
      <c r="D210" s="1347"/>
      <c r="E210" s="1347"/>
      <c r="F210" s="1347"/>
      <c r="G210" s="1325"/>
      <c r="H210" s="48"/>
      <c r="I210" s="503"/>
      <c r="J210" s="294" t="str">
        <f t="shared" ref="J210" si="954">IFERROR(IF(I210="","-",I210/I205),"-")</f>
        <v>-</v>
      </c>
      <c r="K210" s="1088" t="str">
        <f t="shared" si="934"/>
        <v/>
      </c>
      <c r="L210" s="295" t="str">
        <f t="shared" ref="L210" si="955">IF(AND(ISNUMBER(K210), K210&gt;=0, ISNUMBER(I205), I205&gt;0),K210/I205, "-")</f>
        <v>-</v>
      </c>
      <c r="M210" s="704" t="str">
        <f t="shared" si="936"/>
        <v/>
      </c>
      <c r="N210" s="612"/>
      <c r="O210" s="296" t="str">
        <f>IF($N210="","",IFERROR(VLOOKUP($N210,'C3_2(公表)'!$C$4:$K$108,2,FALSE)&amp;"",""))</f>
        <v/>
      </c>
      <c r="P210" s="296" t="str">
        <f>IF($N210="","",IFERROR(VLOOKUP($N210,'C3_2(公表)'!$C$4:$K$108,3,FALSE)&amp;"",""))</f>
        <v/>
      </c>
      <c r="Q210" s="738" t="str">
        <f>IF($N210="","",IFERROR(VLOOKUP($N210,'C3_2(公表)'!$C$4:$K$108,4,FALSE)&amp;"",""))</f>
        <v/>
      </c>
      <c r="R210" s="925" t="str">
        <f t="shared" ref="R210" si="956">IFERROR(
  IF(COUNTIF($H206:$H210, $H210)&gt;1, 1,
    IF(COUNTIF($Z$10:$Z$30, $H210)=1,
      IF(INDEX($BF$10:$BF$34, MATCH($H210, $Z$10:$Z$30, 0))&lt;0, 2, ""),
      IF(COUNTIF($Z$32:$Z$34, $H210)=1,
        IF(INDEX($CI$32:$CI$34, MATCH($H210, $Z$32:$Z$34, 0))&lt;0, 3, ""),
        IF(INDEX($BF$40:$BF$64, MATCH($H210, $Z$40:$Z$64, 0))&lt;0, 4, "")
      )
    )
  ),"")</f>
        <v/>
      </c>
      <c r="S210" s="925" t="str">
        <f t="shared" si="720"/>
        <v/>
      </c>
      <c r="U210" s="508" t="s">
        <v>1628</v>
      </c>
      <c r="V210" s="508" t="b">
        <f t="shared" ref="V210:W210" si="957">V209</f>
        <v>0</v>
      </c>
      <c r="W210" s="508" t="b">
        <f t="shared" si="957"/>
        <v>0</v>
      </c>
      <c r="X210" s="735" t="b">
        <f t="shared" ref="X210" si="958">IF(H205=$AB$376, FALSE,
 IF(H205=$AC$376, FALSE,
 IF(H205=$AD$376, H209&lt;&gt;"",
 IF(H205=$AE$376, H209&lt;&gt;"",
 IF(H205=$AF$376, H209&lt;&gt;"", FALSE)))))</f>
        <v>0</v>
      </c>
      <c r="AC210" s="299"/>
    </row>
    <row r="211" spans="1:29" ht="21" customHeight="1">
      <c r="A211" s="493"/>
      <c r="C211" s="1344" t="s">
        <v>1149</v>
      </c>
      <c r="D211" s="1345"/>
      <c r="E211" s="1345"/>
      <c r="F211" s="1345"/>
      <c r="G211" s="1324"/>
      <c r="H211" s="48"/>
      <c r="I211" s="503"/>
      <c r="J211" s="294" t="str">
        <f t="shared" ref="J211" si="959">IFERROR(IF(I211="","-",I211/I205),"-")</f>
        <v>-</v>
      </c>
      <c r="K211" s="1088" t="str">
        <f t="shared" si="934"/>
        <v/>
      </c>
      <c r="L211" s="295" t="str">
        <f t="shared" ref="L211" si="960">IF(AND(ISNUMBER(K211), K211&gt;=0, ISNUMBER(I205), I205&gt;0),K211/I205, "-")</f>
        <v>-</v>
      </c>
      <c r="M211" s="704" t="str">
        <f t="shared" si="936"/>
        <v/>
      </c>
      <c r="N211" s="612"/>
      <c r="O211" s="296" t="str">
        <f>IF($N211="","",IFERROR(VLOOKUP($N211,'C3_2(公表)'!$C$4:$K$108,2,FALSE)&amp;"",""))</f>
        <v/>
      </c>
      <c r="P211" s="296" t="str">
        <f>IF($N211="","",IFERROR(VLOOKUP($N211,'C3_2(公表)'!$C$4:$K$108,3,FALSE)&amp;"",""))</f>
        <v/>
      </c>
      <c r="Q211" s="738" t="str">
        <f>IF($N211="","",IFERROR(VLOOKUP($N211,'C3_2(公表)'!$C$4:$K$108,4,FALSE)&amp;"",""))</f>
        <v/>
      </c>
      <c r="R211" s="925" t="str">
        <f t="shared" ref="R211" si="961">IFERROR(
  IF(COUNTIF($H206:$H211, $H211)&gt;1, 1,
    IF(COUNTIF($Z$10:$Z$30, $H211)=1,
      IF(INDEX($BF$10:$BF$34, MATCH($H211, $Z$10:$Z$30, 0))&lt;0, 2, ""),
      IF(COUNTIF($Z$32:$Z$34, $H211)=1,
        IF(INDEX($CI$32:$CI$34, MATCH($H211, $Z$32:$Z$34, 0))&lt;0, 3, ""),
        IF(INDEX($BF$40:$BF$64, MATCH($H211, $Z$40:$Z$64, 0))&lt;0, 4, "")
      )
    )
  ),"")</f>
        <v/>
      </c>
      <c r="S211" s="925" t="str">
        <f t="shared" si="720"/>
        <v/>
      </c>
      <c r="U211" s="508" t="s">
        <v>1628</v>
      </c>
      <c r="V211" s="508" t="b">
        <f t="shared" ref="V211:W211" si="962">V210</f>
        <v>0</v>
      </c>
      <c r="W211" s="508" t="b">
        <f t="shared" si="962"/>
        <v>0</v>
      </c>
      <c r="X211" s="735" t="b">
        <f t="shared" ref="X211" si="963">IF(H205=$AB$376, FALSE,
 IF(H205=$AC$376, FALSE,
 IF(H205=$AD$376, H210&lt;&gt;"",
 IF(H205=$AE$376, H210&lt;&gt;"",
 IF(H205=$AF$376, H210&lt;&gt;"", FALSE)))))</f>
        <v>0</v>
      </c>
      <c r="AC211" s="299"/>
    </row>
    <row r="212" spans="1:29" ht="21" customHeight="1">
      <c r="A212" s="493"/>
      <c r="C212" s="1346"/>
      <c r="D212" s="1347"/>
      <c r="E212" s="1347"/>
      <c r="F212" s="1347"/>
      <c r="G212" s="1325"/>
      <c r="H212" s="48"/>
      <c r="I212" s="503"/>
      <c r="J212" s="294" t="str">
        <f t="shared" ref="J212" si="964">IFERROR(IF(I212="","-",I212/I205),"-")</f>
        <v>-</v>
      </c>
      <c r="K212" s="1088" t="str">
        <f t="shared" si="934"/>
        <v/>
      </c>
      <c r="L212" s="295" t="str">
        <f t="shared" ref="L212" si="965">IF(AND(ISNUMBER(K212), K212&gt;=0, ISNUMBER(I205), I205&gt;0),K212/I205, "-")</f>
        <v>-</v>
      </c>
      <c r="M212" s="704" t="str">
        <f t="shared" si="936"/>
        <v/>
      </c>
      <c r="N212" s="612"/>
      <c r="O212" s="296" t="str">
        <f>IF($N212="","",IFERROR(VLOOKUP($N212,'C3_2(公表)'!$C$4:$K$108,2,FALSE)&amp;"",""))</f>
        <v/>
      </c>
      <c r="P212" s="296" t="str">
        <f>IF($N212="","",IFERROR(VLOOKUP($N212,'C3_2(公表)'!$C$4:$K$108,3,FALSE)&amp;"",""))</f>
        <v/>
      </c>
      <c r="Q212" s="738" t="str">
        <f>IF($N212="","",IFERROR(VLOOKUP($N212,'C3_2(公表)'!$C$4:$K$108,4,FALSE)&amp;"",""))</f>
        <v/>
      </c>
      <c r="R212" s="925" t="str">
        <f t="shared" ref="R212" si="966">IFERROR(
  IF(COUNTIF($H206:$H212, $H212)&gt;1, 1,
    IF(COUNTIF($Z$10:$Z$30, $H212)=1,
      IF(INDEX($BF$10:$BF$34, MATCH($H212, $Z$10:$Z$30, 0))&lt;0, 2, ""),
      IF(COUNTIF($Z$32:$Z$34, $H212)=1,
        IF(INDEX($CI$32:$CI$34, MATCH($H212, $Z$32:$Z$34, 0))&lt;0, 3, ""),
        IF(INDEX($BF$40:$BF$64, MATCH($H212, $Z$40:$Z$64, 0))&lt;0, 4, "")
      )
    )
  ),"")</f>
        <v/>
      </c>
      <c r="S212" s="925" t="str">
        <f t="shared" si="720"/>
        <v/>
      </c>
      <c r="U212" s="508" t="s">
        <v>1628</v>
      </c>
      <c r="V212" s="508" t="b">
        <f t="shared" ref="V212:W212" si="967">V211</f>
        <v>0</v>
      </c>
      <c r="W212" s="508" t="b">
        <f t="shared" si="967"/>
        <v>0</v>
      </c>
      <c r="X212" s="735" t="b">
        <f t="shared" ref="X212" si="968">IF(H205=$AB$376, FALSE,
 IF(H205=$AC$376, FALSE,
 IF(H205=$AD$376, H211&lt;&gt;"",
 IF(H205=$AE$376, H211&lt;&gt;"",
 IF(H205=$AF$376, H211&lt;&gt;"", FALSE)))))</f>
        <v>0</v>
      </c>
      <c r="AC212" s="299"/>
    </row>
    <row r="213" spans="1:29" ht="21" customHeight="1">
      <c r="A213" s="493"/>
      <c r="C213" s="1321" t="s">
        <v>1075</v>
      </c>
      <c r="D213" s="1322"/>
      <c r="E213" s="1323"/>
      <c r="F213" s="1323"/>
      <c r="G213" s="1324"/>
      <c r="H213" s="48"/>
      <c r="I213" s="503"/>
      <c r="J213" s="294" t="str">
        <f t="shared" ref="J213" si="969">IFERROR(IF(I213="","-",I213/I205),"-")</f>
        <v>-</v>
      </c>
      <c r="K213" s="1088" t="str">
        <f t="shared" si="934"/>
        <v/>
      </c>
      <c r="L213" s="295" t="str">
        <f t="shared" ref="L213" si="970">IF(AND(ISNUMBER(K213), K213&gt;=0, ISNUMBER(I205), I205&gt;0),K213/I205, "-")</f>
        <v>-</v>
      </c>
      <c r="M213" s="704" t="str">
        <f t="shared" si="936"/>
        <v/>
      </c>
      <c r="N213" s="612"/>
      <c r="O213" s="296" t="str">
        <f>IF($N213="","",IFERROR(VLOOKUP($N213,'C3_2(公表)'!$C$4:$K$108,2,FALSE)&amp;"",""))</f>
        <v/>
      </c>
      <c r="P213" s="296" t="str">
        <f>IF($N213="","",IFERROR(VLOOKUP($N213,'C3_2(公表)'!$C$4:$K$108,3,FALSE)&amp;"",""))</f>
        <v/>
      </c>
      <c r="Q213" s="738" t="str">
        <f>IF($N213="","",IFERROR(VLOOKUP($N213,'C3_2(公表)'!$C$4:$K$108,4,FALSE)&amp;"",""))</f>
        <v/>
      </c>
      <c r="R213" s="925" t="str">
        <f t="shared" ref="R213" si="971">IFERROR(
  IF(COUNTIF($H206:$H213, $H213)&gt;1, 1,
    IF(COUNTIF($Z$10:$Z$30, $H213)=1,
      IF(INDEX($BF$10:$BF$34, MATCH($H213, $Z$10:$Z$30, 0))&lt;0, 2, ""),
      IF(COUNTIF($Z$32:$Z$34, $H213)=1,
        IF(INDEX($CI$32:$CI$34, MATCH($H213, $Z$32:$Z$34, 0))&lt;0, 3, ""),
        IF(INDEX($BF$40:$BF$64, MATCH($H213, $Z$40:$Z$64, 0))&lt;0, 4, "")
      )
    )
  ),"")</f>
        <v/>
      </c>
      <c r="S213" s="925" t="str">
        <f t="shared" si="720"/>
        <v/>
      </c>
      <c r="U213" s="508" t="s">
        <v>1628</v>
      </c>
      <c r="V213" s="508" t="b">
        <f t="shared" ref="V213:W213" si="972">V212</f>
        <v>0</v>
      </c>
      <c r="W213" s="508" t="b">
        <f t="shared" si="972"/>
        <v>0</v>
      </c>
      <c r="X213" s="735" t="b">
        <f t="shared" ref="X213" si="973">IF(H205=$AB$376, FALSE,
 IF(H205=$AC$376, FALSE,
 IF(H205=$AD$376, H212&lt;&gt;"",
 IF(H205=$AE$376, H212&lt;&gt;"",
 IF(H205=$AF$376, H212&lt;&gt;"", FALSE)))))</f>
        <v>0</v>
      </c>
      <c r="AC213" s="299"/>
    </row>
    <row r="214" spans="1:29" ht="21" customHeight="1">
      <c r="A214" s="493"/>
      <c r="C214" s="1326" t="str">
        <f>'D6'!$S$51</f>
        <v>-</v>
      </c>
      <c r="D214" s="1327"/>
      <c r="E214" s="1328"/>
      <c r="F214" s="1328"/>
      <c r="G214" s="1325"/>
      <c r="H214" s="48"/>
      <c r="I214" s="506"/>
      <c r="J214" s="294" t="str">
        <f t="shared" ref="J214" si="974">IFERROR(IF(I214="","-",I214/I205),"-")</f>
        <v>-</v>
      </c>
      <c r="K214" s="1089" t="str">
        <f t="shared" si="934"/>
        <v/>
      </c>
      <c r="L214" s="295" t="str">
        <f t="shared" ref="L214" si="975">IF(AND(ISNUMBER(K214), K214&gt;=0, ISNUMBER(I205), I205&gt;0),K214/I205, "-")</f>
        <v>-</v>
      </c>
      <c r="M214" s="704" t="str">
        <f t="shared" si="936"/>
        <v/>
      </c>
      <c r="N214" s="611"/>
      <c r="O214" s="296" t="str">
        <f>IF($N214="","",IFERROR(VLOOKUP($N214,'C3_2(公表)'!$C$4:$K$108,2,FALSE)&amp;"",""))</f>
        <v/>
      </c>
      <c r="P214" s="296" t="str">
        <f>IF($N214="","",IFERROR(VLOOKUP($N214,'C3_2(公表)'!$C$4:$K$108,3,FALSE)&amp;"",""))</f>
        <v/>
      </c>
      <c r="Q214" s="738" t="str">
        <f>IF($N214="","",IFERROR(VLOOKUP($N214,'C3_2(公表)'!$C$4:$K$108,4,FALSE)&amp;"",""))</f>
        <v/>
      </c>
      <c r="R214" s="925" t="str">
        <f t="shared" ref="R214" si="976">IFERROR(
  IF(COUNTIF($H206:$H214, $H214)&gt;1, 1,
    IF(COUNTIF($Z$10:$Z$30, $H214)=1,
      IF(INDEX($BF$10:$BF$34, MATCH($H214, $Z$10:$Z$30, 0))&lt;0, 2, ""),
      IF(COUNTIF($Z$32:$Z$34, $H214)=1,
        IF(INDEX($CI$32:$CI$34, MATCH($H214, $Z$32:$Z$34, 0))&lt;0, 3, ""),
        IF(INDEX($BF$40:$BF$64, MATCH($H214, $Z$40:$Z$64, 0))&lt;0, 4, "")
      )
    )
  ),"")</f>
        <v/>
      </c>
      <c r="S214" s="925" t="str">
        <f t="shared" si="720"/>
        <v/>
      </c>
      <c r="U214" s="508" t="s">
        <v>1628</v>
      </c>
      <c r="V214" s="508" t="b">
        <f t="shared" ref="V214:W214" si="977">V213</f>
        <v>0</v>
      </c>
      <c r="W214" s="508" t="b">
        <f t="shared" si="977"/>
        <v>0</v>
      </c>
      <c r="X214" s="735" t="b">
        <f t="shared" ref="X214" si="978">IF(H205=$AB$376, FALSE,
 IF(H205=$AC$376, FALSE,
 IF(H205=$AD$376, H213&lt;&gt;"",
 IF(H205=$AE$376, H213&lt;&gt;"",
 IF(H205=$AF$376, H213&lt;&gt;"", FALSE)))))</f>
        <v>0</v>
      </c>
      <c r="AC214" s="299"/>
    </row>
    <row r="215" spans="1:29" ht="21" customHeight="1">
      <c r="A215" s="493"/>
      <c r="C215" s="1329" t="s">
        <v>1043</v>
      </c>
      <c r="D215" s="1330"/>
      <c r="E215" s="1330"/>
      <c r="F215" s="1331"/>
      <c r="G215" s="1324"/>
      <c r="H215" s="48"/>
      <c r="I215" s="507"/>
      <c r="J215" s="294" t="str">
        <f t="shared" ref="J215" si="979">IFERROR(IF(I215="","-",I215/I205),"-")</f>
        <v>-</v>
      </c>
      <c r="K215" s="1087" t="str">
        <f t="shared" si="934"/>
        <v/>
      </c>
      <c r="L215" s="295" t="str">
        <f t="shared" ref="L215" si="980">IF(AND(ISNUMBER(K215), K215&gt;=0, ISNUMBER(I205), I205&gt;0),K215/I205, "-")</f>
        <v>-</v>
      </c>
      <c r="M215" s="704" t="str">
        <f t="shared" si="936"/>
        <v/>
      </c>
      <c r="N215" s="611"/>
      <c r="O215" s="296" t="str">
        <f>IF($N215="","",IFERROR(VLOOKUP($N215,'C3_2(公表)'!$C$4:$K$108,2,FALSE)&amp;"",""))</f>
        <v/>
      </c>
      <c r="P215" s="296" t="str">
        <f>IF($N215="","",IFERROR(VLOOKUP($N215,'C3_2(公表)'!$C$4:$K$108,3,FALSE)&amp;"",""))</f>
        <v/>
      </c>
      <c r="Q215" s="738" t="str">
        <f>IF($N215="","",IFERROR(VLOOKUP($N215,'C3_2(公表)'!$C$4:$K$108,4,FALSE)&amp;"",""))</f>
        <v/>
      </c>
      <c r="R215" s="925" t="str">
        <f t="shared" ref="R215" si="981">IFERROR(
  IF(COUNTIF($H206:$H215, $H215)&gt;1, 1,
    IF(COUNTIF($Z$10:$Z$30, $H215)=1,
      IF(INDEX($BF$10:$BF$34, MATCH($H215, $Z$10:$Z$30, 0))&lt;0, 2, ""),
      IF(COUNTIF($Z$32:$Z$34, $H215)=1,
        IF(INDEX($CI$32:$CI$34, MATCH($H215, $Z$32:$Z$34, 0))&lt;0, 3, ""),
        IF(INDEX($BF$40:$BF$64, MATCH($H215, $Z$40:$Z$64, 0))&lt;0, 4, "")
      )
    )
  ),"")</f>
        <v/>
      </c>
      <c r="S215" s="925" t="str">
        <f t="shared" si="720"/>
        <v/>
      </c>
      <c r="U215" s="508" t="s">
        <v>1628</v>
      </c>
      <c r="V215" s="508" t="b">
        <f t="shared" ref="V215:W215" si="982">V214</f>
        <v>0</v>
      </c>
      <c r="W215" s="508" t="b">
        <f t="shared" si="982"/>
        <v>0</v>
      </c>
      <c r="X215" s="1080" t="b">
        <f t="shared" ref="X215" si="983">IF(H205=$AB$376, FALSE,
 IF(H205=$AC$376, FALSE,
 IF(H205=$AD$376, FALSE,
 IF(H205=$AE$376, H214&lt;&gt;"",
 IF(H205=$AF$376, H214&lt;&gt;"", FALSE)))))</f>
        <v>0</v>
      </c>
      <c r="AC215" s="299"/>
    </row>
    <row r="216" spans="1:29" ht="21" customHeight="1">
      <c r="A216" s="493"/>
      <c r="C216" s="1326" t="str">
        <f>IFERROR(MIN(SUM(M206:M218)/I205,C214),"-")</f>
        <v>-</v>
      </c>
      <c r="D216" s="1327"/>
      <c r="E216" s="1328"/>
      <c r="F216" s="1328"/>
      <c r="G216" s="1325"/>
      <c r="H216" s="48"/>
      <c r="I216" s="506"/>
      <c r="J216" s="294" t="str">
        <f t="shared" ref="J216" si="984">IFERROR(IF(I216="","-",I216/I205),"-")</f>
        <v>-</v>
      </c>
      <c r="K216" s="1089" t="str">
        <f t="shared" si="934"/>
        <v/>
      </c>
      <c r="L216" s="295" t="str">
        <f t="shared" ref="L216" si="985">IF(AND(ISNUMBER(K216), K216&gt;=0, ISNUMBER(I205), I205&gt;0),K216/I205, "-")</f>
        <v>-</v>
      </c>
      <c r="M216" s="704" t="str">
        <f t="shared" si="936"/>
        <v/>
      </c>
      <c r="N216" s="611"/>
      <c r="O216" s="296" t="str">
        <f>IF($N216="","",IFERROR(VLOOKUP($N216,'C3_2(公表)'!$C$4:$K$108,2,FALSE)&amp;"",""))</f>
        <v/>
      </c>
      <c r="P216" s="296" t="str">
        <f>IF($N216="","",IFERROR(VLOOKUP($N216,'C3_2(公表)'!$C$4:$K$108,3,FALSE)&amp;"",""))</f>
        <v/>
      </c>
      <c r="Q216" s="738" t="str">
        <f>IF($N216="","",IFERROR(VLOOKUP($N216,'C3_2(公表)'!$C$4:$K$108,4,FALSE)&amp;"",""))</f>
        <v/>
      </c>
      <c r="R216" s="925" t="str">
        <f t="shared" ref="R216" si="986">IFERROR(
  IF(COUNTIF($H206:$H216, $H216)&gt;1, 1,
    IF(COUNTIF($Z$10:$Z$30, $H216)=1,
      IF(INDEX($BF$10:$BF$34, MATCH($H216, $Z$10:$Z$30, 0))&lt;0, 2, ""),
      IF(COUNTIF($Z$32:$Z$34, $H216)=1,
        IF(INDEX($CI$32:$CI$34, MATCH($H216, $Z$32:$Z$34, 0))&lt;0, 3, ""),
        IF(INDEX($BF$40:$BF$64, MATCH($H216, $Z$40:$Z$64, 0))&lt;0, 4, "")
      )
    )
  ),"")</f>
        <v/>
      </c>
      <c r="S216" s="925" t="str">
        <f t="shared" si="720"/>
        <v/>
      </c>
      <c r="U216" s="508" t="s">
        <v>1628</v>
      </c>
      <c r="V216" s="508" t="b">
        <f t="shared" ref="V216:W216" si="987">V215</f>
        <v>0</v>
      </c>
      <c r="W216" s="508" t="b">
        <f t="shared" si="987"/>
        <v>0</v>
      </c>
      <c r="X216" s="1080" t="b">
        <f t="shared" ref="X216" si="988">IF(H205=$AB$376, FALSE,
 IF(H205=$AC$376, FALSE,
 IF(H205=$AD$376, FALSE,
 IF(H205=$AE$376, H215&lt;&gt;"",
 IF(H205=$AF$376, H215&lt;&gt;"", FALSE)))))</f>
        <v>0</v>
      </c>
      <c r="AC216" s="299"/>
    </row>
    <row r="217" spans="1:29" ht="21" customHeight="1">
      <c r="A217" s="493"/>
      <c r="C217" s="1329" t="s">
        <v>1076</v>
      </c>
      <c r="D217" s="1330"/>
      <c r="E217" s="1330"/>
      <c r="F217" s="1331"/>
      <c r="G217" s="1324"/>
      <c r="H217" s="498"/>
      <c r="I217" s="506"/>
      <c r="J217" s="499" t="str">
        <f t="shared" ref="J217" si="989">IFERROR(IF(I217="","-",I217/I205),"-")</f>
        <v>-</v>
      </c>
      <c r="K217" s="1089" t="str">
        <f t="shared" si="934"/>
        <v/>
      </c>
      <c r="L217" s="500" t="str">
        <f t="shared" ref="L217" si="990">IF(AND(ISNUMBER(K217), K217&gt;=0, ISNUMBER(I205), I205&gt;0),K217/I205, "-")</f>
        <v>-</v>
      </c>
      <c r="M217" s="707" t="str">
        <f t="shared" si="936"/>
        <v/>
      </c>
      <c r="N217" s="611"/>
      <c r="O217" s="296" t="str">
        <f>IF($N217="","",IFERROR(VLOOKUP($N217,'C3_2(公表)'!$C$4:$K$108,2,FALSE)&amp;"",""))</f>
        <v/>
      </c>
      <c r="P217" s="296" t="str">
        <f>IF($N217="","",IFERROR(VLOOKUP($N217,'C3_2(公表)'!$C$4:$K$108,3,FALSE)&amp;"",""))</f>
        <v/>
      </c>
      <c r="Q217" s="738" t="str">
        <f>IF($N217="","",IFERROR(VLOOKUP($N217,'C3_2(公表)'!$C$4:$K$108,4,FALSE)&amp;"",""))</f>
        <v/>
      </c>
      <c r="R217" s="925" t="str">
        <f t="shared" ref="R217" si="991">IFERROR(
  IF(COUNTIF($H206:$H217, $H217)&gt;1, 1,
    IF(COUNTIF($Z$10:$Z$30, $H217)=1,
      IF(INDEX($BF$10:$BF$34, MATCH($H217, $Z$10:$Z$30, 0))&lt;0, 2, ""),
      IF(COUNTIF($Z$32:$Z$34, $H217)=1,
        IF(INDEX($CI$32:$CI$34, MATCH($H217, $Z$32:$Z$34, 0))&lt;0, 3, ""),
        IF(INDEX($BF$40:$BF$64, MATCH($H217, $Z$40:$Z$64, 0))&lt;0, 4, "")
      )
    )
  ),"")</f>
        <v/>
      </c>
      <c r="S217" s="925" t="str">
        <f t="shared" si="720"/>
        <v/>
      </c>
      <c r="U217" s="508" t="s">
        <v>1628</v>
      </c>
      <c r="V217" s="508" t="b">
        <f t="shared" ref="V217:W217" si="992">V216</f>
        <v>0</v>
      </c>
      <c r="W217" s="508" t="b">
        <f t="shared" si="992"/>
        <v>0</v>
      </c>
      <c r="X217" s="1080" t="b">
        <f t="shared" ref="X217" si="993">IF(H205=$AB$376, FALSE,
 IF(H205=$AC$376, FALSE,
 IF(H205=$AD$376, FALSE,
 IF(H205=$AE$376, H216&lt;&gt;"",
 IF(H205=$AF$376, H216&lt;&gt;"", FALSE)))))</f>
        <v>0</v>
      </c>
      <c r="AC217" s="299"/>
    </row>
    <row r="218" spans="1:29" ht="21" customHeight="1" thickBot="1">
      <c r="A218" s="493"/>
      <c r="C218" s="1333" t="str">
        <f>IFERROR(MIN(SUM(K206:K218)/I205, C216),"-")</f>
        <v>-</v>
      </c>
      <c r="D218" s="1334"/>
      <c r="E218" s="1334"/>
      <c r="F218" s="1335"/>
      <c r="G218" s="1332"/>
      <c r="H218" s="893" t="str">
        <f>IF(AND(H205="電源構成を指定しない", I205&lt;&gt;""), "電源種の指定なし", "")</f>
        <v/>
      </c>
      <c r="I218" s="894" t="str">
        <f>IF(AND(H205="電源構成を指定しない", I205&lt;&gt;""), I205-SUM(I206:I217), "")</f>
        <v/>
      </c>
      <c r="J218" s="895" t="str">
        <f t="shared" ref="J218" si="994">IFERROR(IF(I218="","-",I218/I205),"-")</f>
        <v>-</v>
      </c>
      <c r="K218" s="1095" t="str">
        <f t="shared" si="934"/>
        <v/>
      </c>
      <c r="L218" s="896" t="str">
        <f t="shared" ref="L218" si="995">IF(AND(ISNUMBER(K218), K218&gt;=0, ISNUMBER(I205), I205&gt;0),K218/I205, "-")</f>
        <v>-</v>
      </c>
      <c r="M218" s="897" t="str">
        <f t="shared" si="936"/>
        <v/>
      </c>
      <c r="N218" s="614"/>
      <c r="O218" s="740" t="str">
        <f>IF($N218="","",IFERROR(VLOOKUP($N218,'C3_2(公表)'!$C$4:$K$108,2,FALSE)&amp;"",""))</f>
        <v/>
      </c>
      <c r="P218" s="740" t="str">
        <f>IF($N218="","",IFERROR(VLOOKUP($N218,'C3_2(公表)'!$C$4:$K$108,3,FALSE)&amp;"",""))</f>
        <v/>
      </c>
      <c r="Q218" s="741" t="str">
        <f>IF($N218="","",IFERROR(VLOOKUP($N218,'C3_2(公表)'!$C$4:$K$108,4,FALSE)&amp;"",""))</f>
        <v/>
      </c>
      <c r="R218" s="733"/>
      <c r="S218" s="733"/>
      <c r="U218" s="508" t="s">
        <v>1628</v>
      </c>
      <c r="V218" s="508" t="b">
        <f t="shared" ref="V218:W218" si="996">V217</f>
        <v>0</v>
      </c>
      <c r="W218" s="508" t="b">
        <f t="shared" si="996"/>
        <v>0</v>
      </c>
      <c r="X218" s="508" t="b">
        <v>0</v>
      </c>
      <c r="AC218" s="299"/>
    </row>
    <row r="219" spans="1:29" ht="21" customHeight="1" thickTop="1" thickBot="1">
      <c r="A219" s="493"/>
      <c r="C219" s="1336" t="s">
        <v>1770</v>
      </c>
      <c r="D219" s="291" t="s">
        <v>1107</v>
      </c>
      <c r="E219" s="292" t="s">
        <v>54</v>
      </c>
      <c r="F219" s="292" t="s">
        <v>1109</v>
      </c>
      <c r="G219" s="589" t="s">
        <v>1108</v>
      </c>
      <c r="H219" s="743" t="str">
        <f>IF(AND($C$3=$AB$376, $I219&lt;&gt;""), $AB$376, "")</f>
        <v/>
      </c>
      <c r="I219" s="1053" t="str">
        <f>IF('D6'!$T$34=0, "", 'D6'!$T$34)</f>
        <v/>
      </c>
      <c r="J219" s="744"/>
      <c r="K219" s="1093"/>
      <c r="L219" s="593"/>
      <c r="M219" s="703"/>
      <c r="N219" s="610"/>
      <c r="O219" s="293" t="str">
        <f>IF($N219="","",
 IF($N219=0,"第2号様式　その３のすべての発電所",IFERROR(VLOOKUP($N219,'C3_2(公表)'!$C$4:$K$108,2,FALSE)&amp;"", "")))</f>
        <v/>
      </c>
      <c r="P219" s="293" t="str">
        <f>IF($N219="","",IFERROR(VLOOKUP($N219,'C3_2(公表)'!$C$4:$K$108,3,FALSE)&amp;"",""))</f>
        <v/>
      </c>
      <c r="Q219" s="737" t="str">
        <f>IF($N219="","",IFERROR(VLOOKUP($N219,'C3_2(公表)'!$C$4:$K$108,4,FALSE)&amp;"",""))</f>
        <v/>
      </c>
      <c r="R219" s="709"/>
      <c r="S219" s="925" t="str">
        <f t="shared" ref="S219" si="997">IF(OR($H219="", $I219="", $I219=SUM($I220:$I232)), "",
   IF(SUM($I220:$I232)&lt;$I219,
     $U219&amp;"の利用量合計が "&amp;TEXT($I219, "#,##0")&amp;" 千kWh となるように I列に入力してください。",
     $U219&amp;"の利用量合計が "&amp;TEXT($I219, "#,##0")&amp;" 千kWh となるように I列に入力してください。"))</f>
        <v/>
      </c>
      <c r="T219" s="1338"/>
      <c r="U219" s="508" t="s">
        <v>1629</v>
      </c>
      <c r="V219" s="508" t="b">
        <f>'D6'!$T$34&gt;0</f>
        <v>0</v>
      </c>
      <c r="W219" s="508" t="b">
        <f>'D6'!$T$35&gt;0</f>
        <v>0</v>
      </c>
      <c r="X219" s="508" t="b">
        <v>1</v>
      </c>
      <c r="Y219" s="587"/>
    </row>
    <row r="220" spans="1:29" ht="21" customHeight="1">
      <c r="A220" s="493"/>
      <c r="C220" s="1337"/>
      <c r="D220" s="305"/>
      <c r="E220" s="306"/>
      <c r="F220" s="306"/>
      <c r="G220" s="307"/>
      <c r="H220" s="495"/>
      <c r="I220" s="503"/>
      <c r="J220" s="294" t="str">
        <f t="shared" ref="J220" si="998">IFERROR(IF(I220="","-",I220/I219),"-")</f>
        <v>-</v>
      </c>
      <c r="K220" s="1087" t="str">
        <f t="shared" ref="K220:K232" si="999">IF($H220="", "", IFERROR(INDEX($FT$40:$GS$55, MATCH($H220, $FS$40:$FS$55, 0), MATCH($U220, $FT$39:$GS$39, 0)), ""))</f>
        <v/>
      </c>
      <c r="L220" s="295" t="str">
        <f t="shared" ref="L220" si="1000">IF(AND(ISNUMBER(K220), K220&gt;=0, ISNUMBER(I219), I219&gt;0),K220/I219, "-")</f>
        <v>-</v>
      </c>
      <c r="M220" s="704" t="str">
        <f t="shared" ref="M220:M232" si="1001">IF($H220="", "", IFERROR(INDEX($FT$10:$GS$25, MATCH($H220, $FS$10:$FS$25, 0), MATCH($U220, $FT$9:$GS$9, 0)), ""))</f>
        <v/>
      </c>
      <c r="N220" s="611"/>
      <c r="O220" s="296" t="str">
        <f>IF($N220="","",IFERROR(VLOOKUP($N220,'C3_2(公表)'!$C$4:$K$108,2,FALSE)&amp;"",""))</f>
        <v/>
      </c>
      <c r="P220" s="296" t="str">
        <f>IF($N220="","",IFERROR(VLOOKUP($N220,'C3_2(公表)'!$C$4:$K$108,3,FALSE)&amp;"",""))</f>
        <v/>
      </c>
      <c r="Q220" s="738" t="str">
        <f>IF($N220="","",IFERROR(VLOOKUP($N220,'C3_2(公表)'!$C$4:$K$108,4,FALSE)&amp;"",""))</f>
        <v/>
      </c>
      <c r="R220" s="925" t="str">
        <f t="shared" ref="R220" si="1002">IFERROR(
  IF(COUNTIF($H220:$H220, $H220)&gt;1, 1,
    IF(COUNTIF($Z$10:$Z$30, $H220)=1,
      IF(INDEX($BF$10:$BF$34, MATCH($H220, $Z$10:$Z$30, 0))&lt;0, 2, ""),
      IF(COUNTIF($Z$32:$Z$34, $H220)=1,
        IF(INDEX($CI$32:$CI$34, MATCH($H220, $Z$32:$Z$34, 0))&lt;0, 3, ""),
        IF(INDEX($BF$40:$BF$64, MATCH($H220, $Z$40:$Z$64, 0))&lt;0, 4, "")
      )
    )
  ),"")</f>
        <v/>
      </c>
      <c r="S220" s="925" t="str">
        <f t="shared" si="742"/>
        <v/>
      </c>
      <c r="T220" s="1338"/>
      <c r="U220" s="508" t="s">
        <v>1629</v>
      </c>
      <c r="V220" s="508" t="b">
        <f>V219</f>
        <v>0</v>
      </c>
      <c r="W220" s="508" t="b">
        <f>W219</f>
        <v>0</v>
      </c>
      <c r="X220" s="734" t="b">
        <f t="shared" ref="X220" si="1003">IF(H219=$AB$376, FALSE,
 IF(H219=$AC$376, H219&lt;&gt;"",
 IF(H219=$AD$376, H219&lt;&gt;"",
 IF(H219=$AE$376, H219&lt;&gt;"",
 IF(H219=$AF$376, H219&lt;&gt;"", FALSE)))))</f>
        <v>0</v>
      </c>
      <c r="Y220" s="587"/>
    </row>
    <row r="221" spans="1:29" ht="21" customHeight="1">
      <c r="A221" s="493"/>
      <c r="B221" s="797"/>
      <c r="C221" s="297" t="s">
        <v>1071</v>
      </c>
      <c r="D221" s="1339"/>
      <c r="E221" s="1339"/>
      <c r="F221" s="1339"/>
      <c r="G221" s="1340"/>
      <c r="H221" s="48"/>
      <c r="I221" s="503"/>
      <c r="J221" s="294" t="str">
        <f t="shared" ref="J221" si="1004">IFERROR(IF(I221="","-",I221/I219),"-")</f>
        <v>-</v>
      </c>
      <c r="K221" s="1088" t="str">
        <f t="shared" si="999"/>
        <v/>
      </c>
      <c r="L221" s="295" t="str">
        <f t="shared" ref="L221" si="1005">IF(AND(ISNUMBER(K221), K221&gt;=0, ISNUMBER(I219), I219&gt;0),K221/I219, "-")</f>
        <v>-</v>
      </c>
      <c r="M221" s="704" t="str">
        <f t="shared" si="1001"/>
        <v/>
      </c>
      <c r="N221" s="612"/>
      <c r="O221" s="296" t="str">
        <f>IF($N221="","",IFERROR(VLOOKUP($N221,'C3_2(公表)'!$C$4:$K$108,2,FALSE)&amp;"",""))</f>
        <v/>
      </c>
      <c r="P221" s="296" t="str">
        <f>IF($N221="","",IFERROR(VLOOKUP($N221,'C3_2(公表)'!$C$4:$K$108,3,FALSE)&amp;"",""))</f>
        <v/>
      </c>
      <c r="Q221" s="738" t="str">
        <f>IF($N221="","",IFERROR(VLOOKUP($N221,'C3_2(公表)'!$C$4:$K$108,4,FALSE)&amp;"",""))</f>
        <v/>
      </c>
      <c r="R221" s="925" t="str">
        <f t="shared" ref="R221" si="1006">IFERROR(
  IF(COUNTIF($H220:$H221, $H221)&gt;1, 1,
    IF(COUNTIF($Z$10:$Z$30, $H221)=1,
      IF(INDEX($BF$10:$BF$34, MATCH($H221, $Z$10:$Z$30, 0))&lt;0, 2, ""),
      IF(COUNTIF($Z$32:$Z$34, $H221)=1,
        IF(INDEX($CI$32:$CI$34, MATCH($H221, $Z$32:$Z$34, 0))&lt;0, 3, ""),
        IF(INDEX($BF$40:$BF$64, MATCH($H221, $Z$40:$Z$64, 0))&lt;0, 4, "")
      )
    )
  ),"")</f>
        <v/>
      </c>
      <c r="S221" s="925" t="str">
        <f t="shared" si="742"/>
        <v/>
      </c>
      <c r="U221" s="508" t="s">
        <v>1629</v>
      </c>
      <c r="V221" s="508" t="b">
        <f t="shared" ref="V221:W221" si="1007">V220</f>
        <v>0</v>
      </c>
      <c r="W221" s="508" t="b">
        <f t="shared" si="1007"/>
        <v>0</v>
      </c>
      <c r="X221" s="734" t="b">
        <f t="shared" ref="X221" si="1008">IF(H219=$AB$376, FALSE,
 IF(H219=$AC$376, H220&lt;&gt;"",
 IF(H219=$AD$376, H220&lt;&gt;"",
 IF(H219=$AE$376, H220&lt;&gt;"",
 IF(H219=$AF$376, H220&lt;&gt;"", FALSE)))))</f>
        <v>0</v>
      </c>
    </row>
    <row r="222" spans="1:29" ht="21" customHeight="1">
      <c r="A222" s="493"/>
      <c r="C222" s="1341"/>
      <c r="D222" s="1342"/>
      <c r="E222" s="1342"/>
      <c r="F222" s="1343"/>
      <c r="G222" s="298" t="s">
        <v>1072</v>
      </c>
      <c r="H222" s="48"/>
      <c r="I222" s="503"/>
      <c r="J222" s="294" t="str">
        <f t="shared" ref="J222" si="1009">IFERROR(IF(I222="","-",I222/I219),"-")</f>
        <v>-</v>
      </c>
      <c r="K222" s="1088" t="str">
        <f t="shared" si="999"/>
        <v/>
      </c>
      <c r="L222" s="295" t="str">
        <f t="shared" ref="L222" si="1010">IF(AND(ISNUMBER(K222), K222&gt;=0, ISNUMBER(I219), I219&gt;0),K222/I219, "-")</f>
        <v>-</v>
      </c>
      <c r="M222" s="704" t="str">
        <f t="shared" si="1001"/>
        <v/>
      </c>
      <c r="N222" s="612"/>
      <c r="O222" s="296" t="str">
        <f>IF($N222="","",IFERROR(VLOOKUP($N222,'C3_2(公表)'!$C$4:$K$108,2,FALSE)&amp;"",""))</f>
        <v/>
      </c>
      <c r="P222" s="296" t="str">
        <f>IF($N222="","",IFERROR(VLOOKUP($N222,'C3_2(公表)'!$C$4:$K$108,3,FALSE)&amp;"",""))</f>
        <v/>
      </c>
      <c r="Q222" s="738" t="str">
        <f>IF($N222="","",IFERROR(VLOOKUP($N222,'C3_2(公表)'!$C$4:$K$108,4,FALSE)&amp;"",""))</f>
        <v/>
      </c>
      <c r="R222" s="925" t="str">
        <f t="shared" ref="R222" si="1011">IFERROR(
  IF(COUNTIF($H220:$H222, $H222)&gt;1, 1,
    IF(COUNTIF($Z$10:$Z$30, $H222)=1,
      IF(INDEX($BF$10:$BF$34, MATCH($H222, $Z$10:$Z$30, 0))&lt;0, 2, ""),
      IF(COUNTIF($Z$32:$Z$34, $H222)=1,
        IF(INDEX($CI$32:$CI$34, MATCH($H222, $Z$32:$Z$34, 0))&lt;0, 3, ""),
        IF(INDEX($BF$40:$BF$64, MATCH($H222, $Z$40:$Z$64, 0))&lt;0, 4, "")
      )
    )
  ),"")</f>
        <v/>
      </c>
      <c r="S222" s="925" t="str">
        <f t="shared" si="742"/>
        <v/>
      </c>
      <c r="U222" s="508" t="s">
        <v>1629</v>
      </c>
      <c r="V222" s="508" t="b">
        <f t="shared" ref="V222:W222" si="1012">V221</f>
        <v>0</v>
      </c>
      <c r="W222" s="508" t="b">
        <f t="shared" si="1012"/>
        <v>0</v>
      </c>
      <c r="X222" s="734" t="b">
        <f t="shared" ref="X222" si="1013">IF(H219=$AB$376, FALSE,
 IF(H219=$AC$376, H221&lt;&gt;"",
 IF(H219=$AD$376, H221&lt;&gt;"",
 IF(H219=$AE$376, H221&lt;&gt;"",
 IF(H219=$AF$376, H221&lt;&gt;"", FALSE)))))</f>
        <v>0</v>
      </c>
      <c r="AC222" s="299"/>
    </row>
    <row r="223" spans="1:29" ht="21" customHeight="1">
      <c r="A223" s="493"/>
      <c r="C223" s="1344" t="s">
        <v>1148</v>
      </c>
      <c r="D223" s="1345"/>
      <c r="E223" s="1345"/>
      <c r="F223" s="1345"/>
      <c r="G223" s="1324"/>
      <c r="H223" s="48"/>
      <c r="I223" s="503"/>
      <c r="J223" s="294" t="str">
        <f t="shared" ref="J223" si="1014">IFERROR(IF(I223="","-",I223/I219),"-")</f>
        <v>-</v>
      </c>
      <c r="K223" s="1088" t="str">
        <f t="shared" si="999"/>
        <v/>
      </c>
      <c r="L223" s="295" t="str">
        <f t="shared" ref="L223" si="1015">IF(AND(ISNUMBER(K223), K223&gt;=0, ISNUMBER(I219), I219&gt;0),K223/I219, "-")</f>
        <v>-</v>
      </c>
      <c r="M223" s="704" t="str">
        <f t="shared" si="1001"/>
        <v/>
      </c>
      <c r="N223" s="612"/>
      <c r="O223" s="296" t="str">
        <f>IF($N223="","",IFERROR(VLOOKUP($N223,'C3_2(公表)'!$C$4:$K$108,2,FALSE)&amp;"",""))</f>
        <v/>
      </c>
      <c r="P223" s="296" t="str">
        <f>IF($N223="","",IFERROR(VLOOKUP($N223,'C3_2(公表)'!$C$4:$K$108,3,FALSE)&amp;"",""))</f>
        <v/>
      </c>
      <c r="Q223" s="738" t="str">
        <f>IF($N223="","",IFERROR(VLOOKUP($N223,'C3_2(公表)'!$C$4:$K$108,4,FALSE)&amp;"",""))</f>
        <v/>
      </c>
      <c r="R223" s="925" t="str">
        <f t="shared" ref="R223" si="1016">IFERROR(
  IF(COUNTIF($H220:$H223, $H223)&gt;1, 1,
    IF(COUNTIF($Z$10:$Z$30, $H223)=1,
      IF(INDEX($BF$10:$BF$34, MATCH($H223, $Z$10:$Z$30, 0))&lt;0, 2, ""),
      IF(COUNTIF($Z$32:$Z$34, $H223)=1,
        IF(INDEX($CI$32:$CI$34, MATCH($H223, $Z$32:$Z$34, 0))&lt;0, 3, ""),
        IF(INDEX($BF$40:$BF$64, MATCH($H223, $Z$40:$Z$64, 0))&lt;0, 4, "")
      )
    )
  ),"")</f>
        <v/>
      </c>
      <c r="S223" s="925" t="str">
        <f t="shared" si="742"/>
        <v/>
      </c>
      <c r="U223" s="508" t="s">
        <v>1629</v>
      </c>
      <c r="V223" s="508" t="b">
        <f t="shared" ref="V223:W223" si="1017">V222</f>
        <v>0</v>
      </c>
      <c r="W223" s="508" t="b">
        <f t="shared" si="1017"/>
        <v>0</v>
      </c>
      <c r="X223" s="735" t="b">
        <f t="shared" ref="X223" si="1018">IF(H219=$AB$376, FALSE,
 IF(H219=$AC$376, FALSE,
 IF(H219=$AD$376, H222&lt;&gt;"",
 IF(H219=$AE$376, H222&lt;&gt;"",
 IF(H219=$AF$376, H222&lt;&gt;"", FALSE)))))</f>
        <v>0</v>
      </c>
      <c r="AC223" s="299"/>
    </row>
    <row r="224" spans="1:29" ht="21" customHeight="1">
      <c r="A224" s="493"/>
      <c r="C224" s="1346"/>
      <c r="D224" s="1347"/>
      <c r="E224" s="1347"/>
      <c r="F224" s="1347"/>
      <c r="G224" s="1325"/>
      <c r="H224" s="48"/>
      <c r="I224" s="503"/>
      <c r="J224" s="294" t="str">
        <f t="shared" ref="J224" si="1019">IFERROR(IF(I224="","-",I224/I219),"-")</f>
        <v>-</v>
      </c>
      <c r="K224" s="1088" t="str">
        <f t="shared" si="999"/>
        <v/>
      </c>
      <c r="L224" s="295" t="str">
        <f t="shared" ref="L224" si="1020">IF(AND(ISNUMBER(K224), K224&gt;=0, ISNUMBER(I219), I219&gt;0),K224/I219, "-")</f>
        <v>-</v>
      </c>
      <c r="M224" s="704" t="str">
        <f t="shared" si="1001"/>
        <v/>
      </c>
      <c r="N224" s="612"/>
      <c r="O224" s="296" t="str">
        <f>IF($N224="","",IFERROR(VLOOKUP($N224,'C3_2(公表)'!$C$4:$K$108,2,FALSE)&amp;"",""))</f>
        <v/>
      </c>
      <c r="P224" s="296" t="str">
        <f>IF($N224="","",IFERROR(VLOOKUP($N224,'C3_2(公表)'!$C$4:$K$108,3,FALSE)&amp;"",""))</f>
        <v/>
      </c>
      <c r="Q224" s="738" t="str">
        <f>IF($N224="","",IFERROR(VLOOKUP($N224,'C3_2(公表)'!$C$4:$K$108,4,FALSE)&amp;"",""))</f>
        <v/>
      </c>
      <c r="R224" s="925" t="str">
        <f t="shared" ref="R224" si="1021">IFERROR(
  IF(COUNTIF($H220:$H224, $H224)&gt;1, 1,
    IF(COUNTIF($Z$10:$Z$30, $H224)=1,
      IF(INDEX($BF$10:$BF$34, MATCH($H224, $Z$10:$Z$30, 0))&lt;0, 2, ""),
      IF(COUNTIF($Z$32:$Z$34, $H224)=1,
        IF(INDEX($CI$32:$CI$34, MATCH($H224, $Z$32:$Z$34, 0))&lt;0, 3, ""),
        IF(INDEX($BF$40:$BF$64, MATCH($H224, $Z$40:$Z$64, 0))&lt;0, 4, "")
      )
    )
  ),"")</f>
        <v/>
      </c>
      <c r="S224" s="925" t="str">
        <f t="shared" si="742"/>
        <v/>
      </c>
      <c r="U224" s="508" t="s">
        <v>1629</v>
      </c>
      <c r="V224" s="508" t="b">
        <f t="shared" ref="V224:W224" si="1022">V223</f>
        <v>0</v>
      </c>
      <c r="W224" s="508" t="b">
        <f t="shared" si="1022"/>
        <v>0</v>
      </c>
      <c r="X224" s="735" t="b">
        <f t="shared" ref="X224" si="1023">IF(H219=$AB$376, FALSE,
 IF(H219=$AC$376, FALSE,
 IF(H219=$AD$376, H223&lt;&gt;"",
 IF(H219=$AE$376, H223&lt;&gt;"",
 IF(H219=$AF$376, H223&lt;&gt;"", FALSE)))))</f>
        <v>0</v>
      </c>
      <c r="AC224" s="299"/>
    </row>
    <row r="225" spans="1:29" ht="21" customHeight="1">
      <c r="A225" s="493"/>
      <c r="C225" s="1344" t="s">
        <v>1149</v>
      </c>
      <c r="D225" s="1345"/>
      <c r="E225" s="1345"/>
      <c r="F225" s="1345"/>
      <c r="G225" s="1324"/>
      <c r="H225" s="48"/>
      <c r="I225" s="503"/>
      <c r="J225" s="294" t="str">
        <f t="shared" ref="J225" si="1024">IFERROR(IF(I225="","-",I225/I219),"-")</f>
        <v>-</v>
      </c>
      <c r="K225" s="1088" t="str">
        <f t="shared" si="999"/>
        <v/>
      </c>
      <c r="L225" s="295" t="str">
        <f t="shared" ref="L225" si="1025">IF(AND(ISNUMBER(K225), K225&gt;=0, ISNUMBER(I219), I219&gt;0),K225/I219, "-")</f>
        <v>-</v>
      </c>
      <c r="M225" s="704" t="str">
        <f t="shared" si="1001"/>
        <v/>
      </c>
      <c r="N225" s="612"/>
      <c r="O225" s="296" t="str">
        <f>IF($N225="","",IFERROR(VLOOKUP($N225,'C3_2(公表)'!$C$4:$K$108,2,FALSE)&amp;"",""))</f>
        <v/>
      </c>
      <c r="P225" s="296" t="str">
        <f>IF($N225="","",IFERROR(VLOOKUP($N225,'C3_2(公表)'!$C$4:$K$108,3,FALSE)&amp;"",""))</f>
        <v/>
      </c>
      <c r="Q225" s="738" t="str">
        <f>IF($N225="","",IFERROR(VLOOKUP($N225,'C3_2(公表)'!$C$4:$K$108,4,FALSE)&amp;"",""))</f>
        <v/>
      </c>
      <c r="R225" s="925" t="str">
        <f t="shared" ref="R225" si="1026">IFERROR(
  IF(COUNTIF($H220:$H225, $H225)&gt;1, 1,
    IF(COUNTIF($Z$10:$Z$30, $H225)=1,
      IF(INDEX($BF$10:$BF$34, MATCH($H225, $Z$10:$Z$30, 0))&lt;0, 2, ""),
      IF(COUNTIF($Z$32:$Z$34, $H225)=1,
        IF(INDEX($CI$32:$CI$34, MATCH($H225, $Z$32:$Z$34, 0))&lt;0, 3, ""),
        IF(INDEX($BF$40:$BF$64, MATCH($H225, $Z$40:$Z$64, 0))&lt;0, 4, "")
      )
    )
  ),"")</f>
        <v/>
      </c>
      <c r="S225" s="925" t="str">
        <f t="shared" si="742"/>
        <v/>
      </c>
      <c r="U225" s="508" t="s">
        <v>1629</v>
      </c>
      <c r="V225" s="508" t="b">
        <f t="shared" ref="V225:W225" si="1027">V224</f>
        <v>0</v>
      </c>
      <c r="W225" s="508" t="b">
        <f t="shared" si="1027"/>
        <v>0</v>
      </c>
      <c r="X225" s="735" t="b">
        <f t="shared" ref="X225" si="1028">IF(H219=$AB$376, FALSE,
 IF(H219=$AC$376, FALSE,
 IF(H219=$AD$376, H224&lt;&gt;"",
 IF(H219=$AE$376, H224&lt;&gt;"",
 IF(H219=$AF$376, H224&lt;&gt;"", FALSE)))))</f>
        <v>0</v>
      </c>
      <c r="AC225" s="299"/>
    </row>
    <row r="226" spans="1:29" ht="21" customHeight="1">
      <c r="A226" s="493"/>
      <c r="C226" s="1346"/>
      <c r="D226" s="1347"/>
      <c r="E226" s="1347"/>
      <c r="F226" s="1347"/>
      <c r="G226" s="1325"/>
      <c r="H226" s="48"/>
      <c r="I226" s="503"/>
      <c r="J226" s="294" t="str">
        <f t="shared" ref="J226" si="1029">IFERROR(IF(I226="","-",I226/I219),"-")</f>
        <v>-</v>
      </c>
      <c r="K226" s="1088" t="str">
        <f t="shared" si="999"/>
        <v/>
      </c>
      <c r="L226" s="295" t="str">
        <f t="shared" ref="L226" si="1030">IF(AND(ISNUMBER(K226), K226&gt;=0, ISNUMBER(I219), I219&gt;0),K226/I219, "-")</f>
        <v>-</v>
      </c>
      <c r="M226" s="704" t="str">
        <f t="shared" si="1001"/>
        <v/>
      </c>
      <c r="N226" s="612"/>
      <c r="O226" s="296" t="str">
        <f>IF($N226="","",IFERROR(VLOOKUP($N226,'C3_2(公表)'!$C$4:$K$108,2,FALSE)&amp;"",""))</f>
        <v/>
      </c>
      <c r="P226" s="296" t="str">
        <f>IF($N226="","",IFERROR(VLOOKUP($N226,'C3_2(公表)'!$C$4:$K$108,3,FALSE)&amp;"",""))</f>
        <v/>
      </c>
      <c r="Q226" s="738" t="str">
        <f>IF($N226="","",IFERROR(VLOOKUP($N226,'C3_2(公表)'!$C$4:$K$108,4,FALSE)&amp;"",""))</f>
        <v/>
      </c>
      <c r="R226" s="925" t="str">
        <f t="shared" ref="R226" si="1031">IFERROR(
  IF(COUNTIF($H220:$H226, $H226)&gt;1, 1,
    IF(COUNTIF($Z$10:$Z$30, $H226)=1,
      IF(INDEX($BF$10:$BF$34, MATCH($H226, $Z$10:$Z$30, 0))&lt;0, 2, ""),
      IF(COUNTIF($Z$32:$Z$34, $H226)=1,
        IF(INDEX($CI$32:$CI$34, MATCH($H226, $Z$32:$Z$34, 0))&lt;0, 3, ""),
        IF(INDEX($BF$40:$BF$64, MATCH($H226, $Z$40:$Z$64, 0))&lt;0, 4, "")
      )
    )
  ),"")</f>
        <v/>
      </c>
      <c r="S226" s="925" t="str">
        <f t="shared" si="742"/>
        <v/>
      </c>
      <c r="U226" s="508" t="s">
        <v>1629</v>
      </c>
      <c r="V226" s="508" t="b">
        <f t="shared" ref="V226:W226" si="1032">V225</f>
        <v>0</v>
      </c>
      <c r="W226" s="508" t="b">
        <f t="shared" si="1032"/>
        <v>0</v>
      </c>
      <c r="X226" s="735" t="b">
        <f t="shared" ref="X226" si="1033">IF(H219=$AB$376, FALSE,
 IF(H219=$AC$376, FALSE,
 IF(H219=$AD$376, H225&lt;&gt;"",
 IF(H219=$AE$376, H225&lt;&gt;"",
 IF(H219=$AF$376, H225&lt;&gt;"", FALSE)))))</f>
        <v>0</v>
      </c>
      <c r="AC226" s="299"/>
    </row>
    <row r="227" spans="1:29" ht="21" customHeight="1">
      <c r="A227" s="493"/>
      <c r="C227" s="1321" t="s">
        <v>1075</v>
      </c>
      <c r="D227" s="1322"/>
      <c r="E227" s="1323"/>
      <c r="F227" s="1323"/>
      <c r="G227" s="1324"/>
      <c r="H227" s="48"/>
      <c r="I227" s="503"/>
      <c r="J227" s="294" t="str">
        <f t="shared" ref="J227" si="1034">IFERROR(IF(I227="","-",I227/I219),"-")</f>
        <v>-</v>
      </c>
      <c r="K227" s="1088" t="str">
        <f t="shared" si="999"/>
        <v/>
      </c>
      <c r="L227" s="295" t="str">
        <f t="shared" ref="L227" si="1035">IF(AND(ISNUMBER(K227), K227&gt;=0, ISNUMBER(I219), I219&gt;0),K227/I219, "-")</f>
        <v>-</v>
      </c>
      <c r="M227" s="704" t="str">
        <f t="shared" si="1001"/>
        <v/>
      </c>
      <c r="N227" s="612"/>
      <c r="O227" s="296" t="str">
        <f>IF($N227="","",IFERROR(VLOOKUP($N227,'C3_2(公表)'!$C$4:$K$108,2,FALSE)&amp;"",""))</f>
        <v/>
      </c>
      <c r="P227" s="296" t="str">
        <f>IF($N227="","",IFERROR(VLOOKUP($N227,'C3_2(公表)'!$C$4:$K$108,3,FALSE)&amp;"",""))</f>
        <v/>
      </c>
      <c r="Q227" s="738" t="str">
        <f>IF($N227="","",IFERROR(VLOOKUP($N227,'C3_2(公表)'!$C$4:$K$108,4,FALSE)&amp;"",""))</f>
        <v/>
      </c>
      <c r="R227" s="925" t="str">
        <f t="shared" ref="R227" si="1036">IFERROR(
  IF(COUNTIF($H220:$H227, $H227)&gt;1, 1,
    IF(COUNTIF($Z$10:$Z$30, $H227)=1,
      IF(INDEX($BF$10:$BF$34, MATCH($H227, $Z$10:$Z$30, 0))&lt;0, 2, ""),
      IF(COUNTIF($Z$32:$Z$34, $H227)=1,
        IF(INDEX($CI$32:$CI$34, MATCH($H227, $Z$32:$Z$34, 0))&lt;0, 3, ""),
        IF(INDEX($BF$40:$BF$64, MATCH($H227, $Z$40:$Z$64, 0))&lt;0, 4, "")
      )
    )
  ),"")</f>
        <v/>
      </c>
      <c r="S227" s="925" t="str">
        <f t="shared" si="742"/>
        <v/>
      </c>
      <c r="U227" s="508" t="s">
        <v>1629</v>
      </c>
      <c r="V227" s="508" t="b">
        <f t="shared" ref="V227:W227" si="1037">V226</f>
        <v>0</v>
      </c>
      <c r="W227" s="508" t="b">
        <f t="shared" si="1037"/>
        <v>0</v>
      </c>
      <c r="X227" s="735" t="b">
        <f t="shared" ref="X227" si="1038">IF(H219=$AB$376, FALSE,
 IF(H219=$AC$376, FALSE,
 IF(H219=$AD$376, H226&lt;&gt;"",
 IF(H219=$AE$376, H226&lt;&gt;"",
 IF(H219=$AF$376, H226&lt;&gt;"", FALSE)))))</f>
        <v>0</v>
      </c>
      <c r="AC227" s="299"/>
    </row>
    <row r="228" spans="1:29" ht="21" customHeight="1">
      <c r="A228" s="493"/>
      <c r="C228" s="1326" t="str">
        <f>'D6'!$T$51</f>
        <v>-</v>
      </c>
      <c r="D228" s="1327"/>
      <c r="E228" s="1328"/>
      <c r="F228" s="1328"/>
      <c r="G228" s="1325"/>
      <c r="H228" s="48"/>
      <c r="I228" s="506"/>
      <c r="J228" s="294" t="str">
        <f t="shared" ref="J228" si="1039">IFERROR(IF(I228="","-",I228/I219),"-")</f>
        <v>-</v>
      </c>
      <c r="K228" s="1089" t="str">
        <f t="shared" si="999"/>
        <v/>
      </c>
      <c r="L228" s="295" t="str">
        <f t="shared" ref="L228" si="1040">IF(AND(ISNUMBER(K228), K228&gt;=0, ISNUMBER(I219), I219&gt;0),K228/I219, "-")</f>
        <v>-</v>
      </c>
      <c r="M228" s="704" t="str">
        <f t="shared" si="1001"/>
        <v/>
      </c>
      <c r="N228" s="611"/>
      <c r="O228" s="296" t="str">
        <f>IF($N228="","",IFERROR(VLOOKUP($N228,'C3_2(公表)'!$C$4:$K$108,2,FALSE)&amp;"",""))</f>
        <v/>
      </c>
      <c r="P228" s="296" t="str">
        <f>IF($N228="","",IFERROR(VLOOKUP($N228,'C3_2(公表)'!$C$4:$K$108,3,FALSE)&amp;"",""))</f>
        <v/>
      </c>
      <c r="Q228" s="738" t="str">
        <f>IF($N228="","",IFERROR(VLOOKUP($N228,'C3_2(公表)'!$C$4:$K$108,4,FALSE)&amp;"",""))</f>
        <v/>
      </c>
      <c r="R228" s="925" t="str">
        <f t="shared" ref="R228" si="1041">IFERROR(
  IF(COUNTIF($H220:$H228, $H228)&gt;1, 1,
    IF(COUNTIF($Z$10:$Z$30, $H228)=1,
      IF(INDEX($BF$10:$BF$34, MATCH($H228, $Z$10:$Z$30, 0))&lt;0, 2, ""),
      IF(COUNTIF($Z$32:$Z$34, $H228)=1,
        IF(INDEX($CI$32:$CI$34, MATCH($H228, $Z$32:$Z$34, 0))&lt;0, 3, ""),
        IF(INDEX($BF$40:$BF$64, MATCH($H228, $Z$40:$Z$64, 0))&lt;0, 4, "")
      )
    )
  ),"")</f>
        <v/>
      </c>
      <c r="S228" s="925" t="str">
        <f t="shared" ref="S228:S287" si="1042">IFERROR(
  CHOOSE($R228,
   $H228&amp;"の電源種は同じメニュー内ですでに選択されております。同じ電源種の利用量は１行にまとめて入力してください。",
   $H228&amp;"のメニューでの利用量合計が、D2,D4シートで入力された全体の"&amp;$H228&amp;"の供給量を超過しています。H～I列の電源種・利用量またはD2,D4シートの供給量・転売量の入力を見直してください。",
   $H228&amp;"区分のメニューでの利用量合計が、D2,D4シートで入力された全体の"&amp;$H228&amp;"の供給量を超過しております。H～I列の電源種・利用量またはD2,D4シートの供給量・転売量の入力を見直してください。",
   $H228&amp;"の新設分利用量K列合計が、D2シートで新設電源として指定されている分の供給量の合計値を超過しております。"
 ), "")</f>
        <v/>
      </c>
      <c r="U228" s="508" t="s">
        <v>1629</v>
      </c>
      <c r="V228" s="508" t="b">
        <f t="shared" ref="V228:W228" si="1043">V227</f>
        <v>0</v>
      </c>
      <c r="W228" s="508" t="b">
        <f t="shared" si="1043"/>
        <v>0</v>
      </c>
      <c r="X228" s="735" t="b">
        <f t="shared" ref="X228" si="1044">IF(H219=$AB$376, FALSE,
 IF(H219=$AC$376, FALSE,
 IF(H219=$AD$376, H227&lt;&gt;"",
 IF(H219=$AE$376, H227&lt;&gt;"",
 IF(H219=$AF$376, H227&lt;&gt;"", FALSE)))))</f>
        <v>0</v>
      </c>
      <c r="AC228" s="299"/>
    </row>
    <row r="229" spans="1:29" ht="21" customHeight="1">
      <c r="A229" s="493"/>
      <c r="C229" s="1329" t="s">
        <v>1043</v>
      </c>
      <c r="D229" s="1330"/>
      <c r="E229" s="1330"/>
      <c r="F229" s="1331"/>
      <c r="G229" s="1324"/>
      <c r="H229" s="48"/>
      <c r="I229" s="507"/>
      <c r="J229" s="294" t="str">
        <f t="shared" ref="J229" si="1045">IFERROR(IF(I229="","-",I229/I219),"-")</f>
        <v>-</v>
      </c>
      <c r="K229" s="1087" t="str">
        <f t="shared" si="999"/>
        <v/>
      </c>
      <c r="L229" s="295" t="str">
        <f t="shared" ref="L229" si="1046">IF(AND(ISNUMBER(K229), K229&gt;=0, ISNUMBER(I219), I219&gt;0),K229/I219, "-")</f>
        <v>-</v>
      </c>
      <c r="M229" s="704" t="str">
        <f t="shared" si="1001"/>
        <v/>
      </c>
      <c r="N229" s="611"/>
      <c r="O229" s="296" t="str">
        <f>IF($N229="","",IFERROR(VLOOKUP($N229,'C3_2(公表)'!$C$4:$K$108,2,FALSE)&amp;"",""))</f>
        <v/>
      </c>
      <c r="P229" s="296" t="str">
        <f>IF($N229="","",IFERROR(VLOOKUP($N229,'C3_2(公表)'!$C$4:$K$108,3,FALSE)&amp;"",""))</f>
        <v/>
      </c>
      <c r="Q229" s="738" t="str">
        <f>IF($N229="","",IFERROR(VLOOKUP($N229,'C3_2(公表)'!$C$4:$K$108,4,FALSE)&amp;"",""))</f>
        <v/>
      </c>
      <c r="R229" s="925" t="str">
        <f t="shared" ref="R229" si="1047">IFERROR(
  IF(COUNTIF($H220:$H229, $H229)&gt;1, 1,
    IF(COUNTIF($Z$10:$Z$30, $H229)=1,
      IF(INDEX($BF$10:$BF$34, MATCH($H229, $Z$10:$Z$30, 0))&lt;0, 2, ""),
      IF(COUNTIF($Z$32:$Z$34, $H229)=1,
        IF(INDEX($CI$32:$CI$34, MATCH($H229, $Z$32:$Z$34, 0))&lt;0, 3, ""),
        IF(INDEX($BF$40:$BF$64, MATCH($H229, $Z$40:$Z$64, 0))&lt;0, 4, "")
      )
    )
  ),"")</f>
        <v/>
      </c>
      <c r="S229" s="925" t="str">
        <f t="shared" si="1042"/>
        <v/>
      </c>
      <c r="U229" s="508" t="s">
        <v>1629</v>
      </c>
      <c r="V229" s="508" t="b">
        <f t="shared" ref="V229:W229" si="1048">V228</f>
        <v>0</v>
      </c>
      <c r="W229" s="508" t="b">
        <f t="shared" si="1048"/>
        <v>0</v>
      </c>
      <c r="X229" s="1080" t="b">
        <f t="shared" ref="X229" si="1049">IF(H219=$AB$376, FALSE,
 IF(H219=$AC$376, FALSE,
 IF(H219=$AD$376, FALSE,
 IF(H219=$AE$376, H228&lt;&gt;"",
 IF(H219=$AF$376, H228&lt;&gt;"", FALSE)))))</f>
        <v>0</v>
      </c>
      <c r="AC229" s="299"/>
    </row>
    <row r="230" spans="1:29" ht="21" customHeight="1">
      <c r="A230" s="493"/>
      <c r="C230" s="1326" t="str">
        <f>IFERROR(MIN(SUM(M220:M232)/I219,C228),"-")</f>
        <v>-</v>
      </c>
      <c r="D230" s="1327"/>
      <c r="E230" s="1328"/>
      <c r="F230" s="1328"/>
      <c r="G230" s="1325"/>
      <c r="H230" s="48"/>
      <c r="I230" s="506"/>
      <c r="J230" s="294" t="str">
        <f t="shared" ref="J230" si="1050">IFERROR(IF(I230="","-",I230/I219),"-")</f>
        <v>-</v>
      </c>
      <c r="K230" s="1089" t="str">
        <f t="shared" si="999"/>
        <v/>
      </c>
      <c r="L230" s="295" t="str">
        <f t="shared" ref="L230" si="1051">IF(AND(ISNUMBER(K230), K230&gt;=0, ISNUMBER(I219), I219&gt;0),K230/I219, "-")</f>
        <v>-</v>
      </c>
      <c r="M230" s="704" t="str">
        <f t="shared" si="1001"/>
        <v/>
      </c>
      <c r="N230" s="611"/>
      <c r="O230" s="296" t="str">
        <f>IF($N230="","",IFERROR(VLOOKUP($N230,'C3_2(公表)'!$C$4:$K$108,2,FALSE)&amp;"",""))</f>
        <v/>
      </c>
      <c r="P230" s="296" t="str">
        <f>IF($N230="","",IFERROR(VLOOKUP($N230,'C3_2(公表)'!$C$4:$K$108,3,FALSE)&amp;"",""))</f>
        <v/>
      </c>
      <c r="Q230" s="738" t="str">
        <f>IF($N230="","",IFERROR(VLOOKUP($N230,'C3_2(公表)'!$C$4:$K$108,4,FALSE)&amp;"",""))</f>
        <v/>
      </c>
      <c r="R230" s="925" t="str">
        <f t="shared" ref="R230" si="1052">IFERROR(
  IF(COUNTIF($H220:$H230, $H230)&gt;1, 1,
    IF(COUNTIF($Z$10:$Z$30, $H230)=1,
      IF(INDEX($BF$10:$BF$34, MATCH($H230, $Z$10:$Z$30, 0))&lt;0, 2, ""),
      IF(COUNTIF($Z$32:$Z$34, $H230)=1,
        IF(INDEX($CI$32:$CI$34, MATCH($H230, $Z$32:$Z$34, 0))&lt;0, 3, ""),
        IF(INDEX($BF$40:$BF$64, MATCH($H230, $Z$40:$Z$64, 0))&lt;0, 4, "")
      )
    )
  ),"")</f>
        <v/>
      </c>
      <c r="S230" s="925" t="str">
        <f t="shared" si="1042"/>
        <v/>
      </c>
      <c r="U230" s="508" t="s">
        <v>1629</v>
      </c>
      <c r="V230" s="508" t="b">
        <f t="shared" ref="V230:W230" si="1053">V229</f>
        <v>0</v>
      </c>
      <c r="W230" s="508" t="b">
        <f t="shared" si="1053"/>
        <v>0</v>
      </c>
      <c r="X230" s="1080" t="b">
        <f t="shared" ref="X230" si="1054">IF(H219=$AB$376, FALSE,
 IF(H219=$AC$376, FALSE,
 IF(H219=$AD$376, FALSE,
 IF(H219=$AE$376, H229&lt;&gt;"",
 IF(H219=$AF$376, H229&lt;&gt;"", FALSE)))))</f>
        <v>0</v>
      </c>
      <c r="AC230" s="299"/>
    </row>
    <row r="231" spans="1:29" ht="21" customHeight="1">
      <c r="A231" s="493"/>
      <c r="C231" s="1329" t="s">
        <v>1076</v>
      </c>
      <c r="D231" s="1330"/>
      <c r="E231" s="1330"/>
      <c r="F231" s="1331"/>
      <c r="G231" s="1324"/>
      <c r="H231" s="498"/>
      <c r="I231" s="506"/>
      <c r="J231" s="499" t="str">
        <f t="shared" ref="J231" si="1055">IFERROR(IF(I231="","-",I231/I219),"-")</f>
        <v>-</v>
      </c>
      <c r="K231" s="1089" t="str">
        <f t="shared" si="999"/>
        <v/>
      </c>
      <c r="L231" s="500" t="str">
        <f t="shared" ref="L231" si="1056">IF(AND(ISNUMBER(K231), K231&gt;=0, ISNUMBER(I219), I219&gt;0),K231/I219, "-")</f>
        <v>-</v>
      </c>
      <c r="M231" s="707" t="str">
        <f t="shared" si="1001"/>
        <v/>
      </c>
      <c r="N231" s="611"/>
      <c r="O231" s="296" t="str">
        <f>IF($N231="","",IFERROR(VLOOKUP($N231,'C3_2(公表)'!$C$4:$K$108,2,FALSE)&amp;"",""))</f>
        <v/>
      </c>
      <c r="P231" s="296" t="str">
        <f>IF($N231="","",IFERROR(VLOOKUP($N231,'C3_2(公表)'!$C$4:$K$108,3,FALSE)&amp;"",""))</f>
        <v/>
      </c>
      <c r="Q231" s="738" t="str">
        <f>IF($N231="","",IFERROR(VLOOKUP($N231,'C3_2(公表)'!$C$4:$K$108,4,FALSE)&amp;"",""))</f>
        <v/>
      </c>
      <c r="R231" s="925" t="str">
        <f t="shared" ref="R231" si="1057">IFERROR(
  IF(COUNTIF($H220:$H231, $H231)&gt;1, 1,
    IF(COUNTIF($Z$10:$Z$30, $H231)=1,
      IF(INDEX($BF$10:$BF$34, MATCH($H231, $Z$10:$Z$30, 0))&lt;0, 2, ""),
      IF(COUNTIF($Z$32:$Z$34, $H231)=1,
        IF(INDEX($CI$32:$CI$34, MATCH($H231, $Z$32:$Z$34, 0))&lt;0, 3, ""),
        IF(INDEX($BF$40:$BF$64, MATCH($H231, $Z$40:$Z$64, 0))&lt;0, 4, "")
      )
    )
  ),"")</f>
        <v/>
      </c>
      <c r="S231" s="925" t="str">
        <f t="shared" si="1042"/>
        <v/>
      </c>
      <c r="U231" s="508" t="s">
        <v>1629</v>
      </c>
      <c r="V231" s="508" t="b">
        <f t="shared" ref="V231:W231" si="1058">V230</f>
        <v>0</v>
      </c>
      <c r="W231" s="508" t="b">
        <f t="shared" si="1058"/>
        <v>0</v>
      </c>
      <c r="X231" s="1080" t="b">
        <f t="shared" ref="X231" si="1059">IF(H219=$AB$376, FALSE,
 IF(H219=$AC$376, FALSE,
 IF(H219=$AD$376, FALSE,
 IF(H219=$AE$376, H230&lt;&gt;"",
 IF(H219=$AF$376, H230&lt;&gt;"", FALSE)))))</f>
        <v>0</v>
      </c>
      <c r="AC231" s="299"/>
    </row>
    <row r="232" spans="1:29" ht="21" customHeight="1" thickBot="1">
      <c r="A232" s="493"/>
      <c r="C232" s="1333" t="str">
        <f>IFERROR(MIN(SUM(K220:K232)/I219, C230),"-")</f>
        <v>-</v>
      </c>
      <c r="D232" s="1334"/>
      <c r="E232" s="1334"/>
      <c r="F232" s="1335"/>
      <c r="G232" s="1332"/>
      <c r="H232" s="893" t="str">
        <f>IF(AND(H219="電源構成を指定しない", I219&lt;&gt;""), "電源種の指定なし", "")</f>
        <v/>
      </c>
      <c r="I232" s="894" t="str">
        <f>IF(AND(H219="電源構成を指定しない", I219&lt;&gt;""), I219-SUM(I220:I231), "")</f>
        <v/>
      </c>
      <c r="J232" s="895" t="str">
        <f t="shared" ref="J232" si="1060">IFERROR(IF(I232="","-",I232/I219),"-")</f>
        <v>-</v>
      </c>
      <c r="K232" s="1095" t="str">
        <f t="shared" si="999"/>
        <v/>
      </c>
      <c r="L232" s="896" t="str">
        <f t="shared" ref="L232" si="1061">IF(AND(ISNUMBER(K232), K232&gt;=0, ISNUMBER(I219), I219&gt;0),K232/I219, "-")</f>
        <v>-</v>
      </c>
      <c r="M232" s="897" t="str">
        <f t="shared" si="1001"/>
        <v/>
      </c>
      <c r="N232" s="614"/>
      <c r="O232" s="740" t="str">
        <f>IF($N232="","",IFERROR(VLOOKUP($N232,'C3_2(公表)'!$C$4:$K$108,2,FALSE)&amp;"",""))</f>
        <v/>
      </c>
      <c r="P232" s="740" t="str">
        <f>IF($N232="","",IFERROR(VLOOKUP($N232,'C3_2(公表)'!$C$4:$K$108,3,FALSE)&amp;"",""))</f>
        <v/>
      </c>
      <c r="Q232" s="741" t="str">
        <f>IF($N232="","",IFERROR(VLOOKUP($N232,'C3_2(公表)'!$C$4:$K$108,4,FALSE)&amp;"",""))</f>
        <v/>
      </c>
      <c r="R232" s="733"/>
      <c r="S232" s="733"/>
      <c r="U232" s="508" t="s">
        <v>1629</v>
      </c>
      <c r="V232" s="508" t="b">
        <f t="shared" ref="V232:W232" si="1062">V231</f>
        <v>0</v>
      </c>
      <c r="W232" s="508" t="b">
        <f t="shared" si="1062"/>
        <v>0</v>
      </c>
      <c r="X232" s="508" t="b">
        <v>0</v>
      </c>
      <c r="AC232" s="299"/>
    </row>
    <row r="233" spans="1:29" ht="21" customHeight="1" thickTop="1" thickBot="1">
      <c r="A233" s="493"/>
      <c r="C233" s="1336" t="s">
        <v>1771</v>
      </c>
      <c r="D233" s="291" t="s">
        <v>1107</v>
      </c>
      <c r="E233" s="292" t="s">
        <v>54</v>
      </c>
      <c r="F233" s="292" t="s">
        <v>1109</v>
      </c>
      <c r="G233" s="589" t="s">
        <v>1108</v>
      </c>
      <c r="H233" s="743" t="str">
        <f>IF(AND($C$3=$AB$376, $I233&lt;&gt;""), $AB$376, "")</f>
        <v/>
      </c>
      <c r="I233" s="1053" t="str">
        <f>IF('D6'!$U$34=0, "", 'D6'!$U$34)</f>
        <v/>
      </c>
      <c r="J233" s="744"/>
      <c r="K233" s="1093"/>
      <c r="L233" s="593"/>
      <c r="M233" s="703"/>
      <c r="N233" s="610"/>
      <c r="O233" s="293" t="str">
        <f>IF($N233="","",
 IF($N233=0,"第2号様式　その３のすべての発電所",IFERROR(VLOOKUP($N233,'C3_2(公表)'!$C$4:$K$108,2,FALSE)&amp;"", "")))</f>
        <v/>
      </c>
      <c r="P233" s="293" t="str">
        <f>IF($N233="","",IFERROR(VLOOKUP($N233,'C3_2(公表)'!$C$4:$K$108,3,FALSE)&amp;"",""))</f>
        <v/>
      </c>
      <c r="Q233" s="737" t="str">
        <f>IF($N233="","",IFERROR(VLOOKUP($N233,'C3_2(公表)'!$C$4:$K$108,4,FALSE)&amp;"",""))</f>
        <v/>
      </c>
      <c r="R233" s="709"/>
      <c r="S233" s="925" t="str">
        <f t="shared" ref="S233" si="1063">IF(OR($H233="", $I233="", $I233=SUM($I234:$I246)), "",
   IF(SUM($I234:$I246)&lt;$I233,
     $U233&amp;"の利用量合計が "&amp;TEXT($I233, "#,##0")&amp;" 千kWh となるように I列に入力してください。",
     $U233&amp;"の利用量合計が "&amp;TEXT($I233, "#,##0")&amp;" 千kWh となるように I列に入力してください。"))</f>
        <v/>
      </c>
      <c r="T233" s="1338"/>
      <c r="U233" s="508" t="s">
        <v>1630</v>
      </c>
      <c r="V233" s="508" t="b">
        <f>'D6'!$U$34&gt;0</f>
        <v>0</v>
      </c>
      <c r="W233" s="508" t="b">
        <f>'D6'!$U$35&gt;0</f>
        <v>0</v>
      </c>
      <c r="X233" s="508" t="b">
        <v>1</v>
      </c>
      <c r="Y233" s="587"/>
    </row>
    <row r="234" spans="1:29" ht="21" customHeight="1">
      <c r="A234" s="493"/>
      <c r="C234" s="1337"/>
      <c r="D234" s="305"/>
      <c r="E234" s="306"/>
      <c r="F234" s="306"/>
      <c r="G234" s="307"/>
      <c r="H234" s="495"/>
      <c r="I234" s="503"/>
      <c r="J234" s="294" t="str">
        <f t="shared" ref="J234" si="1064">IFERROR(IF(I234="","-",I234/I233),"-")</f>
        <v>-</v>
      </c>
      <c r="K234" s="1087" t="str">
        <f t="shared" ref="K234:K246" si="1065">IF($H234="", "", IFERROR(INDEX($FT$40:$GS$55, MATCH($H234, $FS$40:$FS$55, 0), MATCH($U234, $FT$39:$GS$39, 0)), ""))</f>
        <v/>
      </c>
      <c r="L234" s="295" t="str">
        <f t="shared" ref="L234" si="1066">IF(AND(ISNUMBER(K234), K234&gt;=0, ISNUMBER(I233), I233&gt;0),K234/I233, "-")</f>
        <v>-</v>
      </c>
      <c r="M234" s="704" t="str">
        <f t="shared" ref="M234:M246" si="1067">IF($H234="", "", IFERROR(INDEX($FT$10:$GS$25, MATCH($H234, $FS$10:$FS$25, 0), MATCH($U234, $FT$9:$GS$9, 0)), ""))</f>
        <v/>
      </c>
      <c r="N234" s="611"/>
      <c r="O234" s="296" t="str">
        <f>IF($N234="","",IFERROR(VLOOKUP($N234,'C3_2(公表)'!$C$4:$K$108,2,FALSE)&amp;"",""))</f>
        <v/>
      </c>
      <c r="P234" s="296" t="str">
        <f>IF($N234="","",IFERROR(VLOOKUP($N234,'C3_2(公表)'!$C$4:$K$108,3,FALSE)&amp;"",""))</f>
        <v/>
      </c>
      <c r="Q234" s="738" t="str">
        <f>IF($N234="","",IFERROR(VLOOKUP($N234,'C3_2(公表)'!$C$4:$K$108,4,FALSE)&amp;"",""))</f>
        <v/>
      </c>
      <c r="R234" s="925" t="str">
        <f t="shared" ref="R234" si="1068">IFERROR(
  IF(COUNTIF($H234:$H234, $H234)&gt;1, 1,
    IF(COUNTIF($Z$10:$Z$30, $H234)=1,
      IF(INDEX($BF$10:$BF$34, MATCH($H234, $Z$10:$Z$30, 0))&lt;0, 2, ""),
      IF(COUNTIF($Z$32:$Z$34, $H234)=1,
        IF(INDEX($CI$32:$CI$34, MATCH($H234, $Z$32:$Z$34, 0))&lt;0, 3, ""),
        IF(INDEX($BF$40:$BF$64, MATCH($H234, $Z$40:$Z$64, 0))&lt;0, 4, "")
      )
    )
  ),"")</f>
        <v/>
      </c>
      <c r="S234" s="925" t="str">
        <f t="shared" ref="S234:S297" si="1069">IFERROR(
  CHOOSE($R234,
   $H234&amp;"の電源種は同じメニュー内ですでに選択されております。同じ電源種の利用量は１行にまとめて入力してください。",
   $H234&amp;"のメニューでの利用量合計が、D2,D4シートで入力された全体の"&amp;$H234&amp;"の供給量を超過しています。H～I列の電源種・利用量またはD2,D4シートの供給量・転売量の入力を見直してください。",
   $H234&amp;"区分のメニューでの利用量合計が、D2,D4シートで入力された全体の"&amp;$H234&amp;"の供給量を超過しております。H～I列の電源種・利用量またはD2,D4シートの供給量・転売量の入力を見直してください。",
   $H234&amp;"の新設分利用量K列合計が、D2シートで新設電源として指定されている分の供給量の合計値を超過しております。"
 ), "")</f>
        <v/>
      </c>
      <c r="T234" s="1338"/>
      <c r="U234" s="508" t="s">
        <v>1630</v>
      </c>
      <c r="V234" s="508" t="b">
        <f>V233</f>
        <v>0</v>
      </c>
      <c r="W234" s="508" t="b">
        <f>W233</f>
        <v>0</v>
      </c>
      <c r="X234" s="734" t="b">
        <f t="shared" ref="X234" si="1070">IF(H233=$AB$376, FALSE,
 IF(H233=$AC$376, H233&lt;&gt;"",
 IF(H233=$AD$376, H233&lt;&gt;"",
 IF(H233=$AE$376, H233&lt;&gt;"",
 IF(H233=$AF$376, H233&lt;&gt;"", FALSE)))))</f>
        <v>0</v>
      </c>
      <c r="Y234" s="587"/>
    </row>
    <row r="235" spans="1:29" ht="21" customHeight="1">
      <c r="A235" s="493"/>
      <c r="C235" s="297" t="s">
        <v>1071</v>
      </c>
      <c r="D235" s="1339"/>
      <c r="E235" s="1339"/>
      <c r="F235" s="1339"/>
      <c r="G235" s="1340"/>
      <c r="H235" s="48"/>
      <c r="I235" s="503"/>
      <c r="J235" s="294" t="str">
        <f t="shared" ref="J235" si="1071">IFERROR(IF(I235="","-",I235/I233),"-")</f>
        <v>-</v>
      </c>
      <c r="K235" s="1088" t="str">
        <f t="shared" si="1065"/>
        <v/>
      </c>
      <c r="L235" s="295" t="str">
        <f t="shared" ref="L235" si="1072">IF(AND(ISNUMBER(K235), K235&gt;=0, ISNUMBER(I233), I233&gt;0),K235/I233, "-")</f>
        <v>-</v>
      </c>
      <c r="M235" s="704" t="str">
        <f t="shared" si="1067"/>
        <v/>
      </c>
      <c r="N235" s="612"/>
      <c r="O235" s="296" t="str">
        <f>IF($N235="","",IFERROR(VLOOKUP($N235,'C3_2(公表)'!$C$4:$K$108,2,FALSE)&amp;"",""))</f>
        <v/>
      </c>
      <c r="P235" s="296" t="str">
        <f>IF($N235="","",IFERROR(VLOOKUP($N235,'C3_2(公表)'!$C$4:$K$108,3,FALSE)&amp;"",""))</f>
        <v/>
      </c>
      <c r="Q235" s="738" t="str">
        <f>IF($N235="","",IFERROR(VLOOKUP($N235,'C3_2(公表)'!$C$4:$K$108,4,FALSE)&amp;"",""))</f>
        <v/>
      </c>
      <c r="R235" s="925" t="str">
        <f t="shared" ref="R235" si="1073">IFERROR(
  IF(COUNTIF($H234:$H235, $H235)&gt;1, 1,
    IF(COUNTIF($Z$10:$Z$30, $H235)=1,
      IF(INDEX($BF$10:$BF$34, MATCH($H235, $Z$10:$Z$30, 0))&lt;0, 2, ""),
      IF(COUNTIF($Z$32:$Z$34, $H235)=1,
        IF(INDEX($CI$32:$CI$34, MATCH($H235, $Z$32:$Z$34, 0))&lt;0, 3, ""),
        IF(INDEX($BF$40:$BF$64, MATCH($H235, $Z$40:$Z$64, 0))&lt;0, 4, "")
      )
    )
  ),"")</f>
        <v/>
      </c>
      <c r="S235" s="925" t="str">
        <f t="shared" si="1069"/>
        <v/>
      </c>
      <c r="U235" s="508" t="s">
        <v>1630</v>
      </c>
      <c r="V235" s="508" t="b">
        <f t="shared" ref="V235:W235" si="1074">V234</f>
        <v>0</v>
      </c>
      <c r="W235" s="508" t="b">
        <f t="shared" si="1074"/>
        <v>0</v>
      </c>
      <c r="X235" s="734" t="b">
        <f t="shared" ref="X235" si="1075">IF(H233=$AB$376, FALSE,
 IF(H233=$AC$376, H234&lt;&gt;"",
 IF(H233=$AD$376, H234&lt;&gt;"",
 IF(H233=$AE$376, H234&lt;&gt;"",
 IF(H233=$AF$376, H234&lt;&gt;"", FALSE)))))</f>
        <v>0</v>
      </c>
    </row>
    <row r="236" spans="1:29" ht="21" customHeight="1">
      <c r="A236" s="493"/>
      <c r="C236" s="1341"/>
      <c r="D236" s="1342"/>
      <c r="E236" s="1342"/>
      <c r="F236" s="1343"/>
      <c r="G236" s="298" t="s">
        <v>1072</v>
      </c>
      <c r="H236" s="48"/>
      <c r="I236" s="503"/>
      <c r="J236" s="294" t="str">
        <f t="shared" ref="J236" si="1076">IFERROR(IF(I236="","-",I236/I233),"-")</f>
        <v>-</v>
      </c>
      <c r="K236" s="1088" t="str">
        <f t="shared" si="1065"/>
        <v/>
      </c>
      <c r="L236" s="295" t="str">
        <f t="shared" ref="L236" si="1077">IF(AND(ISNUMBER(K236), K236&gt;=0, ISNUMBER(I233), I233&gt;0),K236/I233, "-")</f>
        <v>-</v>
      </c>
      <c r="M236" s="704" t="str">
        <f t="shared" si="1067"/>
        <v/>
      </c>
      <c r="N236" s="612"/>
      <c r="O236" s="296" t="str">
        <f>IF($N236="","",IFERROR(VLOOKUP($N236,'C3_2(公表)'!$C$4:$K$108,2,FALSE)&amp;"",""))</f>
        <v/>
      </c>
      <c r="P236" s="296" t="str">
        <f>IF($N236="","",IFERROR(VLOOKUP($N236,'C3_2(公表)'!$C$4:$K$108,3,FALSE)&amp;"",""))</f>
        <v/>
      </c>
      <c r="Q236" s="738" t="str">
        <f>IF($N236="","",IFERROR(VLOOKUP($N236,'C3_2(公表)'!$C$4:$K$108,4,FALSE)&amp;"",""))</f>
        <v/>
      </c>
      <c r="R236" s="925" t="str">
        <f t="shared" ref="R236" si="1078">IFERROR(
  IF(COUNTIF($H234:$H236, $H236)&gt;1, 1,
    IF(COUNTIF($Z$10:$Z$30, $H236)=1,
      IF(INDEX($BF$10:$BF$34, MATCH($H236, $Z$10:$Z$30, 0))&lt;0, 2, ""),
      IF(COUNTIF($Z$32:$Z$34, $H236)=1,
        IF(INDEX($CI$32:$CI$34, MATCH($H236, $Z$32:$Z$34, 0))&lt;0, 3, ""),
        IF(INDEX($BF$40:$BF$64, MATCH($H236, $Z$40:$Z$64, 0))&lt;0, 4, "")
      )
    )
  ),"")</f>
        <v/>
      </c>
      <c r="S236" s="925" t="str">
        <f t="shared" si="1069"/>
        <v/>
      </c>
      <c r="U236" s="508" t="s">
        <v>1630</v>
      </c>
      <c r="V236" s="508" t="b">
        <f t="shared" ref="V236:W236" si="1079">V235</f>
        <v>0</v>
      </c>
      <c r="W236" s="508" t="b">
        <f t="shared" si="1079"/>
        <v>0</v>
      </c>
      <c r="X236" s="734" t="b">
        <f t="shared" ref="X236" si="1080">IF(H233=$AB$376, FALSE,
 IF(H233=$AC$376, H235&lt;&gt;"",
 IF(H233=$AD$376, H235&lt;&gt;"",
 IF(H233=$AE$376, H235&lt;&gt;"",
 IF(H233=$AF$376, H235&lt;&gt;"", FALSE)))))</f>
        <v>0</v>
      </c>
      <c r="AC236" s="299"/>
    </row>
    <row r="237" spans="1:29" ht="21" customHeight="1">
      <c r="A237" s="493"/>
      <c r="C237" s="1344" t="s">
        <v>1148</v>
      </c>
      <c r="D237" s="1345"/>
      <c r="E237" s="1345"/>
      <c r="F237" s="1345"/>
      <c r="G237" s="1324"/>
      <c r="H237" s="48"/>
      <c r="I237" s="503"/>
      <c r="J237" s="294" t="str">
        <f t="shared" ref="J237" si="1081">IFERROR(IF(I237="","-",I237/I233),"-")</f>
        <v>-</v>
      </c>
      <c r="K237" s="1088" t="str">
        <f t="shared" si="1065"/>
        <v/>
      </c>
      <c r="L237" s="295" t="str">
        <f t="shared" ref="L237" si="1082">IF(AND(ISNUMBER(K237), K237&gt;=0, ISNUMBER(I233), I233&gt;0),K237/I233, "-")</f>
        <v>-</v>
      </c>
      <c r="M237" s="704" t="str">
        <f t="shared" si="1067"/>
        <v/>
      </c>
      <c r="N237" s="612"/>
      <c r="O237" s="296" t="str">
        <f>IF($N237="","",IFERROR(VLOOKUP($N237,'C3_2(公表)'!$C$4:$K$108,2,FALSE)&amp;"",""))</f>
        <v/>
      </c>
      <c r="P237" s="296" t="str">
        <f>IF($N237="","",IFERROR(VLOOKUP($N237,'C3_2(公表)'!$C$4:$K$108,3,FALSE)&amp;"",""))</f>
        <v/>
      </c>
      <c r="Q237" s="738" t="str">
        <f>IF($N237="","",IFERROR(VLOOKUP($N237,'C3_2(公表)'!$C$4:$K$108,4,FALSE)&amp;"",""))</f>
        <v/>
      </c>
      <c r="R237" s="925" t="str">
        <f t="shared" ref="R237" si="1083">IFERROR(
  IF(COUNTIF($H234:$H237, $H237)&gt;1, 1,
    IF(COUNTIF($Z$10:$Z$30, $H237)=1,
      IF(INDEX($BF$10:$BF$34, MATCH($H237, $Z$10:$Z$30, 0))&lt;0, 2, ""),
      IF(COUNTIF($Z$32:$Z$34, $H237)=1,
        IF(INDEX($CI$32:$CI$34, MATCH($H237, $Z$32:$Z$34, 0))&lt;0, 3, ""),
        IF(INDEX($BF$40:$BF$64, MATCH($H237, $Z$40:$Z$64, 0))&lt;0, 4, "")
      )
    )
  ),"")</f>
        <v/>
      </c>
      <c r="S237" s="925" t="str">
        <f t="shared" si="1042"/>
        <v/>
      </c>
      <c r="U237" s="508" t="s">
        <v>1630</v>
      </c>
      <c r="V237" s="508" t="b">
        <f t="shared" ref="V237:W237" si="1084">V236</f>
        <v>0</v>
      </c>
      <c r="W237" s="508" t="b">
        <f t="shared" si="1084"/>
        <v>0</v>
      </c>
      <c r="X237" s="735" t="b">
        <f t="shared" ref="X237" si="1085">IF(H233=$AB$376, FALSE,
 IF(H233=$AC$376, FALSE,
 IF(H233=$AD$376, H236&lt;&gt;"",
 IF(H233=$AE$376, H236&lt;&gt;"",
 IF(H233=$AF$376, H236&lt;&gt;"", FALSE)))))</f>
        <v>0</v>
      </c>
      <c r="AC237" s="299"/>
    </row>
    <row r="238" spans="1:29" ht="21" customHeight="1">
      <c r="A238" s="493"/>
      <c r="C238" s="1346"/>
      <c r="D238" s="1347"/>
      <c r="E238" s="1347"/>
      <c r="F238" s="1347"/>
      <c r="G238" s="1325"/>
      <c r="H238" s="48"/>
      <c r="I238" s="503"/>
      <c r="J238" s="294" t="str">
        <f t="shared" ref="J238" si="1086">IFERROR(IF(I238="","-",I238/I233),"-")</f>
        <v>-</v>
      </c>
      <c r="K238" s="1088" t="str">
        <f t="shared" si="1065"/>
        <v/>
      </c>
      <c r="L238" s="295" t="str">
        <f t="shared" ref="L238" si="1087">IF(AND(ISNUMBER(K238), K238&gt;=0, ISNUMBER(I233), I233&gt;0),K238/I233, "-")</f>
        <v>-</v>
      </c>
      <c r="M238" s="704" t="str">
        <f t="shared" si="1067"/>
        <v/>
      </c>
      <c r="N238" s="612"/>
      <c r="O238" s="296" t="str">
        <f>IF($N238="","",IFERROR(VLOOKUP($N238,'C3_2(公表)'!$C$4:$K$108,2,FALSE)&amp;"",""))</f>
        <v/>
      </c>
      <c r="P238" s="296" t="str">
        <f>IF($N238="","",IFERROR(VLOOKUP($N238,'C3_2(公表)'!$C$4:$K$108,3,FALSE)&amp;"",""))</f>
        <v/>
      </c>
      <c r="Q238" s="738" t="str">
        <f>IF($N238="","",IFERROR(VLOOKUP($N238,'C3_2(公表)'!$C$4:$K$108,4,FALSE)&amp;"",""))</f>
        <v/>
      </c>
      <c r="R238" s="925" t="str">
        <f t="shared" ref="R238" si="1088">IFERROR(
  IF(COUNTIF($H234:$H238, $H238)&gt;1, 1,
    IF(COUNTIF($Z$10:$Z$30, $H238)=1,
      IF(INDEX($BF$10:$BF$34, MATCH($H238, $Z$10:$Z$30, 0))&lt;0, 2, ""),
      IF(COUNTIF($Z$32:$Z$34, $H238)=1,
        IF(INDEX($CI$32:$CI$34, MATCH($H238, $Z$32:$Z$34, 0))&lt;0, 3, ""),
        IF(INDEX($BF$40:$BF$64, MATCH($H238, $Z$40:$Z$64, 0))&lt;0, 4, "")
      )
    )
  ),"")</f>
        <v/>
      </c>
      <c r="S238" s="925" t="str">
        <f t="shared" si="1042"/>
        <v/>
      </c>
      <c r="U238" s="508" t="s">
        <v>1630</v>
      </c>
      <c r="V238" s="508" t="b">
        <f t="shared" ref="V238:W238" si="1089">V237</f>
        <v>0</v>
      </c>
      <c r="W238" s="508" t="b">
        <f t="shared" si="1089"/>
        <v>0</v>
      </c>
      <c r="X238" s="735" t="b">
        <f t="shared" ref="X238" si="1090">IF(H233=$AB$376, FALSE,
 IF(H233=$AC$376, FALSE,
 IF(H233=$AD$376, H237&lt;&gt;"",
 IF(H233=$AE$376, H237&lt;&gt;"",
 IF(H233=$AF$376, H237&lt;&gt;"", FALSE)))))</f>
        <v>0</v>
      </c>
      <c r="AC238" s="299"/>
    </row>
    <row r="239" spans="1:29" ht="21" customHeight="1">
      <c r="A239" s="493"/>
      <c r="C239" s="1344" t="s">
        <v>1149</v>
      </c>
      <c r="D239" s="1345"/>
      <c r="E239" s="1345"/>
      <c r="F239" s="1345"/>
      <c r="G239" s="1324"/>
      <c r="H239" s="48"/>
      <c r="I239" s="503"/>
      <c r="J239" s="294" t="str">
        <f t="shared" ref="J239" si="1091">IFERROR(IF(I239="","-",I239/I233),"-")</f>
        <v>-</v>
      </c>
      <c r="K239" s="1088" t="str">
        <f t="shared" si="1065"/>
        <v/>
      </c>
      <c r="L239" s="295" t="str">
        <f t="shared" ref="L239" si="1092">IF(AND(ISNUMBER(K239), K239&gt;=0, ISNUMBER(I233), I233&gt;0),K239/I233, "-")</f>
        <v>-</v>
      </c>
      <c r="M239" s="704" t="str">
        <f t="shared" si="1067"/>
        <v/>
      </c>
      <c r="N239" s="612"/>
      <c r="O239" s="296" t="str">
        <f>IF($N239="","",IFERROR(VLOOKUP($N239,'C3_2(公表)'!$C$4:$K$108,2,FALSE)&amp;"",""))</f>
        <v/>
      </c>
      <c r="P239" s="296" t="str">
        <f>IF($N239="","",IFERROR(VLOOKUP($N239,'C3_2(公表)'!$C$4:$K$108,3,FALSE)&amp;"",""))</f>
        <v/>
      </c>
      <c r="Q239" s="738" t="str">
        <f>IF($N239="","",IFERROR(VLOOKUP($N239,'C3_2(公表)'!$C$4:$K$108,4,FALSE)&amp;"",""))</f>
        <v/>
      </c>
      <c r="R239" s="925" t="str">
        <f t="shared" ref="R239" si="1093">IFERROR(
  IF(COUNTIF($H234:$H239, $H239)&gt;1, 1,
    IF(COUNTIF($Z$10:$Z$30, $H239)=1,
      IF(INDEX($BF$10:$BF$34, MATCH($H239, $Z$10:$Z$30, 0))&lt;0, 2, ""),
      IF(COUNTIF($Z$32:$Z$34, $H239)=1,
        IF(INDEX($CI$32:$CI$34, MATCH($H239, $Z$32:$Z$34, 0))&lt;0, 3, ""),
        IF(INDEX($BF$40:$BF$64, MATCH($H239, $Z$40:$Z$64, 0))&lt;0, 4, "")
      )
    )
  ),"")</f>
        <v/>
      </c>
      <c r="S239" s="925" t="str">
        <f t="shared" si="1042"/>
        <v/>
      </c>
      <c r="U239" s="508" t="s">
        <v>1630</v>
      </c>
      <c r="V239" s="508" t="b">
        <f t="shared" ref="V239:W239" si="1094">V238</f>
        <v>0</v>
      </c>
      <c r="W239" s="508" t="b">
        <f t="shared" si="1094"/>
        <v>0</v>
      </c>
      <c r="X239" s="735" t="b">
        <f t="shared" ref="X239" si="1095">IF(H233=$AB$376, FALSE,
 IF(H233=$AC$376, FALSE,
 IF(H233=$AD$376, H238&lt;&gt;"",
 IF(H233=$AE$376, H238&lt;&gt;"",
 IF(H233=$AF$376, H238&lt;&gt;"", FALSE)))))</f>
        <v>0</v>
      </c>
      <c r="AC239" s="299"/>
    </row>
    <row r="240" spans="1:29" ht="21" customHeight="1">
      <c r="A240" s="493"/>
      <c r="C240" s="1346"/>
      <c r="D240" s="1347"/>
      <c r="E240" s="1347"/>
      <c r="F240" s="1347"/>
      <c r="G240" s="1325"/>
      <c r="H240" s="48"/>
      <c r="I240" s="503"/>
      <c r="J240" s="294" t="str">
        <f t="shared" ref="J240" si="1096">IFERROR(IF(I240="","-",I240/I233),"-")</f>
        <v>-</v>
      </c>
      <c r="K240" s="1088" t="str">
        <f t="shared" si="1065"/>
        <v/>
      </c>
      <c r="L240" s="295" t="str">
        <f t="shared" ref="L240" si="1097">IF(AND(ISNUMBER(K240), K240&gt;=0, ISNUMBER(I233), I233&gt;0),K240/I233, "-")</f>
        <v>-</v>
      </c>
      <c r="M240" s="704" t="str">
        <f t="shared" si="1067"/>
        <v/>
      </c>
      <c r="N240" s="612"/>
      <c r="O240" s="296" t="str">
        <f>IF($N240="","",IFERROR(VLOOKUP($N240,'C3_2(公表)'!$C$4:$K$108,2,FALSE)&amp;"",""))</f>
        <v/>
      </c>
      <c r="P240" s="296" t="str">
        <f>IF($N240="","",IFERROR(VLOOKUP($N240,'C3_2(公表)'!$C$4:$K$108,3,FALSE)&amp;"",""))</f>
        <v/>
      </c>
      <c r="Q240" s="738" t="str">
        <f>IF($N240="","",IFERROR(VLOOKUP($N240,'C3_2(公表)'!$C$4:$K$108,4,FALSE)&amp;"",""))</f>
        <v/>
      </c>
      <c r="R240" s="925" t="str">
        <f t="shared" ref="R240" si="1098">IFERROR(
  IF(COUNTIF($H234:$H240, $H240)&gt;1, 1,
    IF(COUNTIF($Z$10:$Z$30, $H240)=1,
      IF(INDEX($BF$10:$BF$34, MATCH($H240, $Z$10:$Z$30, 0))&lt;0, 2, ""),
      IF(COUNTIF($Z$32:$Z$34, $H240)=1,
        IF(INDEX($CI$32:$CI$34, MATCH($H240, $Z$32:$Z$34, 0))&lt;0, 3, ""),
        IF(INDEX($BF$40:$BF$64, MATCH($H240, $Z$40:$Z$64, 0))&lt;0, 4, "")
      )
    )
  ),"")</f>
        <v/>
      </c>
      <c r="S240" s="925" t="str">
        <f t="shared" si="1042"/>
        <v/>
      </c>
      <c r="U240" s="508" t="s">
        <v>1630</v>
      </c>
      <c r="V240" s="508" t="b">
        <f t="shared" ref="V240:W240" si="1099">V239</f>
        <v>0</v>
      </c>
      <c r="W240" s="508" t="b">
        <f t="shared" si="1099"/>
        <v>0</v>
      </c>
      <c r="X240" s="735" t="b">
        <f t="shared" ref="X240" si="1100">IF(H233=$AB$376, FALSE,
 IF(H233=$AC$376, FALSE,
 IF(H233=$AD$376, H239&lt;&gt;"",
 IF(H233=$AE$376, H239&lt;&gt;"",
 IF(H233=$AF$376, H239&lt;&gt;"", FALSE)))))</f>
        <v>0</v>
      </c>
      <c r="AC240" s="299"/>
    </row>
    <row r="241" spans="1:29" ht="21" customHeight="1">
      <c r="A241" s="493"/>
      <c r="C241" s="1321" t="s">
        <v>1075</v>
      </c>
      <c r="D241" s="1322"/>
      <c r="E241" s="1323"/>
      <c r="F241" s="1323"/>
      <c r="G241" s="1324"/>
      <c r="H241" s="48"/>
      <c r="I241" s="503"/>
      <c r="J241" s="294" t="str">
        <f t="shared" ref="J241" si="1101">IFERROR(IF(I241="","-",I241/I233),"-")</f>
        <v>-</v>
      </c>
      <c r="K241" s="1088" t="str">
        <f t="shared" si="1065"/>
        <v/>
      </c>
      <c r="L241" s="295" t="str">
        <f t="shared" ref="L241" si="1102">IF(AND(ISNUMBER(K241), K241&gt;=0, ISNUMBER(I233), I233&gt;0),K241/I233, "-")</f>
        <v>-</v>
      </c>
      <c r="M241" s="704" t="str">
        <f t="shared" si="1067"/>
        <v/>
      </c>
      <c r="N241" s="612"/>
      <c r="O241" s="296" t="str">
        <f>IF($N241="","",IFERROR(VLOOKUP($N241,'C3_2(公表)'!$C$4:$K$108,2,FALSE)&amp;"",""))</f>
        <v/>
      </c>
      <c r="P241" s="296" t="str">
        <f>IF($N241="","",IFERROR(VLOOKUP($N241,'C3_2(公表)'!$C$4:$K$108,3,FALSE)&amp;"",""))</f>
        <v/>
      </c>
      <c r="Q241" s="738" t="str">
        <f>IF($N241="","",IFERROR(VLOOKUP($N241,'C3_2(公表)'!$C$4:$K$108,4,FALSE)&amp;"",""))</f>
        <v/>
      </c>
      <c r="R241" s="925" t="str">
        <f t="shared" ref="R241" si="1103">IFERROR(
  IF(COUNTIF($H234:$H241, $H241)&gt;1, 1,
    IF(COUNTIF($Z$10:$Z$30, $H241)=1,
      IF(INDEX($BF$10:$BF$34, MATCH($H241, $Z$10:$Z$30, 0))&lt;0, 2, ""),
      IF(COUNTIF($Z$32:$Z$34, $H241)=1,
        IF(INDEX($CI$32:$CI$34, MATCH($H241, $Z$32:$Z$34, 0))&lt;0, 3, ""),
        IF(INDEX($BF$40:$BF$64, MATCH($H241, $Z$40:$Z$64, 0))&lt;0, 4, "")
      )
    )
  ),"")</f>
        <v/>
      </c>
      <c r="S241" s="925" t="str">
        <f t="shared" si="1042"/>
        <v/>
      </c>
      <c r="U241" s="508" t="s">
        <v>1630</v>
      </c>
      <c r="V241" s="508" t="b">
        <f t="shared" ref="V241:W241" si="1104">V240</f>
        <v>0</v>
      </c>
      <c r="W241" s="508" t="b">
        <f t="shared" si="1104"/>
        <v>0</v>
      </c>
      <c r="X241" s="735" t="b">
        <f t="shared" ref="X241" si="1105">IF(H233=$AB$376, FALSE,
 IF(H233=$AC$376, FALSE,
 IF(H233=$AD$376, H240&lt;&gt;"",
 IF(H233=$AE$376, H240&lt;&gt;"",
 IF(H233=$AF$376, H240&lt;&gt;"", FALSE)))))</f>
        <v>0</v>
      </c>
      <c r="AC241" s="299"/>
    </row>
    <row r="242" spans="1:29" ht="21" customHeight="1">
      <c r="A242" s="493"/>
      <c r="C242" s="1326" t="str">
        <f>'D6'!$U$51</f>
        <v>-</v>
      </c>
      <c r="D242" s="1327"/>
      <c r="E242" s="1328"/>
      <c r="F242" s="1328"/>
      <c r="G242" s="1325"/>
      <c r="H242" s="48"/>
      <c r="I242" s="506"/>
      <c r="J242" s="294" t="str">
        <f t="shared" ref="J242" si="1106">IFERROR(IF(I242="","-",I242/I233),"-")</f>
        <v>-</v>
      </c>
      <c r="K242" s="1089" t="str">
        <f t="shared" si="1065"/>
        <v/>
      </c>
      <c r="L242" s="295" t="str">
        <f t="shared" ref="L242" si="1107">IF(AND(ISNUMBER(K242), K242&gt;=0, ISNUMBER(I233), I233&gt;0),K242/I233, "-")</f>
        <v>-</v>
      </c>
      <c r="M242" s="704" t="str">
        <f t="shared" si="1067"/>
        <v/>
      </c>
      <c r="N242" s="611"/>
      <c r="O242" s="296" t="str">
        <f>IF($N242="","",IFERROR(VLOOKUP($N242,'C3_2(公表)'!$C$4:$K$108,2,FALSE)&amp;"",""))</f>
        <v/>
      </c>
      <c r="P242" s="296" t="str">
        <f>IF($N242="","",IFERROR(VLOOKUP($N242,'C3_2(公表)'!$C$4:$K$108,3,FALSE)&amp;"",""))</f>
        <v/>
      </c>
      <c r="Q242" s="738" t="str">
        <f>IF($N242="","",IFERROR(VLOOKUP($N242,'C3_2(公表)'!$C$4:$K$108,4,FALSE)&amp;"",""))</f>
        <v/>
      </c>
      <c r="R242" s="925" t="str">
        <f t="shared" ref="R242" si="1108">IFERROR(
  IF(COUNTIF($H234:$H242, $H242)&gt;1, 1,
    IF(COUNTIF($Z$10:$Z$30, $H242)=1,
      IF(INDEX($BF$10:$BF$34, MATCH($H242, $Z$10:$Z$30, 0))&lt;0, 2, ""),
      IF(COUNTIF($Z$32:$Z$34, $H242)=1,
        IF(INDEX($CI$32:$CI$34, MATCH($H242, $Z$32:$Z$34, 0))&lt;0, 3, ""),
        IF(INDEX($BF$40:$BF$64, MATCH($H242, $Z$40:$Z$64, 0))&lt;0, 4, "")
      )
    )
  ),"")</f>
        <v/>
      </c>
      <c r="S242" s="925" t="str">
        <f t="shared" si="1042"/>
        <v/>
      </c>
      <c r="U242" s="508" t="s">
        <v>1630</v>
      </c>
      <c r="V242" s="508" t="b">
        <f t="shared" ref="V242:W242" si="1109">V241</f>
        <v>0</v>
      </c>
      <c r="W242" s="508" t="b">
        <f t="shared" si="1109"/>
        <v>0</v>
      </c>
      <c r="X242" s="735" t="b">
        <f t="shared" ref="X242" si="1110">IF(H233=$AB$376, FALSE,
 IF(H233=$AC$376, FALSE,
 IF(H233=$AD$376, H241&lt;&gt;"",
 IF(H233=$AE$376, H241&lt;&gt;"",
 IF(H233=$AF$376, H241&lt;&gt;"", FALSE)))))</f>
        <v>0</v>
      </c>
      <c r="AC242" s="299"/>
    </row>
    <row r="243" spans="1:29" ht="21" customHeight="1">
      <c r="A243" s="493"/>
      <c r="C243" s="1329" t="s">
        <v>1043</v>
      </c>
      <c r="D243" s="1330"/>
      <c r="E243" s="1330"/>
      <c r="F243" s="1331"/>
      <c r="G243" s="1324"/>
      <c r="H243" s="48"/>
      <c r="I243" s="507"/>
      <c r="J243" s="294" t="str">
        <f t="shared" ref="J243" si="1111">IFERROR(IF(I243="","-",I243/I233),"-")</f>
        <v>-</v>
      </c>
      <c r="K243" s="1087" t="str">
        <f t="shared" si="1065"/>
        <v/>
      </c>
      <c r="L243" s="295" t="str">
        <f t="shared" ref="L243" si="1112">IF(AND(ISNUMBER(K243), K243&gt;=0, ISNUMBER(I233), I233&gt;0),K243/I233, "-")</f>
        <v>-</v>
      </c>
      <c r="M243" s="704" t="str">
        <f t="shared" si="1067"/>
        <v/>
      </c>
      <c r="N243" s="611"/>
      <c r="O243" s="296" t="str">
        <f>IF($N243="","",IFERROR(VLOOKUP($N243,'C3_2(公表)'!$C$4:$K$108,2,FALSE)&amp;"",""))</f>
        <v/>
      </c>
      <c r="P243" s="296" t="str">
        <f>IF($N243="","",IFERROR(VLOOKUP($N243,'C3_2(公表)'!$C$4:$K$108,3,FALSE)&amp;"",""))</f>
        <v/>
      </c>
      <c r="Q243" s="738" t="str">
        <f>IF($N243="","",IFERROR(VLOOKUP($N243,'C3_2(公表)'!$C$4:$K$108,4,FALSE)&amp;"",""))</f>
        <v/>
      </c>
      <c r="R243" s="925" t="str">
        <f t="shared" ref="R243" si="1113">IFERROR(
  IF(COUNTIF($H234:$H243, $H243)&gt;1, 1,
    IF(COUNTIF($Z$10:$Z$30, $H243)=1,
      IF(INDEX($BF$10:$BF$34, MATCH($H243, $Z$10:$Z$30, 0))&lt;0, 2, ""),
      IF(COUNTIF($Z$32:$Z$34, $H243)=1,
        IF(INDEX($CI$32:$CI$34, MATCH($H243, $Z$32:$Z$34, 0))&lt;0, 3, ""),
        IF(INDEX($BF$40:$BF$64, MATCH($H243, $Z$40:$Z$64, 0))&lt;0, 4, "")
      )
    )
  ),"")</f>
        <v/>
      </c>
      <c r="S243" s="925" t="str">
        <f t="shared" si="1042"/>
        <v/>
      </c>
      <c r="U243" s="508" t="s">
        <v>1630</v>
      </c>
      <c r="V243" s="508" t="b">
        <f t="shared" ref="V243:W243" si="1114">V242</f>
        <v>0</v>
      </c>
      <c r="W243" s="508" t="b">
        <f t="shared" si="1114"/>
        <v>0</v>
      </c>
      <c r="X243" s="1080" t="b">
        <f t="shared" ref="X243" si="1115">IF(H233=$AB$376, FALSE,
 IF(H233=$AC$376, FALSE,
 IF(H233=$AD$376, FALSE,
 IF(H233=$AE$376, H242&lt;&gt;"",
 IF(H233=$AF$376, H242&lt;&gt;"", FALSE)))))</f>
        <v>0</v>
      </c>
      <c r="AC243" s="299"/>
    </row>
    <row r="244" spans="1:29" ht="21" customHeight="1">
      <c r="A244" s="493"/>
      <c r="C244" s="1326" t="str">
        <f>IFERROR(MIN(SUM(M234:M246)/I233,C242),"-")</f>
        <v>-</v>
      </c>
      <c r="D244" s="1327"/>
      <c r="E244" s="1328"/>
      <c r="F244" s="1328"/>
      <c r="G244" s="1325"/>
      <c r="H244" s="48"/>
      <c r="I244" s="506"/>
      <c r="J244" s="294" t="str">
        <f t="shared" ref="J244" si="1116">IFERROR(IF(I244="","-",I244/I233),"-")</f>
        <v>-</v>
      </c>
      <c r="K244" s="1089" t="str">
        <f t="shared" si="1065"/>
        <v/>
      </c>
      <c r="L244" s="295" t="str">
        <f t="shared" ref="L244" si="1117">IF(AND(ISNUMBER(K244), K244&gt;=0, ISNUMBER(I233), I233&gt;0),K244/I233, "-")</f>
        <v>-</v>
      </c>
      <c r="M244" s="704" t="str">
        <f t="shared" si="1067"/>
        <v/>
      </c>
      <c r="N244" s="611"/>
      <c r="O244" s="296" t="str">
        <f>IF($N244="","",IFERROR(VLOOKUP($N244,'C3_2(公表)'!$C$4:$K$108,2,FALSE)&amp;"",""))</f>
        <v/>
      </c>
      <c r="P244" s="296" t="str">
        <f>IF($N244="","",IFERROR(VLOOKUP($N244,'C3_2(公表)'!$C$4:$K$108,3,FALSE)&amp;"",""))</f>
        <v/>
      </c>
      <c r="Q244" s="738" t="str">
        <f>IF($N244="","",IFERROR(VLOOKUP($N244,'C3_2(公表)'!$C$4:$K$108,4,FALSE)&amp;"",""))</f>
        <v/>
      </c>
      <c r="R244" s="925" t="str">
        <f t="shared" ref="R244" si="1118">IFERROR(
  IF(COUNTIF($H234:$H244, $H244)&gt;1, 1,
    IF(COUNTIF($Z$10:$Z$30, $H244)=1,
      IF(INDEX($BF$10:$BF$34, MATCH($H244, $Z$10:$Z$30, 0))&lt;0, 2, ""),
      IF(COUNTIF($Z$32:$Z$34, $H244)=1,
        IF(INDEX($CI$32:$CI$34, MATCH($H244, $Z$32:$Z$34, 0))&lt;0, 3, ""),
        IF(INDEX($BF$40:$BF$64, MATCH($H244, $Z$40:$Z$64, 0))&lt;0, 4, "")
      )
    )
  ),"")</f>
        <v/>
      </c>
      <c r="S244" s="925" t="str">
        <f t="shared" si="1042"/>
        <v/>
      </c>
      <c r="U244" s="508" t="s">
        <v>1630</v>
      </c>
      <c r="V244" s="508" t="b">
        <f t="shared" ref="V244:W244" si="1119">V243</f>
        <v>0</v>
      </c>
      <c r="W244" s="508" t="b">
        <f t="shared" si="1119"/>
        <v>0</v>
      </c>
      <c r="X244" s="1080" t="b">
        <f t="shared" ref="X244" si="1120">IF(H233=$AB$376, FALSE,
 IF(H233=$AC$376, FALSE,
 IF(H233=$AD$376, FALSE,
 IF(H233=$AE$376, H243&lt;&gt;"",
 IF(H233=$AF$376, H243&lt;&gt;"", FALSE)))))</f>
        <v>0</v>
      </c>
      <c r="AC244" s="299"/>
    </row>
    <row r="245" spans="1:29" ht="21" customHeight="1">
      <c r="A245" s="493"/>
      <c r="C245" s="1329" t="s">
        <v>1076</v>
      </c>
      <c r="D245" s="1330"/>
      <c r="E245" s="1330"/>
      <c r="F245" s="1331"/>
      <c r="G245" s="1324"/>
      <c r="H245" s="498"/>
      <c r="I245" s="506"/>
      <c r="J245" s="499" t="str">
        <f t="shared" ref="J245" si="1121">IFERROR(IF(I245="","-",I245/I233),"-")</f>
        <v>-</v>
      </c>
      <c r="K245" s="1089" t="str">
        <f t="shared" si="1065"/>
        <v/>
      </c>
      <c r="L245" s="500" t="str">
        <f t="shared" ref="L245" si="1122">IF(AND(ISNUMBER(K245), K245&gt;=0, ISNUMBER(I233), I233&gt;0),K245/I233, "-")</f>
        <v>-</v>
      </c>
      <c r="M245" s="707" t="str">
        <f t="shared" si="1067"/>
        <v/>
      </c>
      <c r="N245" s="611"/>
      <c r="O245" s="296" t="str">
        <f>IF($N245="","",IFERROR(VLOOKUP($N245,'C3_2(公表)'!$C$4:$K$108,2,FALSE)&amp;"",""))</f>
        <v/>
      </c>
      <c r="P245" s="296" t="str">
        <f>IF($N245="","",IFERROR(VLOOKUP($N245,'C3_2(公表)'!$C$4:$K$108,3,FALSE)&amp;"",""))</f>
        <v/>
      </c>
      <c r="Q245" s="738" t="str">
        <f>IF($N245="","",IFERROR(VLOOKUP($N245,'C3_2(公表)'!$C$4:$K$108,4,FALSE)&amp;"",""))</f>
        <v/>
      </c>
      <c r="R245" s="925" t="str">
        <f t="shared" ref="R245" si="1123">IFERROR(
  IF(COUNTIF($H234:$H245, $H245)&gt;1, 1,
    IF(COUNTIF($Z$10:$Z$30, $H245)=1,
      IF(INDEX($BF$10:$BF$34, MATCH($H245, $Z$10:$Z$30, 0))&lt;0, 2, ""),
      IF(COUNTIF($Z$32:$Z$34, $H245)=1,
        IF(INDEX($CI$32:$CI$34, MATCH($H245, $Z$32:$Z$34, 0))&lt;0, 3, ""),
        IF(INDEX($BF$40:$BF$64, MATCH($H245, $Z$40:$Z$64, 0))&lt;0, 4, "")
      )
    )
  ),"")</f>
        <v/>
      </c>
      <c r="S245" s="925" t="str">
        <f t="shared" si="1042"/>
        <v/>
      </c>
      <c r="U245" s="508" t="s">
        <v>1630</v>
      </c>
      <c r="V245" s="508" t="b">
        <f t="shared" ref="V245:W245" si="1124">V244</f>
        <v>0</v>
      </c>
      <c r="W245" s="508" t="b">
        <f t="shared" si="1124"/>
        <v>0</v>
      </c>
      <c r="X245" s="1080" t="b">
        <f t="shared" ref="X245" si="1125">IF(H233=$AB$376, FALSE,
 IF(H233=$AC$376, FALSE,
 IF(H233=$AD$376, FALSE,
 IF(H233=$AE$376, H244&lt;&gt;"",
 IF(H233=$AF$376, H244&lt;&gt;"", FALSE)))))</f>
        <v>0</v>
      </c>
      <c r="AC245" s="299"/>
    </row>
    <row r="246" spans="1:29" ht="21" customHeight="1" thickBot="1">
      <c r="A246" s="493"/>
      <c r="C246" s="1333" t="str">
        <f>IFERROR(MIN(SUM(K234:K246)/I233, C244),"-")</f>
        <v>-</v>
      </c>
      <c r="D246" s="1334"/>
      <c r="E246" s="1334"/>
      <c r="F246" s="1335"/>
      <c r="G246" s="1332"/>
      <c r="H246" s="893" t="str">
        <f>IF(AND(H233="電源構成を指定しない", I233&lt;&gt;""), "電源種の指定なし", "")</f>
        <v/>
      </c>
      <c r="I246" s="894" t="str">
        <f>IF(AND(H233="電源構成を指定しない", I233&lt;&gt;""), I233-SUM(I234:I245), "")</f>
        <v/>
      </c>
      <c r="J246" s="895" t="str">
        <f t="shared" ref="J246" si="1126">IFERROR(IF(I246="","-",I246/I233),"-")</f>
        <v>-</v>
      </c>
      <c r="K246" s="1095" t="str">
        <f t="shared" si="1065"/>
        <v/>
      </c>
      <c r="L246" s="896" t="str">
        <f t="shared" ref="L246" si="1127">IF(AND(ISNUMBER(K246), K246&gt;=0, ISNUMBER(I233), I233&gt;0),K246/I233, "-")</f>
        <v>-</v>
      </c>
      <c r="M246" s="897" t="str">
        <f t="shared" si="1067"/>
        <v/>
      </c>
      <c r="N246" s="614"/>
      <c r="O246" s="740" t="str">
        <f>IF($N246="","",IFERROR(VLOOKUP($N246,'C3_2(公表)'!$C$4:$K$108,2,FALSE)&amp;"",""))</f>
        <v/>
      </c>
      <c r="P246" s="740" t="str">
        <f>IF($N246="","",IFERROR(VLOOKUP($N246,'C3_2(公表)'!$C$4:$K$108,3,FALSE)&amp;"",""))</f>
        <v/>
      </c>
      <c r="Q246" s="741" t="str">
        <f>IF($N246="","",IFERROR(VLOOKUP($N246,'C3_2(公表)'!$C$4:$K$108,4,FALSE)&amp;"",""))</f>
        <v/>
      </c>
      <c r="R246" s="733"/>
      <c r="S246" s="733"/>
      <c r="U246" s="508" t="s">
        <v>1630</v>
      </c>
      <c r="V246" s="508" t="b">
        <f t="shared" ref="V246:W246" si="1128">V245</f>
        <v>0</v>
      </c>
      <c r="W246" s="508" t="b">
        <f t="shared" si="1128"/>
        <v>0</v>
      </c>
      <c r="X246" s="508" t="b">
        <v>0</v>
      </c>
      <c r="AC246" s="299"/>
    </row>
    <row r="247" spans="1:29" ht="21" customHeight="1" thickTop="1" thickBot="1">
      <c r="A247" s="493"/>
      <c r="C247" s="1336" t="s">
        <v>1772</v>
      </c>
      <c r="D247" s="291" t="s">
        <v>1107</v>
      </c>
      <c r="E247" s="292" t="s">
        <v>54</v>
      </c>
      <c r="F247" s="292" t="s">
        <v>1109</v>
      </c>
      <c r="G247" s="589" t="s">
        <v>1108</v>
      </c>
      <c r="H247" s="743" t="str">
        <f>IF(AND($C$3=$AB$376, $I247&lt;&gt;""), $AB$376, "")</f>
        <v/>
      </c>
      <c r="I247" s="1053" t="str">
        <f>IF('D6'!$V$34=0, "", 'D6'!$V$34)</f>
        <v/>
      </c>
      <c r="J247" s="744"/>
      <c r="K247" s="1093"/>
      <c r="L247" s="593"/>
      <c r="M247" s="703"/>
      <c r="N247" s="610"/>
      <c r="O247" s="293" t="str">
        <f>IF($N247="","",
 IF($N247=0,"第2号様式　その３のすべての発電所",IFERROR(VLOOKUP($N247,'C3_2(公表)'!$C$4:$K$108,2,FALSE)&amp;"", "")))</f>
        <v/>
      </c>
      <c r="P247" s="293" t="str">
        <f>IF($N247="","",IFERROR(VLOOKUP($N247,'C3_2(公表)'!$C$4:$K$108,3,FALSE)&amp;"",""))</f>
        <v/>
      </c>
      <c r="Q247" s="737" t="str">
        <f>IF($N247="","",IFERROR(VLOOKUP($N247,'C3_2(公表)'!$C$4:$K$108,4,FALSE)&amp;"",""))</f>
        <v/>
      </c>
      <c r="R247" s="709"/>
      <c r="S247" s="925" t="str">
        <f t="shared" ref="S247" si="1129">IF(OR($H247="", $I247="", $I247=SUM($I248:$I260)), "",
   IF(SUM($I248:$I260)&lt;$I247,
     $U247&amp;"の利用量合計が "&amp;TEXT($I247, "#,##0")&amp;" 千kWh となるように I列に入力してください。",
     $U247&amp;"の利用量合計が "&amp;TEXT($I247, "#,##0")&amp;" 千kWh となるように I列に入力してください。"))</f>
        <v/>
      </c>
      <c r="T247" s="1338"/>
      <c r="U247" s="508" t="s">
        <v>1631</v>
      </c>
      <c r="V247" s="508" t="b">
        <f>'D6'!$V$34&gt;0</f>
        <v>0</v>
      </c>
      <c r="W247" s="508" t="b">
        <f>'D6'!$V$35&gt;0</f>
        <v>0</v>
      </c>
      <c r="X247" s="508" t="b">
        <v>1</v>
      </c>
      <c r="Y247" s="587"/>
    </row>
    <row r="248" spans="1:29" ht="21" customHeight="1">
      <c r="A248" s="493"/>
      <c r="C248" s="1337"/>
      <c r="D248" s="305"/>
      <c r="E248" s="306"/>
      <c r="F248" s="306"/>
      <c r="G248" s="307"/>
      <c r="H248" s="495"/>
      <c r="I248" s="503"/>
      <c r="J248" s="294" t="str">
        <f t="shared" ref="J248" si="1130">IFERROR(IF(I248="","-",I248/I247),"-")</f>
        <v>-</v>
      </c>
      <c r="K248" s="1087" t="str">
        <f t="shared" ref="K248:K260" si="1131">IF($H248="", "", IFERROR(INDEX($FT$40:$GS$55, MATCH($H248, $FS$40:$FS$55, 0), MATCH($U248, $FT$39:$GS$39, 0)), ""))</f>
        <v/>
      </c>
      <c r="L248" s="295" t="str">
        <f t="shared" ref="L248" si="1132">IF(AND(ISNUMBER(K248), K248&gt;=0, ISNUMBER(I247), I247&gt;0),K248/I247, "-")</f>
        <v>-</v>
      </c>
      <c r="M248" s="704" t="str">
        <f t="shared" ref="M248:M260" si="1133">IF($H248="", "", IFERROR(INDEX($FT$10:$GS$25, MATCH($H248, $FS$10:$FS$25, 0), MATCH($U248, $FT$9:$GS$9, 0)), ""))</f>
        <v/>
      </c>
      <c r="N248" s="611"/>
      <c r="O248" s="296" t="str">
        <f>IF($N248="","",IFERROR(VLOOKUP($N248,'C3_2(公表)'!$C$4:$K$108,2,FALSE)&amp;"",""))</f>
        <v/>
      </c>
      <c r="P248" s="296" t="str">
        <f>IF($N248="","",IFERROR(VLOOKUP($N248,'C3_2(公表)'!$C$4:$K$108,3,FALSE)&amp;"",""))</f>
        <v/>
      </c>
      <c r="Q248" s="738" t="str">
        <f>IF($N248="","",IFERROR(VLOOKUP($N248,'C3_2(公表)'!$C$4:$K$108,4,FALSE)&amp;"",""))</f>
        <v/>
      </c>
      <c r="R248" s="925" t="str">
        <f t="shared" ref="R248" si="1134">IFERROR(
  IF(COUNTIF($H248:$H248, $H248)&gt;1, 1,
    IF(COUNTIF($Z$10:$Z$30, $H248)=1,
      IF(INDEX($BF$10:$BF$34, MATCH($H248, $Z$10:$Z$30, 0))&lt;0, 2, ""),
      IF(COUNTIF($Z$32:$Z$34, $H248)=1,
        IF(INDEX($CI$32:$CI$34, MATCH($H248, $Z$32:$Z$34, 0))&lt;0, 3, ""),
        IF(INDEX($BF$40:$BF$64, MATCH($H248, $Z$40:$Z$64, 0))&lt;0, 4, "")
      )
    )
  ),"")</f>
        <v/>
      </c>
      <c r="S248" s="925" t="str">
        <f t="shared" si="1069"/>
        <v/>
      </c>
      <c r="T248" s="1338"/>
      <c r="U248" s="508" t="s">
        <v>1631</v>
      </c>
      <c r="V248" s="508" t="b">
        <f>V247</f>
        <v>0</v>
      </c>
      <c r="W248" s="508" t="b">
        <f>W247</f>
        <v>0</v>
      </c>
      <c r="X248" s="734" t="b">
        <f t="shared" ref="X248" si="1135">IF(H247=$AB$376, FALSE,
 IF(H247=$AC$376, H247&lt;&gt;"",
 IF(H247=$AD$376, H247&lt;&gt;"",
 IF(H247=$AE$376, H247&lt;&gt;"",
 IF(H247=$AF$376, H247&lt;&gt;"", FALSE)))))</f>
        <v>0</v>
      </c>
      <c r="Y248" s="587"/>
    </row>
    <row r="249" spans="1:29" ht="21" customHeight="1">
      <c r="A249" s="493"/>
      <c r="C249" s="297" t="s">
        <v>1071</v>
      </c>
      <c r="D249" s="1339"/>
      <c r="E249" s="1339"/>
      <c r="F249" s="1339"/>
      <c r="G249" s="1340"/>
      <c r="H249" s="48"/>
      <c r="I249" s="503"/>
      <c r="J249" s="294" t="str">
        <f t="shared" ref="J249" si="1136">IFERROR(IF(I249="","-",I249/I247),"-")</f>
        <v>-</v>
      </c>
      <c r="K249" s="1088" t="str">
        <f t="shared" si="1131"/>
        <v/>
      </c>
      <c r="L249" s="295" t="str">
        <f t="shared" ref="L249" si="1137">IF(AND(ISNUMBER(K249), K249&gt;=0, ISNUMBER(I247), I247&gt;0),K249/I247, "-")</f>
        <v>-</v>
      </c>
      <c r="M249" s="704" t="str">
        <f t="shared" si="1133"/>
        <v/>
      </c>
      <c r="N249" s="612"/>
      <c r="O249" s="296" t="str">
        <f>IF($N249="","",IFERROR(VLOOKUP($N249,'C3_2(公表)'!$C$4:$K$108,2,FALSE)&amp;"",""))</f>
        <v/>
      </c>
      <c r="P249" s="296" t="str">
        <f>IF($N249="","",IFERROR(VLOOKUP($N249,'C3_2(公表)'!$C$4:$K$108,3,FALSE)&amp;"",""))</f>
        <v/>
      </c>
      <c r="Q249" s="738" t="str">
        <f>IF($N249="","",IFERROR(VLOOKUP($N249,'C3_2(公表)'!$C$4:$K$108,4,FALSE)&amp;"",""))</f>
        <v/>
      </c>
      <c r="R249" s="925" t="str">
        <f t="shared" ref="R249" si="1138">IFERROR(
  IF(COUNTIF($H248:$H249, $H249)&gt;1, 1,
    IF(COUNTIF($Z$10:$Z$30, $H249)=1,
      IF(INDEX($BF$10:$BF$34, MATCH($H249, $Z$10:$Z$30, 0))&lt;0, 2, ""),
      IF(COUNTIF($Z$32:$Z$34, $H249)=1,
        IF(INDEX($CI$32:$CI$34, MATCH($H249, $Z$32:$Z$34, 0))&lt;0, 3, ""),
        IF(INDEX($BF$40:$BF$64, MATCH($H249, $Z$40:$Z$64, 0))&lt;0, 4, "")
      )
    )
  ),"")</f>
        <v/>
      </c>
      <c r="S249" s="925" t="str">
        <f t="shared" si="1069"/>
        <v/>
      </c>
      <c r="U249" s="508" t="s">
        <v>1631</v>
      </c>
      <c r="V249" s="508" t="b">
        <f t="shared" ref="V249:W249" si="1139">V248</f>
        <v>0</v>
      </c>
      <c r="W249" s="508" t="b">
        <f t="shared" si="1139"/>
        <v>0</v>
      </c>
      <c r="X249" s="734" t="b">
        <f t="shared" ref="X249" si="1140">IF(H247=$AB$376, FALSE,
 IF(H247=$AC$376, H248&lt;&gt;"",
 IF(H247=$AD$376, H248&lt;&gt;"",
 IF(H247=$AE$376, H248&lt;&gt;"",
 IF(H247=$AF$376, H248&lt;&gt;"", FALSE)))))</f>
        <v>0</v>
      </c>
    </row>
    <row r="250" spans="1:29" ht="21" customHeight="1">
      <c r="A250" s="493"/>
      <c r="C250" s="1341"/>
      <c r="D250" s="1342"/>
      <c r="E250" s="1342"/>
      <c r="F250" s="1343"/>
      <c r="G250" s="298" t="s">
        <v>1072</v>
      </c>
      <c r="H250" s="48"/>
      <c r="I250" s="503"/>
      <c r="J250" s="294" t="str">
        <f t="shared" ref="J250" si="1141">IFERROR(IF(I250="","-",I250/I247),"-")</f>
        <v>-</v>
      </c>
      <c r="K250" s="1088" t="str">
        <f t="shared" si="1131"/>
        <v/>
      </c>
      <c r="L250" s="295" t="str">
        <f t="shared" ref="L250" si="1142">IF(AND(ISNUMBER(K250), K250&gt;=0, ISNUMBER(I247), I247&gt;0),K250/I247, "-")</f>
        <v>-</v>
      </c>
      <c r="M250" s="704" t="str">
        <f t="shared" si="1133"/>
        <v/>
      </c>
      <c r="N250" s="612"/>
      <c r="O250" s="296" t="str">
        <f>IF($N250="","",IFERROR(VLOOKUP($N250,'C3_2(公表)'!$C$4:$K$108,2,FALSE)&amp;"",""))</f>
        <v/>
      </c>
      <c r="P250" s="296" t="str">
        <f>IF($N250="","",IFERROR(VLOOKUP($N250,'C3_2(公表)'!$C$4:$K$108,3,FALSE)&amp;"",""))</f>
        <v/>
      </c>
      <c r="Q250" s="738" t="str">
        <f>IF($N250="","",IFERROR(VLOOKUP($N250,'C3_2(公表)'!$C$4:$K$108,4,FALSE)&amp;"",""))</f>
        <v/>
      </c>
      <c r="R250" s="925" t="str">
        <f t="shared" ref="R250" si="1143">IFERROR(
  IF(COUNTIF($H248:$H250, $H250)&gt;1, 1,
    IF(COUNTIF($Z$10:$Z$30, $H250)=1,
      IF(INDEX($BF$10:$BF$34, MATCH($H250, $Z$10:$Z$30, 0))&lt;0, 2, ""),
      IF(COUNTIF($Z$32:$Z$34, $H250)=1,
        IF(INDEX($CI$32:$CI$34, MATCH($H250, $Z$32:$Z$34, 0))&lt;0, 3, ""),
        IF(INDEX($BF$40:$BF$64, MATCH($H250, $Z$40:$Z$64, 0))&lt;0, 4, "")
      )
    )
  ),"")</f>
        <v/>
      </c>
      <c r="S250" s="925" t="str">
        <f t="shared" si="1069"/>
        <v/>
      </c>
      <c r="U250" s="508" t="s">
        <v>1631</v>
      </c>
      <c r="V250" s="508" t="b">
        <f t="shared" ref="V250:W250" si="1144">V249</f>
        <v>0</v>
      </c>
      <c r="W250" s="508" t="b">
        <f t="shared" si="1144"/>
        <v>0</v>
      </c>
      <c r="X250" s="734" t="b">
        <f t="shared" ref="X250" si="1145">IF(H247=$AB$376, FALSE,
 IF(H247=$AC$376, H249&lt;&gt;"",
 IF(H247=$AD$376, H249&lt;&gt;"",
 IF(H247=$AE$376, H249&lt;&gt;"",
 IF(H247=$AF$376, H249&lt;&gt;"", FALSE)))))</f>
        <v>0</v>
      </c>
      <c r="AC250" s="299"/>
    </row>
    <row r="251" spans="1:29" ht="21" customHeight="1">
      <c r="A251" s="493"/>
      <c r="C251" s="1344" t="s">
        <v>1148</v>
      </c>
      <c r="D251" s="1345"/>
      <c r="E251" s="1345"/>
      <c r="F251" s="1345"/>
      <c r="G251" s="1324"/>
      <c r="H251" s="48"/>
      <c r="I251" s="503"/>
      <c r="J251" s="294" t="str">
        <f t="shared" ref="J251" si="1146">IFERROR(IF(I251="","-",I251/I247),"-")</f>
        <v>-</v>
      </c>
      <c r="K251" s="1088" t="str">
        <f t="shared" si="1131"/>
        <v/>
      </c>
      <c r="L251" s="295" t="str">
        <f t="shared" ref="L251" si="1147">IF(AND(ISNUMBER(K251), K251&gt;=0, ISNUMBER(I247), I247&gt;0),K251/I247, "-")</f>
        <v>-</v>
      </c>
      <c r="M251" s="704" t="str">
        <f t="shared" si="1133"/>
        <v/>
      </c>
      <c r="N251" s="612"/>
      <c r="O251" s="296" t="str">
        <f>IF($N251="","",IFERROR(VLOOKUP($N251,'C3_2(公表)'!$C$4:$K$108,2,FALSE)&amp;"",""))</f>
        <v/>
      </c>
      <c r="P251" s="296" t="str">
        <f>IF($N251="","",IFERROR(VLOOKUP($N251,'C3_2(公表)'!$C$4:$K$108,3,FALSE)&amp;"",""))</f>
        <v/>
      </c>
      <c r="Q251" s="738" t="str">
        <f>IF($N251="","",IFERROR(VLOOKUP($N251,'C3_2(公表)'!$C$4:$K$108,4,FALSE)&amp;"",""))</f>
        <v/>
      </c>
      <c r="R251" s="925" t="str">
        <f t="shared" ref="R251" si="1148">IFERROR(
  IF(COUNTIF($H248:$H251, $H251)&gt;1, 1,
    IF(COUNTIF($Z$10:$Z$30, $H251)=1,
      IF(INDEX($BF$10:$BF$34, MATCH($H251, $Z$10:$Z$30, 0))&lt;0, 2, ""),
      IF(COUNTIF($Z$32:$Z$34, $H251)=1,
        IF(INDEX($CI$32:$CI$34, MATCH($H251, $Z$32:$Z$34, 0))&lt;0, 3, ""),
        IF(INDEX($BF$40:$BF$64, MATCH($H251, $Z$40:$Z$64, 0))&lt;0, 4, "")
      )
    )
  ),"")</f>
        <v/>
      </c>
      <c r="S251" s="925" t="str">
        <f t="shared" si="1042"/>
        <v/>
      </c>
      <c r="U251" s="508" t="s">
        <v>1631</v>
      </c>
      <c r="V251" s="508" t="b">
        <f t="shared" ref="V251:W251" si="1149">V250</f>
        <v>0</v>
      </c>
      <c r="W251" s="508" t="b">
        <f t="shared" si="1149"/>
        <v>0</v>
      </c>
      <c r="X251" s="735" t="b">
        <f t="shared" ref="X251" si="1150">IF(H247=$AB$376, FALSE,
 IF(H247=$AC$376, FALSE,
 IF(H247=$AD$376, H250&lt;&gt;"",
 IF(H247=$AE$376, H250&lt;&gt;"",
 IF(H247=$AF$376, H250&lt;&gt;"", FALSE)))))</f>
        <v>0</v>
      </c>
      <c r="AC251" s="299"/>
    </row>
    <row r="252" spans="1:29" ht="21" customHeight="1">
      <c r="A252" s="493"/>
      <c r="C252" s="1346"/>
      <c r="D252" s="1347"/>
      <c r="E252" s="1347"/>
      <c r="F252" s="1347"/>
      <c r="G252" s="1325"/>
      <c r="H252" s="48"/>
      <c r="I252" s="503"/>
      <c r="J252" s="294" t="str">
        <f t="shared" ref="J252" si="1151">IFERROR(IF(I252="","-",I252/I247),"-")</f>
        <v>-</v>
      </c>
      <c r="K252" s="1088" t="str">
        <f t="shared" si="1131"/>
        <v/>
      </c>
      <c r="L252" s="295" t="str">
        <f t="shared" ref="L252" si="1152">IF(AND(ISNUMBER(K252), K252&gt;=0, ISNUMBER(I247), I247&gt;0),K252/I247, "-")</f>
        <v>-</v>
      </c>
      <c r="M252" s="704" t="str">
        <f t="shared" si="1133"/>
        <v/>
      </c>
      <c r="N252" s="612"/>
      <c r="O252" s="296" t="str">
        <f>IF($N252="","",IFERROR(VLOOKUP($N252,'C3_2(公表)'!$C$4:$K$108,2,FALSE)&amp;"",""))</f>
        <v/>
      </c>
      <c r="P252" s="296" t="str">
        <f>IF($N252="","",IFERROR(VLOOKUP($N252,'C3_2(公表)'!$C$4:$K$108,3,FALSE)&amp;"",""))</f>
        <v/>
      </c>
      <c r="Q252" s="738" t="str">
        <f>IF($N252="","",IFERROR(VLOOKUP($N252,'C3_2(公表)'!$C$4:$K$108,4,FALSE)&amp;"",""))</f>
        <v/>
      </c>
      <c r="R252" s="925" t="str">
        <f t="shared" ref="R252" si="1153">IFERROR(
  IF(COUNTIF($H248:$H252, $H252)&gt;1, 1,
    IF(COUNTIF($Z$10:$Z$30, $H252)=1,
      IF(INDEX($BF$10:$BF$34, MATCH($H252, $Z$10:$Z$30, 0))&lt;0, 2, ""),
      IF(COUNTIF($Z$32:$Z$34, $H252)=1,
        IF(INDEX($CI$32:$CI$34, MATCH($H252, $Z$32:$Z$34, 0))&lt;0, 3, ""),
        IF(INDEX($BF$40:$BF$64, MATCH($H252, $Z$40:$Z$64, 0))&lt;0, 4, "")
      )
    )
  ),"")</f>
        <v/>
      </c>
      <c r="S252" s="925" t="str">
        <f t="shared" si="1042"/>
        <v/>
      </c>
      <c r="U252" s="508" t="s">
        <v>1631</v>
      </c>
      <c r="V252" s="508" t="b">
        <f t="shared" ref="V252:W252" si="1154">V251</f>
        <v>0</v>
      </c>
      <c r="W252" s="508" t="b">
        <f t="shared" si="1154"/>
        <v>0</v>
      </c>
      <c r="X252" s="735" t="b">
        <f t="shared" ref="X252" si="1155">IF(H247=$AB$376, FALSE,
 IF(H247=$AC$376, FALSE,
 IF(H247=$AD$376, H251&lt;&gt;"",
 IF(H247=$AE$376, H251&lt;&gt;"",
 IF(H247=$AF$376, H251&lt;&gt;"", FALSE)))))</f>
        <v>0</v>
      </c>
      <c r="AC252" s="299"/>
    </row>
    <row r="253" spans="1:29" ht="21" customHeight="1">
      <c r="A253" s="493"/>
      <c r="C253" s="1344" t="s">
        <v>1149</v>
      </c>
      <c r="D253" s="1345"/>
      <c r="E253" s="1345"/>
      <c r="F253" s="1345"/>
      <c r="G253" s="1324"/>
      <c r="H253" s="48"/>
      <c r="I253" s="503"/>
      <c r="J253" s="294" t="str">
        <f t="shared" ref="J253" si="1156">IFERROR(IF(I253="","-",I253/I247),"-")</f>
        <v>-</v>
      </c>
      <c r="K253" s="1088" t="str">
        <f t="shared" si="1131"/>
        <v/>
      </c>
      <c r="L253" s="295" t="str">
        <f t="shared" ref="L253" si="1157">IF(AND(ISNUMBER(K253), K253&gt;=0, ISNUMBER(I247), I247&gt;0),K253/I247, "-")</f>
        <v>-</v>
      </c>
      <c r="M253" s="704" t="str">
        <f t="shared" si="1133"/>
        <v/>
      </c>
      <c r="N253" s="612"/>
      <c r="O253" s="296" t="str">
        <f>IF($N253="","",IFERROR(VLOOKUP($N253,'C3_2(公表)'!$C$4:$K$108,2,FALSE)&amp;"",""))</f>
        <v/>
      </c>
      <c r="P253" s="296" t="str">
        <f>IF($N253="","",IFERROR(VLOOKUP($N253,'C3_2(公表)'!$C$4:$K$108,3,FALSE)&amp;"",""))</f>
        <v/>
      </c>
      <c r="Q253" s="738" t="str">
        <f>IF($N253="","",IFERROR(VLOOKUP($N253,'C3_2(公表)'!$C$4:$K$108,4,FALSE)&amp;"",""))</f>
        <v/>
      </c>
      <c r="R253" s="925" t="str">
        <f t="shared" ref="R253" si="1158">IFERROR(
  IF(COUNTIF($H248:$H253, $H253)&gt;1, 1,
    IF(COUNTIF($Z$10:$Z$30, $H253)=1,
      IF(INDEX($BF$10:$BF$34, MATCH($H253, $Z$10:$Z$30, 0))&lt;0, 2, ""),
      IF(COUNTIF($Z$32:$Z$34, $H253)=1,
        IF(INDEX($CI$32:$CI$34, MATCH($H253, $Z$32:$Z$34, 0))&lt;0, 3, ""),
        IF(INDEX($BF$40:$BF$64, MATCH($H253, $Z$40:$Z$64, 0))&lt;0, 4, "")
      )
    )
  ),"")</f>
        <v/>
      </c>
      <c r="S253" s="925" t="str">
        <f t="shared" si="1042"/>
        <v/>
      </c>
      <c r="U253" s="508" t="s">
        <v>1631</v>
      </c>
      <c r="V253" s="508" t="b">
        <f t="shared" ref="V253:W253" si="1159">V252</f>
        <v>0</v>
      </c>
      <c r="W253" s="508" t="b">
        <f t="shared" si="1159"/>
        <v>0</v>
      </c>
      <c r="X253" s="735" t="b">
        <f t="shared" ref="X253" si="1160">IF(H247=$AB$376, FALSE,
 IF(H247=$AC$376, FALSE,
 IF(H247=$AD$376, H252&lt;&gt;"",
 IF(H247=$AE$376, H252&lt;&gt;"",
 IF(H247=$AF$376, H252&lt;&gt;"", FALSE)))))</f>
        <v>0</v>
      </c>
      <c r="AC253" s="299"/>
    </row>
    <row r="254" spans="1:29" ht="21" customHeight="1">
      <c r="A254" s="493"/>
      <c r="C254" s="1346"/>
      <c r="D254" s="1347"/>
      <c r="E254" s="1347"/>
      <c r="F254" s="1347"/>
      <c r="G254" s="1325"/>
      <c r="H254" s="48"/>
      <c r="I254" s="503"/>
      <c r="J254" s="294" t="str">
        <f t="shared" ref="J254" si="1161">IFERROR(IF(I254="","-",I254/I247),"-")</f>
        <v>-</v>
      </c>
      <c r="K254" s="1088" t="str">
        <f t="shared" si="1131"/>
        <v/>
      </c>
      <c r="L254" s="295" t="str">
        <f t="shared" ref="L254" si="1162">IF(AND(ISNUMBER(K254), K254&gt;=0, ISNUMBER(I247), I247&gt;0),K254/I247, "-")</f>
        <v>-</v>
      </c>
      <c r="M254" s="704" t="str">
        <f t="shared" si="1133"/>
        <v/>
      </c>
      <c r="N254" s="612"/>
      <c r="O254" s="296" t="str">
        <f>IF($N254="","",IFERROR(VLOOKUP($N254,'C3_2(公表)'!$C$4:$K$108,2,FALSE)&amp;"",""))</f>
        <v/>
      </c>
      <c r="P254" s="296" t="str">
        <f>IF($N254="","",IFERROR(VLOOKUP($N254,'C3_2(公表)'!$C$4:$K$108,3,FALSE)&amp;"",""))</f>
        <v/>
      </c>
      <c r="Q254" s="738" t="str">
        <f>IF($N254="","",IFERROR(VLOOKUP($N254,'C3_2(公表)'!$C$4:$K$108,4,FALSE)&amp;"",""))</f>
        <v/>
      </c>
      <c r="R254" s="925" t="str">
        <f t="shared" ref="R254" si="1163">IFERROR(
  IF(COUNTIF($H248:$H254, $H254)&gt;1, 1,
    IF(COUNTIF($Z$10:$Z$30, $H254)=1,
      IF(INDEX($BF$10:$BF$34, MATCH($H254, $Z$10:$Z$30, 0))&lt;0, 2, ""),
      IF(COUNTIF($Z$32:$Z$34, $H254)=1,
        IF(INDEX($CI$32:$CI$34, MATCH($H254, $Z$32:$Z$34, 0))&lt;0, 3, ""),
        IF(INDEX($BF$40:$BF$64, MATCH($H254, $Z$40:$Z$64, 0))&lt;0, 4, "")
      )
    )
  ),"")</f>
        <v/>
      </c>
      <c r="S254" s="925" t="str">
        <f t="shared" si="1042"/>
        <v/>
      </c>
      <c r="U254" s="508" t="s">
        <v>1631</v>
      </c>
      <c r="V254" s="508" t="b">
        <f t="shared" ref="V254:W254" si="1164">V253</f>
        <v>0</v>
      </c>
      <c r="W254" s="508" t="b">
        <f t="shared" si="1164"/>
        <v>0</v>
      </c>
      <c r="X254" s="735" t="b">
        <f t="shared" ref="X254" si="1165">IF(H247=$AB$376, FALSE,
 IF(H247=$AC$376, FALSE,
 IF(H247=$AD$376, H253&lt;&gt;"",
 IF(H247=$AE$376, H253&lt;&gt;"",
 IF(H247=$AF$376, H253&lt;&gt;"", FALSE)))))</f>
        <v>0</v>
      </c>
      <c r="AC254" s="299"/>
    </row>
    <row r="255" spans="1:29" ht="21" customHeight="1">
      <c r="A255" s="493"/>
      <c r="C255" s="1321" t="s">
        <v>1075</v>
      </c>
      <c r="D255" s="1322"/>
      <c r="E255" s="1323"/>
      <c r="F255" s="1323"/>
      <c r="G255" s="1324"/>
      <c r="H255" s="48"/>
      <c r="I255" s="503"/>
      <c r="J255" s="294" t="str">
        <f t="shared" ref="J255" si="1166">IFERROR(IF(I255="","-",I255/I247),"-")</f>
        <v>-</v>
      </c>
      <c r="K255" s="1088" t="str">
        <f t="shared" si="1131"/>
        <v/>
      </c>
      <c r="L255" s="295" t="str">
        <f t="shared" ref="L255" si="1167">IF(AND(ISNUMBER(K255), K255&gt;=0, ISNUMBER(I247), I247&gt;0),K255/I247, "-")</f>
        <v>-</v>
      </c>
      <c r="M255" s="704" t="str">
        <f t="shared" si="1133"/>
        <v/>
      </c>
      <c r="N255" s="612"/>
      <c r="O255" s="296" t="str">
        <f>IF($N255="","",IFERROR(VLOOKUP($N255,'C3_2(公表)'!$C$4:$K$108,2,FALSE)&amp;"",""))</f>
        <v/>
      </c>
      <c r="P255" s="296" t="str">
        <f>IF($N255="","",IFERROR(VLOOKUP($N255,'C3_2(公表)'!$C$4:$K$108,3,FALSE)&amp;"",""))</f>
        <v/>
      </c>
      <c r="Q255" s="738" t="str">
        <f>IF($N255="","",IFERROR(VLOOKUP($N255,'C3_2(公表)'!$C$4:$K$108,4,FALSE)&amp;"",""))</f>
        <v/>
      </c>
      <c r="R255" s="925" t="str">
        <f t="shared" ref="R255" si="1168">IFERROR(
  IF(COUNTIF($H248:$H255, $H255)&gt;1, 1,
    IF(COUNTIF($Z$10:$Z$30, $H255)=1,
      IF(INDEX($BF$10:$BF$34, MATCH($H255, $Z$10:$Z$30, 0))&lt;0, 2, ""),
      IF(COUNTIF($Z$32:$Z$34, $H255)=1,
        IF(INDEX($CI$32:$CI$34, MATCH($H255, $Z$32:$Z$34, 0))&lt;0, 3, ""),
        IF(INDEX($BF$40:$BF$64, MATCH($H255, $Z$40:$Z$64, 0))&lt;0, 4, "")
      )
    )
  ),"")</f>
        <v/>
      </c>
      <c r="S255" s="925" t="str">
        <f t="shared" si="1042"/>
        <v/>
      </c>
      <c r="U255" s="508" t="s">
        <v>1631</v>
      </c>
      <c r="V255" s="508" t="b">
        <f t="shared" ref="V255:W255" si="1169">V254</f>
        <v>0</v>
      </c>
      <c r="W255" s="508" t="b">
        <f t="shared" si="1169"/>
        <v>0</v>
      </c>
      <c r="X255" s="735" t="b">
        <f t="shared" ref="X255" si="1170">IF(H247=$AB$376, FALSE,
 IF(H247=$AC$376, FALSE,
 IF(H247=$AD$376, H254&lt;&gt;"",
 IF(H247=$AE$376, H254&lt;&gt;"",
 IF(H247=$AF$376, H254&lt;&gt;"", FALSE)))))</f>
        <v>0</v>
      </c>
      <c r="AC255" s="299"/>
    </row>
    <row r="256" spans="1:29" ht="21" customHeight="1">
      <c r="A256" s="493"/>
      <c r="C256" s="1326" t="str">
        <f>'D6'!$V$51</f>
        <v>-</v>
      </c>
      <c r="D256" s="1327"/>
      <c r="E256" s="1328"/>
      <c r="F256" s="1328"/>
      <c r="G256" s="1325"/>
      <c r="H256" s="48"/>
      <c r="I256" s="506"/>
      <c r="J256" s="294" t="str">
        <f t="shared" ref="J256" si="1171">IFERROR(IF(I256="","-",I256/I247),"-")</f>
        <v>-</v>
      </c>
      <c r="K256" s="1089" t="str">
        <f t="shared" si="1131"/>
        <v/>
      </c>
      <c r="L256" s="295" t="str">
        <f t="shared" ref="L256" si="1172">IF(AND(ISNUMBER(K256), K256&gt;=0, ISNUMBER(I247), I247&gt;0),K256/I247, "-")</f>
        <v>-</v>
      </c>
      <c r="M256" s="704" t="str">
        <f t="shared" si="1133"/>
        <v/>
      </c>
      <c r="N256" s="611"/>
      <c r="O256" s="296" t="str">
        <f>IF($N256="","",IFERROR(VLOOKUP($N256,'C3_2(公表)'!$C$4:$K$108,2,FALSE)&amp;"",""))</f>
        <v/>
      </c>
      <c r="P256" s="296" t="str">
        <f>IF($N256="","",IFERROR(VLOOKUP($N256,'C3_2(公表)'!$C$4:$K$108,3,FALSE)&amp;"",""))</f>
        <v/>
      </c>
      <c r="Q256" s="738" t="str">
        <f>IF($N256="","",IFERROR(VLOOKUP($N256,'C3_2(公表)'!$C$4:$K$108,4,FALSE)&amp;"",""))</f>
        <v/>
      </c>
      <c r="R256" s="925" t="str">
        <f t="shared" ref="R256" si="1173">IFERROR(
  IF(COUNTIF($H248:$H256, $H256)&gt;1, 1,
    IF(COUNTIF($Z$10:$Z$30, $H256)=1,
      IF(INDEX($BF$10:$BF$34, MATCH($H256, $Z$10:$Z$30, 0))&lt;0, 2, ""),
      IF(COUNTIF($Z$32:$Z$34, $H256)=1,
        IF(INDEX($CI$32:$CI$34, MATCH($H256, $Z$32:$Z$34, 0))&lt;0, 3, ""),
        IF(INDEX($BF$40:$BF$64, MATCH($H256, $Z$40:$Z$64, 0))&lt;0, 4, "")
      )
    )
  ),"")</f>
        <v/>
      </c>
      <c r="S256" s="925" t="str">
        <f t="shared" si="1042"/>
        <v/>
      </c>
      <c r="U256" s="508" t="s">
        <v>1631</v>
      </c>
      <c r="V256" s="508" t="b">
        <f t="shared" ref="V256:W256" si="1174">V255</f>
        <v>0</v>
      </c>
      <c r="W256" s="508" t="b">
        <f t="shared" si="1174"/>
        <v>0</v>
      </c>
      <c r="X256" s="735" t="b">
        <f t="shared" ref="X256" si="1175">IF(H247=$AB$376, FALSE,
 IF(H247=$AC$376, FALSE,
 IF(H247=$AD$376, H255&lt;&gt;"",
 IF(H247=$AE$376, H255&lt;&gt;"",
 IF(H247=$AF$376, H255&lt;&gt;"", FALSE)))))</f>
        <v>0</v>
      </c>
      <c r="AC256" s="299"/>
    </row>
    <row r="257" spans="1:29" ht="21" customHeight="1">
      <c r="A257" s="493"/>
      <c r="C257" s="1329" t="s">
        <v>1043</v>
      </c>
      <c r="D257" s="1330"/>
      <c r="E257" s="1330"/>
      <c r="F257" s="1331"/>
      <c r="G257" s="1324"/>
      <c r="H257" s="48"/>
      <c r="I257" s="507"/>
      <c r="J257" s="294" t="str">
        <f t="shared" ref="J257" si="1176">IFERROR(IF(I257="","-",I257/I247),"-")</f>
        <v>-</v>
      </c>
      <c r="K257" s="1087" t="str">
        <f t="shared" si="1131"/>
        <v/>
      </c>
      <c r="L257" s="295" t="str">
        <f t="shared" ref="L257" si="1177">IF(AND(ISNUMBER(K257), K257&gt;=0, ISNUMBER(I247), I247&gt;0),K257/I247, "-")</f>
        <v>-</v>
      </c>
      <c r="M257" s="704" t="str">
        <f t="shared" si="1133"/>
        <v/>
      </c>
      <c r="N257" s="611"/>
      <c r="O257" s="296" t="str">
        <f>IF($N257="","",IFERROR(VLOOKUP($N257,'C3_2(公表)'!$C$4:$K$108,2,FALSE)&amp;"",""))</f>
        <v/>
      </c>
      <c r="P257" s="296" t="str">
        <f>IF($N257="","",IFERROR(VLOOKUP($N257,'C3_2(公表)'!$C$4:$K$108,3,FALSE)&amp;"",""))</f>
        <v/>
      </c>
      <c r="Q257" s="738" t="str">
        <f>IF($N257="","",IFERROR(VLOOKUP($N257,'C3_2(公表)'!$C$4:$K$108,4,FALSE)&amp;"",""))</f>
        <v/>
      </c>
      <c r="R257" s="925" t="str">
        <f t="shared" ref="R257" si="1178">IFERROR(
  IF(COUNTIF($H248:$H257, $H257)&gt;1, 1,
    IF(COUNTIF($Z$10:$Z$30, $H257)=1,
      IF(INDEX($BF$10:$BF$34, MATCH($H257, $Z$10:$Z$30, 0))&lt;0, 2, ""),
      IF(COUNTIF($Z$32:$Z$34, $H257)=1,
        IF(INDEX($CI$32:$CI$34, MATCH($H257, $Z$32:$Z$34, 0))&lt;0, 3, ""),
        IF(INDEX($BF$40:$BF$64, MATCH($H257, $Z$40:$Z$64, 0))&lt;0, 4, "")
      )
    )
  ),"")</f>
        <v/>
      </c>
      <c r="S257" s="925" t="str">
        <f t="shared" si="1042"/>
        <v/>
      </c>
      <c r="U257" s="508" t="s">
        <v>1631</v>
      </c>
      <c r="V257" s="508" t="b">
        <f t="shared" ref="V257:W257" si="1179">V256</f>
        <v>0</v>
      </c>
      <c r="W257" s="508" t="b">
        <f t="shared" si="1179"/>
        <v>0</v>
      </c>
      <c r="X257" s="1080" t="b">
        <f t="shared" ref="X257" si="1180">IF(H247=$AB$376, FALSE,
 IF(H247=$AC$376, FALSE,
 IF(H247=$AD$376, FALSE,
 IF(H247=$AE$376, H256&lt;&gt;"",
 IF(H247=$AF$376, H256&lt;&gt;"", FALSE)))))</f>
        <v>0</v>
      </c>
      <c r="AC257" s="299"/>
    </row>
    <row r="258" spans="1:29" ht="21" customHeight="1">
      <c r="A258" s="493"/>
      <c r="C258" s="1326" t="str">
        <f>IFERROR(MIN(SUM(M248:M260)/I247,C256),"-")</f>
        <v>-</v>
      </c>
      <c r="D258" s="1327"/>
      <c r="E258" s="1328"/>
      <c r="F258" s="1328"/>
      <c r="G258" s="1325"/>
      <c r="H258" s="48"/>
      <c r="I258" s="506"/>
      <c r="J258" s="294" t="str">
        <f t="shared" ref="J258" si="1181">IFERROR(IF(I258="","-",I258/I247),"-")</f>
        <v>-</v>
      </c>
      <c r="K258" s="1089" t="str">
        <f t="shared" si="1131"/>
        <v/>
      </c>
      <c r="L258" s="295" t="str">
        <f t="shared" ref="L258" si="1182">IF(AND(ISNUMBER(K258), K258&gt;=0, ISNUMBER(I247), I247&gt;0),K258/I247, "-")</f>
        <v>-</v>
      </c>
      <c r="M258" s="704" t="str">
        <f t="shared" si="1133"/>
        <v/>
      </c>
      <c r="N258" s="611"/>
      <c r="O258" s="296" t="str">
        <f>IF($N258="","",IFERROR(VLOOKUP($N258,'C3_2(公表)'!$C$4:$K$108,2,FALSE)&amp;"",""))</f>
        <v/>
      </c>
      <c r="P258" s="296" t="str">
        <f>IF($N258="","",IFERROR(VLOOKUP($N258,'C3_2(公表)'!$C$4:$K$108,3,FALSE)&amp;"",""))</f>
        <v/>
      </c>
      <c r="Q258" s="738" t="str">
        <f>IF($N258="","",IFERROR(VLOOKUP($N258,'C3_2(公表)'!$C$4:$K$108,4,FALSE)&amp;"",""))</f>
        <v/>
      </c>
      <c r="R258" s="925" t="str">
        <f t="shared" ref="R258" si="1183">IFERROR(
  IF(COUNTIF($H248:$H258, $H258)&gt;1, 1,
    IF(COUNTIF($Z$10:$Z$30, $H258)=1,
      IF(INDEX($BF$10:$BF$34, MATCH($H258, $Z$10:$Z$30, 0))&lt;0, 2, ""),
      IF(COUNTIF($Z$32:$Z$34, $H258)=1,
        IF(INDEX($CI$32:$CI$34, MATCH($H258, $Z$32:$Z$34, 0))&lt;0, 3, ""),
        IF(INDEX($BF$40:$BF$64, MATCH($H258, $Z$40:$Z$64, 0))&lt;0, 4, "")
      )
    )
  ),"")</f>
        <v/>
      </c>
      <c r="S258" s="925" t="str">
        <f t="shared" si="1042"/>
        <v/>
      </c>
      <c r="U258" s="508" t="s">
        <v>1631</v>
      </c>
      <c r="V258" s="508" t="b">
        <f t="shared" ref="V258:W258" si="1184">V257</f>
        <v>0</v>
      </c>
      <c r="W258" s="508" t="b">
        <f t="shared" si="1184"/>
        <v>0</v>
      </c>
      <c r="X258" s="1080" t="b">
        <f t="shared" ref="X258" si="1185">IF(H247=$AB$376, FALSE,
 IF(H247=$AC$376, FALSE,
 IF(H247=$AD$376, FALSE,
 IF(H247=$AE$376, H257&lt;&gt;"",
 IF(H247=$AF$376, H257&lt;&gt;"", FALSE)))))</f>
        <v>0</v>
      </c>
      <c r="AC258" s="299"/>
    </row>
    <row r="259" spans="1:29" ht="21" customHeight="1">
      <c r="A259" s="493"/>
      <c r="C259" s="1329" t="s">
        <v>1076</v>
      </c>
      <c r="D259" s="1330"/>
      <c r="E259" s="1330"/>
      <c r="F259" s="1331"/>
      <c r="G259" s="1324"/>
      <c r="H259" s="498"/>
      <c r="I259" s="506"/>
      <c r="J259" s="499" t="str">
        <f t="shared" ref="J259" si="1186">IFERROR(IF(I259="","-",I259/I247),"-")</f>
        <v>-</v>
      </c>
      <c r="K259" s="1089" t="str">
        <f t="shared" si="1131"/>
        <v/>
      </c>
      <c r="L259" s="500" t="str">
        <f t="shared" ref="L259" si="1187">IF(AND(ISNUMBER(K259), K259&gt;=0, ISNUMBER(I247), I247&gt;0),K259/I247, "-")</f>
        <v>-</v>
      </c>
      <c r="M259" s="707" t="str">
        <f t="shared" si="1133"/>
        <v/>
      </c>
      <c r="N259" s="611"/>
      <c r="O259" s="296" t="str">
        <f>IF($N259="","",IFERROR(VLOOKUP($N259,'C3_2(公表)'!$C$4:$K$108,2,FALSE)&amp;"",""))</f>
        <v/>
      </c>
      <c r="P259" s="296" t="str">
        <f>IF($N259="","",IFERROR(VLOOKUP($N259,'C3_2(公表)'!$C$4:$K$108,3,FALSE)&amp;"",""))</f>
        <v/>
      </c>
      <c r="Q259" s="738" t="str">
        <f>IF($N259="","",IFERROR(VLOOKUP($N259,'C3_2(公表)'!$C$4:$K$108,4,FALSE)&amp;"",""))</f>
        <v/>
      </c>
      <c r="R259" s="925" t="str">
        <f t="shared" ref="R259" si="1188">IFERROR(
  IF(COUNTIF($H248:$H259, $H259)&gt;1, 1,
    IF(COUNTIF($Z$10:$Z$30, $H259)=1,
      IF(INDEX($BF$10:$BF$34, MATCH($H259, $Z$10:$Z$30, 0))&lt;0, 2, ""),
      IF(COUNTIF($Z$32:$Z$34, $H259)=1,
        IF(INDEX($CI$32:$CI$34, MATCH($H259, $Z$32:$Z$34, 0))&lt;0, 3, ""),
        IF(INDEX($BF$40:$BF$64, MATCH($H259, $Z$40:$Z$64, 0))&lt;0, 4, "")
      )
    )
  ),"")</f>
        <v/>
      </c>
      <c r="S259" s="925" t="str">
        <f t="shared" si="1042"/>
        <v/>
      </c>
      <c r="U259" s="508" t="s">
        <v>1631</v>
      </c>
      <c r="V259" s="508" t="b">
        <f t="shared" ref="V259:W259" si="1189">V258</f>
        <v>0</v>
      </c>
      <c r="W259" s="508" t="b">
        <f t="shared" si="1189"/>
        <v>0</v>
      </c>
      <c r="X259" s="1080" t="b">
        <f t="shared" ref="X259" si="1190">IF(H247=$AB$376, FALSE,
 IF(H247=$AC$376, FALSE,
 IF(H247=$AD$376, FALSE,
 IF(H247=$AE$376, H258&lt;&gt;"",
 IF(H247=$AF$376, H258&lt;&gt;"", FALSE)))))</f>
        <v>0</v>
      </c>
      <c r="AC259" s="299"/>
    </row>
    <row r="260" spans="1:29" ht="21" customHeight="1" thickBot="1">
      <c r="A260" s="493"/>
      <c r="C260" s="1333" t="str">
        <f>IFERROR(MIN(SUM(K248:K260)/I247, C258),"-")</f>
        <v>-</v>
      </c>
      <c r="D260" s="1334"/>
      <c r="E260" s="1334"/>
      <c r="F260" s="1335"/>
      <c r="G260" s="1332"/>
      <c r="H260" s="893" t="str">
        <f>IF(AND(H247="電源構成を指定しない", I247&lt;&gt;""), "電源種の指定なし", "")</f>
        <v/>
      </c>
      <c r="I260" s="894" t="str">
        <f>IF(AND(H247="電源構成を指定しない", I247&lt;&gt;""), I247-SUM(I248:I259), "")</f>
        <v/>
      </c>
      <c r="J260" s="895" t="str">
        <f t="shared" ref="J260" si="1191">IFERROR(IF(I260="","-",I260/I247),"-")</f>
        <v>-</v>
      </c>
      <c r="K260" s="1095" t="str">
        <f t="shared" si="1131"/>
        <v/>
      </c>
      <c r="L260" s="896" t="str">
        <f t="shared" ref="L260" si="1192">IF(AND(ISNUMBER(K260), K260&gt;=0, ISNUMBER(I247), I247&gt;0),K260/I247, "-")</f>
        <v>-</v>
      </c>
      <c r="M260" s="897" t="str">
        <f t="shared" si="1133"/>
        <v/>
      </c>
      <c r="N260" s="614"/>
      <c r="O260" s="740" t="str">
        <f>IF($N260="","",IFERROR(VLOOKUP($N260,'C3_2(公表)'!$C$4:$K$108,2,FALSE)&amp;"",""))</f>
        <v/>
      </c>
      <c r="P260" s="740" t="str">
        <f>IF($N260="","",IFERROR(VLOOKUP($N260,'C3_2(公表)'!$C$4:$K$108,3,FALSE)&amp;"",""))</f>
        <v/>
      </c>
      <c r="Q260" s="741" t="str">
        <f>IF($N260="","",IFERROR(VLOOKUP($N260,'C3_2(公表)'!$C$4:$K$108,4,FALSE)&amp;"",""))</f>
        <v/>
      </c>
      <c r="R260" s="733"/>
      <c r="S260" s="733"/>
      <c r="U260" s="508" t="s">
        <v>1631</v>
      </c>
      <c r="V260" s="508" t="b">
        <f t="shared" ref="V260:W260" si="1193">V259</f>
        <v>0</v>
      </c>
      <c r="W260" s="508" t="b">
        <f t="shared" si="1193"/>
        <v>0</v>
      </c>
      <c r="X260" s="508" t="b">
        <v>0</v>
      </c>
      <c r="AC260" s="299"/>
    </row>
    <row r="261" spans="1:29" ht="21" customHeight="1" thickTop="1" thickBot="1">
      <c r="A261" s="493"/>
      <c r="C261" s="1336" t="s">
        <v>1773</v>
      </c>
      <c r="D261" s="291" t="s">
        <v>1107</v>
      </c>
      <c r="E261" s="292" t="s">
        <v>54</v>
      </c>
      <c r="F261" s="292" t="s">
        <v>1109</v>
      </c>
      <c r="G261" s="589" t="s">
        <v>1108</v>
      </c>
      <c r="H261" s="743" t="str">
        <f>IF(AND($C$3=$AB$376, $I261&lt;&gt;""), $AB$376, "")</f>
        <v/>
      </c>
      <c r="I261" s="1053" t="str">
        <f>IF('D6'!$W$34=0, "", 'D6'!$W$34)</f>
        <v/>
      </c>
      <c r="J261" s="744"/>
      <c r="K261" s="1093"/>
      <c r="L261" s="593"/>
      <c r="M261" s="703"/>
      <c r="N261" s="610"/>
      <c r="O261" s="293" t="str">
        <f>IF($N261="","",
 IF($N261=0,"第2号様式　その３のすべての発電所",IFERROR(VLOOKUP($N261,'C3_2(公表)'!$C$4:$K$108,2,FALSE)&amp;"", "")))</f>
        <v/>
      </c>
      <c r="P261" s="293" t="str">
        <f>IF($N261="","",IFERROR(VLOOKUP($N261,'C3_2(公表)'!$C$4:$K$108,3,FALSE)&amp;"",""))</f>
        <v/>
      </c>
      <c r="Q261" s="737" t="str">
        <f>IF($N261="","",IFERROR(VLOOKUP($N261,'C3_2(公表)'!$C$4:$K$108,4,FALSE)&amp;"",""))</f>
        <v/>
      </c>
      <c r="R261" s="709"/>
      <c r="S261" s="925" t="str">
        <f t="shared" ref="S261" si="1194">IF(OR($H261="", $I261="", $I261=SUM($I262:$I274)), "",
   IF(SUM($I262:$I274)&lt;$I261,
     $U261&amp;"の利用量合計が "&amp;TEXT($I261, "#,##0")&amp;" 千kWh となるように I列に入力してください。",
     $U261&amp;"の利用量合計が "&amp;TEXT($I261, "#,##0")&amp;" 千kWh となるように I列に入力してください。"))</f>
        <v/>
      </c>
      <c r="T261" s="1338"/>
      <c r="U261" s="508" t="s">
        <v>1632</v>
      </c>
      <c r="V261" s="508" t="b">
        <f>'D6'!$W$34&gt;0</f>
        <v>0</v>
      </c>
      <c r="W261" s="508" t="b">
        <f>'D6'!$W$35&gt;0</f>
        <v>0</v>
      </c>
      <c r="X261" s="508" t="b">
        <v>1</v>
      </c>
      <c r="Y261" s="587"/>
    </row>
    <row r="262" spans="1:29" ht="21" customHeight="1">
      <c r="A262" s="493"/>
      <c r="C262" s="1337"/>
      <c r="D262" s="305"/>
      <c r="E262" s="306"/>
      <c r="F262" s="306"/>
      <c r="G262" s="307"/>
      <c r="H262" s="495"/>
      <c r="I262" s="503"/>
      <c r="J262" s="294" t="str">
        <f t="shared" ref="J262" si="1195">IFERROR(IF(I262="","-",I262/I261),"-")</f>
        <v>-</v>
      </c>
      <c r="K262" s="1087" t="str">
        <f t="shared" ref="K262:K274" si="1196">IF($H262="", "", IFERROR(INDEX($FT$40:$GS$55, MATCH($H262, $FS$40:$FS$55, 0), MATCH($U262, $FT$39:$GS$39, 0)), ""))</f>
        <v/>
      </c>
      <c r="L262" s="295" t="str">
        <f t="shared" ref="L262" si="1197">IF(AND(ISNUMBER(K262), K262&gt;=0, ISNUMBER(I261), I261&gt;0),K262/I261, "-")</f>
        <v>-</v>
      </c>
      <c r="M262" s="704" t="str">
        <f t="shared" ref="M262:M274" si="1198">IF($H262="", "", IFERROR(INDEX($FT$10:$GS$25, MATCH($H262, $FS$10:$FS$25, 0), MATCH($U262, $FT$9:$GS$9, 0)), ""))</f>
        <v/>
      </c>
      <c r="N262" s="611"/>
      <c r="O262" s="296" t="str">
        <f>IF($N262="","",IFERROR(VLOOKUP($N262,'C3_2(公表)'!$C$4:$K$108,2,FALSE)&amp;"",""))</f>
        <v/>
      </c>
      <c r="P262" s="296" t="str">
        <f>IF($N262="","",IFERROR(VLOOKUP($N262,'C3_2(公表)'!$C$4:$K$108,3,FALSE)&amp;"",""))</f>
        <v/>
      </c>
      <c r="Q262" s="738" t="str">
        <f>IF($N262="","",IFERROR(VLOOKUP($N262,'C3_2(公表)'!$C$4:$K$108,4,FALSE)&amp;"",""))</f>
        <v/>
      </c>
      <c r="R262" s="925" t="str">
        <f t="shared" ref="R262" si="1199">IFERROR(
  IF(COUNTIF($H262:$H262, $H262)&gt;1, 1,
    IF(COUNTIF($Z$10:$Z$30, $H262)=1,
      IF(INDEX($BF$10:$BF$34, MATCH($H262, $Z$10:$Z$30, 0))&lt;0, 2, ""),
      IF(COUNTIF($Z$32:$Z$34, $H262)=1,
        IF(INDEX($CI$32:$CI$34, MATCH($H262, $Z$32:$Z$34, 0))&lt;0, 3, ""),
        IF(INDEX($BF$40:$BF$64, MATCH($H262, $Z$40:$Z$64, 0))&lt;0, 4, "")
      )
    )
  ),"")</f>
        <v/>
      </c>
      <c r="S262" s="925" t="str">
        <f t="shared" si="1069"/>
        <v/>
      </c>
      <c r="T262" s="1338"/>
      <c r="U262" s="508" t="s">
        <v>1632</v>
      </c>
      <c r="V262" s="508" t="b">
        <f>V261</f>
        <v>0</v>
      </c>
      <c r="W262" s="508" t="b">
        <f>W261</f>
        <v>0</v>
      </c>
      <c r="X262" s="734" t="b">
        <f t="shared" ref="X262" si="1200">IF(H261=$AB$376, FALSE,
 IF(H261=$AC$376, H261&lt;&gt;"",
 IF(H261=$AD$376, H261&lt;&gt;"",
 IF(H261=$AE$376, H261&lt;&gt;"",
 IF(H261=$AF$376, H261&lt;&gt;"", FALSE)))))</f>
        <v>0</v>
      </c>
      <c r="Y262" s="587"/>
    </row>
    <row r="263" spans="1:29" ht="21" customHeight="1">
      <c r="A263" s="493"/>
      <c r="C263" s="297" t="s">
        <v>1071</v>
      </c>
      <c r="D263" s="1339"/>
      <c r="E263" s="1339"/>
      <c r="F263" s="1339"/>
      <c r="G263" s="1340"/>
      <c r="H263" s="48"/>
      <c r="I263" s="503"/>
      <c r="J263" s="294" t="str">
        <f t="shared" ref="J263" si="1201">IFERROR(IF(I263="","-",I263/I261),"-")</f>
        <v>-</v>
      </c>
      <c r="K263" s="1088" t="str">
        <f t="shared" si="1196"/>
        <v/>
      </c>
      <c r="L263" s="295" t="str">
        <f t="shared" ref="L263" si="1202">IF(AND(ISNUMBER(K263), K263&gt;=0, ISNUMBER(I261), I261&gt;0),K263/I261, "-")</f>
        <v>-</v>
      </c>
      <c r="M263" s="704" t="str">
        <f t="shared" si="1198"/>
        <v/>
      </c>
      <c r="N263" s="612"/>
      <c r="O263" s="296" t="str">
        <f>IF($N263="","",IFERROR(VLOOKUP($N263,'C3_2(公表)'!$C$4:$K$108,2,FALSE)&amp;"",""))</f>
        <v/>
      </c>
      <c r="P263" s="296" t="str">
        <f>IF($N263="","",IFERROR(VLOOKUP($N263,'C3_2(公表)'!$C$4:$K$108,3,FALSE)&amp;"",""))</f>
        <v/>
      </c>
      <c r="Q263" s="738" t="str">
        <f>IF($N263="","",IFERROR(VLOOKUP($N263,'C3_2(公表)'!$C$4:$K$108,4,FALSE)&amp;"",""))</f>
        <v/>
      </c>
      <c r="R263" s="925" t="str">
        <f t="shared" ref="R263" si="1203">IFERROR(
  IF(COUNTIF($H262:$H263, $H263)&gt;1, 1,
    IF(COUNTIF($Z$10:$Z$30, $H263)=1,
      IF(INDEX($BF$10:$BF$34, MATCH($H263, $Z$10:$Z$30, 0))&lt;0, 2, ""),
      IF(COUNTIF($Z$32:$Z$34, $H263)=1,
        IF(INDEX($CI$32:$CI$34, MATCH($H263, $Z$32:$Z$34, 0))&lt;0, 3, ""),
        IF(INDEX($BF$40:$BF$64, MATCH($H263, $Z$40:$Z$64, 0))&lt;0, 4, "")
      )
    )
  ),"")</f>
        <v/>
      </c>
      <c r="S263" s="925" t="str">
        <f t="shared" si="1069"/>
        <v/>
      </c>
      <c r="U263" s="508" t="s">
        <v>1632</v>
      </c>
      <c r="V263" s="508" t="b">
        <f t="shared" ref="V263:W263" si="1204">V262</f>
        <v>0</v>
      </c>
      <c r="W263" s="508" t="b">
        <f t="shared" si="1204"/>
        <v>0</v>
      </c>
      <c r="X263" s="734" t="b">
        <f t="shared" ref="X263" si="1205">IF(H261=$AB$376, FALSE,
 IF(H261=$AC$376, H262&lt;&gt;"",
 IF(H261=$AD$376, H262&lt;&gt;"",
 IF(H261=$AE$376, H262&lt;&gt;"",
 IF(H261=$AF$376, H262&lt;&gt;"", FALSE)))))</f>
        <v>0</v>
      </c>
    </row>
    <row r="264" spans="1:29" ht="21" customHeight="1">
      <c r="A264" s="493"/>
      <c r="C264" s="1341"/>
      <c r="D264" s="1342"/>
      <c r="E264" s="1342"/>
      <c r="F264" s="1343"/>
      <c r="G264" s="298" t="s">
        <v>1072</v>
      </c>
      <c r="H264" s="48"/>
      <c r="I264" s="503"/>
      <c r="J264" s="294" t="str">
        <f t="shared" ref="J264" si="1206">IFERROR(IF(I264="","-",I264/I261),"-")</f>
        <v>-</v>
      </c>
      <c r="K264" s="1088" t="str">
        <f t="shared" si="1196"/>
        <v/>
      </c>
      <c r="L264" s="295" t="str">
        <f t="shared" ref="L264" si="1207">IF(AND(ISNUMBER(K264), K264&gt;=0, ISNUMBER(I261), I261&gt;0),K264/I261, "-")</f>
        <v>-</v>
      </c>
      <c r="M264" s="704" t="str">
        <f t="shared" si="1198"/>
        <v/>
      </c>
      <c r="N264" s="612"/>
      <c r="O264" s="296" t="str">
        <f>IF($N264="","",IFERROR(VLOOKUP($N264,'C3_2(公表)'!$C$4:$K$108,2,FALSE)&amp;"",""))</f>
        <v/>
      </c>
      <c r="P264" s="296" t="str">
        <f>IF($N264="","",IFERROR(VLOOKUP($N264,'C3_2(公表)'!$C$4:$K$108,3,FALSE)&amp;"",""))</f>
        <v/>
      </c>
      <c r="Q264" s="738" t="str">
        <f>IF($N264="","",IFERROR(VLOOKUP($N264,'C3_2(公表)'!$C$4:$K$108,4,FALSE)&amp;"",""))</f>
        <v/>
      </c>
      <c r="R264" s="925" t="str">
        <f t="shared" ref="R264" si="1208">IFERROR(
  IF(COUNTIF($H262:$H264, $H264)&gt;1, 1,
    IF(COUNTIF($Z$10:$Z$30, $H264)=1,
      IF(INDEX($BF$10:$BF$34, MATCH($H264, $Z$10:$Z$30, 0))&lt;0, 2, ""),
      IF(COUNTIF($Z$32:$Z$34, $H264)=1,
        IF(INDEX($CI$32:$CI$34, MATCH($H264, $Z$32:$Z$34, 0))&lt;0, 3, ""),
        IF(INDEX($BF$40:$BF$64, MATCH($H264, $Z$40:$Z$64, 0))&lt;0, 4, "")
      )
    )
  ),"")</f>
        <v/>
      </c>
      <c r="S264" s="925" t="str">
        <f t="shared" si="1069"/>
        <v/>
      </c>
      <c r="U264" s="508" t="s">
        <v>1632</v>
      </c>
      <c r="V264" s="508" t="b">
        <f t="shared" ref="V264:W264" si="1209">V263</f>
        <v>0</v>
      </c>
      <c r="W264" s="508" t="b">
        <f t="shared" si="1209"/>
        <v>0</v>
      </c>
      <c r="X264" s="734" t="b">
        <f t="shared" ref="X264" si="1210">IF(H261=$AB$376, FALSE,
 IF(H261=$AC$376, H263&lt;&gt;"",
 IF(H261=$AD$376, H263&lt;&gt;"",
 IF(H261=$AE$376, H263&lt;&gt;"",
 IF(H261=$AF$376, H263&lt;&gt;"", FALSE)))))</f>
        <v>0</v>
      </c>
      <c r="AC264" s="299"/>
    </row>
    <row r="265" spans="1:29" ht="21" customHeight="1">
      <c r="A265" s="493"/>
      <c r="C265" s="1344" t="s">
        <v>1148</v>
      </c>
      <c r="D265" s="1345"/>
      <c r="E265" s="1345"/>
      <c r="F265" s="1345"/>
      <c r="G265" s="1324"/>
      <c r="H265" s="48"/>
      <c r="I265" s="503"/>
      <c r="J265" s="294" t="str">
        <f t="shared" ref="J265" si="1211">IFERROR(IF(I265="","-",I265/I261),"-")</f>
        <v>-</v>
      </c>
      <c r="K265" s="1088" t="str">
        <f t="shared" si="1196"/>
        <v/>
      </c>
      <c r="L265" s="295" t="str">
        <f t="shared" ref="L265" si="1212">IF(AND(ISNUMBER(K265), K265&gt;=0, ISNUMBER(I261), I261&gt;0),K265/I261, "-")</f>
        <v>-</v>
      </c>
      <c r="M265" s="704" t="str">
        <f t="shared" si="1198"/>
        <v/>
      </c>
      <c r="N265" s="612"/>
      <c r="O265" s="296" t="str">
        <f>IF($N265="","",IFERROR(VLOOKUP($N265,'C3_2(公表)'!$C$4:$K$108,2,FALSE)&amp;"",""))</f>
        <v/>
      </c>
      <c r="P265" s="296" t="str">
        <f>IF($N265="","",IFERROR(VLOOKUP($N265,'C3_2(公表)'!$C$4:$K$108,3,FALSE)&amp;"",""))</f>
        <v/>
      </c>
      <c r="Q265" s="738" t="str">
        <f>IF($N265="","",IFERROR(VLOOKUP($N265,'C3_2(公表)'!$C$4:$K$108,4,FALSE)&amp;"",""))</f>
        <v/>
      </c>
      <c r="R265" s="925" t="str">
        <f t="shared" ref="R265" si="1213">IFERROR(
  IF(COUNTIF($H262:$H265, $H265)&gt;1, 1,
    IF(COUNTIF($Z$10:$Z$30, $H265)=1,
      IF(INDEX($BF$10:$BF$34, MATCH($H265, $Z$10:$Z$30, 0))&lt;0, 2, ""),
      IF(COUNTIF($Z$32:$Z$34, $H265)=1,
        IF(INDEX($CI$32:$CI$34, MATCH($H265, $Z$32:$Z$34, 0))&lt;0, 3, ""),
        IF(INDEX($BF$40:$BF$64, MATCH($H265, $Z$40:$Z$64, 0))&lt;0, 4, "")
      )
    )
  ),"")</f>
        <v/>
      </c>
      <c r="S265" s="925" t="str">
        <f t="shared" si="1042"/>
        <v/>
      </c>
      <c r="U265" s="508" t="s">
        <v>1632</v>
      </c>
      <c r="V265" s="508" t="b">
        <f t="shared" ref="V265:W265" si="1214">V264</f>
        <v>0</v>
      </c>
      <c r="W265" s="508" t="b">
        <f t="shared" si="1214"/>
        <v>0</v>
      </c>
      <c r="X265" s="735" t="b">
        <f t="shared" ref="X265" si="1215">IF(H261=$AB$376, FALSE,
 IF(H261=$AC$376, FALSE,
 IF(H261=$AD$376, H264&lt;&gt;"",
 IF(H261=$AE$376, H264&lt;&gt;"",
 IF(H261=$AF$376, H264&lt;&gt;"", FALSE)))))</f>
        <v>0</v>
      </c>
      <c r="AC265" s="299"/>
    </row>
    <row r="266" spans="1:29" ht="21" customHeight="1">
      <c r="A266" s="493"/>
      <c r="C266" s="1346"/>
      <c r="D266" s="1347"/>
      <c r="E266" s="1347"/>
      <c r="F266" s="1347"/>
      <c r="G266" s="1325"/>
      <c r="H266" s="48"/>
      <c r="I266" s="503"/>
      <c r="J266" s="294" t="str">
        <f t="shared" ref="J266" si="1216">IFERROR(IF(I266="","-",I266/I261),"-")</f>
        <v>-</v>
      </c>
      <c r="K266" s="1088" t="str">
        <f t="shared" si="1196"/>
        <v/>
      </c>
      <c r="L266" s="295" t="str">
        <f t="shared" ref="L266" si="1217">IF(AND(ISNUMBER(K266), K266&gt;=0, ISNUMBER(I261), I261&gt;0),K266/I261, "-")</f>
        <v>-</v>
      </c>
      <c r="M266" s="704" t="str">
        <f t="shared" si="1198"/>
        <v/>
      </c>
      <c r="N266" s="612"/>
      <c r="O266" s="296" t="str">
        <f>IF($N266="","",IFERROR(VLOOKUP($N266,'C3_2(公表)'!$C$4:$K$108,2,FALSE)&amp;"",""))</f>
        <v/>
      </c>
      <c r="P266" s="296" t="str">
        <f>IF($N266="","",IFERROR(VLOOKUP($N266,'C3_2(公表)'!$C$4:$K$108,3,FALSE)&amp;"",""))</f>
        <v/>
      </c>
      <c r="Q266" s="738" t="str">
        <f>IF($N266="","",IFERROR(VLOOKUP($N266,'C3_2(公表)'!$C$4:$K$108,4,FALSE)&amp;"",""))</f>
        <v/>
      </c>
      <c r="R266" s="925" t="str">
        <f t="shared" ref="R266" si="1218">IFERROR(
  IF(COUNTIF($H262:$H266, $H266)&gt;1, 1,
    IF(COUNTIF($Z$10:$Z$30, $H266)=1,
      IF(INDEX($BF$10:$BF$34, MATCH($H266, $Z$10:$Z$30, 0))&lt;0, 2, ""),
      IF(COUNTIF($Z$32:$Z$34, $H266)=1,
        IF(INDEX($CI$32:$CI$34, MATCH($H266, $Z$32:$Z$34, 0))&lt;0, 3, ""),
        IF(INDEX($BF$40:$BF$64, MATCH($H266, $Z$40:$Z$64, 0))&lt;0, 4, "")
      )
    )
  ),"")</f>
        <v/>
      </c>
      <c r="S266" s="925" t="str">
        <f t="shared" si="1042"/>
        <v/>
      </c>
      <c r="U266" s="508" t="s">
        <v>1632</v>
      </c>
      <c r="V266" s="508" t="b">
        <f t="shared" ref="V266:W266" si="1219">V265</f>
        <v>0</v>
      </c>
      <c r="W266" s="508" t="b">
        <f t="shared" si="1219"/>
        <v>0</v>
      </c>
      <c r="X266" s="735" t="b">
        <f t="shared" ref="X266" si="1220">IF(H261=$AB$376, FALSE,
 IF(H261=$AC$376, FALSE,
 IF(H261=$AD$376, H265&lt;&gt;"",
 IF(H261=$AE$376, H265&lt;&gt;"",
 IF(H261=$AF$376, H265&lt;&gt;"", FALSE)))))</f>
        <v>0</v>
      </c>
      <c r="AC266" s="299"/>
    </row>
    <row r="267" spans="1:29" ht="21" customHeight="1">
      <c r="A267" s="493"/>
      <c r="C267" s="1344" t="s">
        <v>1149</v>
      </c>
      <c r="D267" s="1345"/>
      <c r="E267" s="1345"/>
      <c r="F267" s="1345"/>
      <c r="G267" s="1324"/>
      <c r="H267" s="48"/>
      <c r="I267" s="503"/>
      <c r="J267" s="294" t="str">
        <f t="shared" ref="J267" si="1221">IFERROR(IF(I267="","-",I267/I261),"-")</f>
        <v>-</v>
      </c>
      <c r="K267" s="1088" t="str">
        <f t="shared" si="1196"/>
        <v/>
      </c>
      <c r="L267" s="295" t="str">
        <f t="shared" ref="L267" si="1222">IF(AND(ISNUMBER(K267), K267&gt;=0, ISNUMBER(I261), I261&gt;0),K267/I261, "-")</f>
        <v>-</v>
      </c>
      <c r="M267" s="704" t="str">
        <f t="shared" si="1198"/>
        <v/>
      </c>
      <c r="N267" s="612"/>
      <c r="O267" s="296" t="str">
        <f>IF($N267="","",IFERROR(VLOOKUP($N267,'C3_2(公表)'!$C$4:$K$108,2,FALSE)&amp;"",""))</f>
        <v/>
      </c>
      <c r="P267" s="296" t="str">
        <f>IF($N267="","",IFERROR(VLOOKUP($N267,'C3_2(公表)'!$C$4:$K$108,3,FALSE)&amp;"",""))</f>
        <v/>
      </c>
      <c r="Q267" s="738" t="str">
        <f>IF($N267="","",IFERROR(VLOOKUP($N267,'C3_2(公表)'!$C$4:$K$108,4,FALSE)&amp;"",""))</f>
        <v/>
      </c>
      <c r="R267" s="925" t="str">
        <f t="shared" ref="R267" si="1223">IFERROR(
  IF(COUNTIF($H262:$H267, $H267)&gt;1, 1,
    IF(COUNTIF($Z$10:$Z$30, $H267)=1,
      IF(INDEX($BF$10:$BF$34, MATCH($H267, $Z$10:$Z$30, 0))&lt;0, 2, ""),
      IF(COUNTIF($Z$32:$Z$34, $H267)=1,
        IF(INDEX($CI$32:$CI$34, MATCH($H267, $Z$32:$Z$34, 0))&lt;0, 3, ""),
        IF(INDEX($BF$40:$BF$64, MATCH($H267, $Z$40:$Z$64, 0))&lt;0, 4, "")
      )
    )
  ),"")</f>
        <v/>
      </c>
      <c r="S267" s="925" t="str">
        <f t="shared" si="1042"/>
        <v/>
      </c>
      <c r="U267" s="508" t="s">
        <v>1632</v>
      </c>
      <c r="V267" s="508" t="b">
        <f t="shared" ref="V267:W267" si="1224">V266</f>
        <v>0</v>
      </c>
      <c r="W267" s="508" t="b">
        <f t="shared" si="1224"/>
        <v>0</v>
      </c>
      <c r="X267" s="735" t="b">
        <f t="shared" ref="X267" si="1225">IF(H261=$AB$376, FALSE,
 IF(H261=$AC$376, FALSE,
 IF(H261=$AD$376, H266&lt;&gt;"",
 IF(H261=$AE$376, H266&lt;&gt;"",
 IF(H261=$AF$376, H266&lt;&gt;"", FALSE)))))</f>
        <v>0</v>
      </c>
      <c r="AC267" s="299"/>
    </row>
    <row r="268" spans="1:29" ht="21" customHeight="1">
      <c r="A268" s="493"/>
      <c r="C268" s="1346"/>
      <c r="D268" s="1347"/>
      <c r="E268" s="1347"/>
      <c r="F268" s="1347"/>
      <c r="G268" s="1325"/>
      <c r="H268" s="48"/>
      <c r="I268" s="503"/>
      <c r="J268" s="294" t="str">
        <f t="shared" ref="J268" si="1226">IFERROR(IF(I268="","-",I268/I261),"-")</f>
        <v>-</v>
      </c>
      <c r="K268" s="1088" t="str">
        <f t="shared" si="1196"/>
        <v/>
      </c>
      <c r="L268" s="295" t="str">
        <f t="shared" ref="L268" si="1227">IF(AND(ISNUMBER(K268), K268&gt;=0, ISNUMBER(I261), I261&gt;0),K268/I261, "-")</f>
        <v>-</v>
      </c>
      <c r="M268" s="704" t="str">
        <f t="shared" si="1198"/>
        <v/>
      </c>
      <c r="N268" s="612"/>
      <c r="O268" s="296" t="str">
        <f>IF($N268="","",IFERROR(VLOOKUP($N268,'C3_2(公表)'!$C$4:$K$108,2,FALSE)&amp;"",""))</f>
        <v/>
      </c>
      <c r="P268" s="296" t="str">
        <f>IF($N268="","",IFERROR(VLOOKUP($N268,'C3_2(公表)'!$C$4:$K$108,3,FALSE)&amp;"",""))</f>
        <v/>
      </c>
      <c r="Q268" s="738" t="str">
        <f>IF($N268="","",IFERROR(VLOOKUP($N268,'C3_2(公表)'!$C$4:$K$108,4,FALSE)&amp;"",""))</f>
        <v/>
      </c>
      <c r="R268" s="925" t="str">
        <f t="shared" ref="R268" si="1228">IFERROR(
  IF(COUNTIF($H262:$H268, $H268)&gt;1, 1,
    IF(COUNTIF($Z$10:$Z$30, $H268)=1,
      IF(INDEX($BF$10:$BF$34, MATCH($H268, $Z$10:$Z$30, 0))&lt;0, 2, ""),
      IF(COUNTIF($Z$32:$Z$34, $H268)=1,
        IF(INDEX($CI$32:$CI$34, MATCH($H268, $Z$32:$Z$34, 0))&lt;0, 3, ""),
        IF(INDEX($BF$40:$BF$64, MATCH($H268, $Z$40:$Z$64, 0))&lt;0, 4, "")
      )
    )
  ),"")</f>
        <v/>
      </c>
      <c r="S268" s="925" t="str">
        <f t="shared" si="1042"/>
        <v/>
      </c>
      <c r="U268" s="508" t="s">
        <v>1632</v>
      </c>
      <c r="V268" s="508" t="b">
        <f t="shared" ref="V268:W268" si="1229">V267</f>
        <v>0</v>
      </c>
      <c r="W268" s="508" t="b">
        <f t="shared" si="1229"/>
        <v>0</v>
      </c>
      <c r="X268" s="735" t="b">
        <f t="shared" ref="X268" si="1230">IF(H261=$AB$376, FALSE,
 IF(H261=$AC$376, FALSE,
 IF(H261=$AD$376, H267&lt;&gt;"",
 IF(H261=$AE$376, H267&lt;&gt;"",
 IF(H261=$AF$376, H267&lt;&gt;"", FALSE)))))</f>
        <v>0</v>
      </c>
      <c r="AC268" s="299"/>
    </row>
    <row r="269" spans="1:29" ht="21" customHeight="1">
      <c r="A269" s="493"/>
      <c r="C269" s="1321" t="s">
        <v>1075</v>
      </c>
      <c r="D269" s="1322"/>
      <c r="E269" s="1323"/>
      <c r="F269" s="1323"/>
      <c r="G269" s="1324"/>
      <c r="H269" s="48"/>
      <c r="I269" s="503"/>
      <c r="J269" s="294" t="str">
        <f t="shared" ref="J269" si="1231">IFERROR(IF(I269="","-",I269/I261),"-")</f>
        <v>-</v>
      </c>
      <c r="K269" s="1088" t="str">
        <f t="shared" si="1196"/>
        <v/>
      </c>
      <c r="L269" s="295" t="str">
        <f t="shared" ref="L269" si="1232">IF(AND(ISNUMBER(K269), K269&gt;=0, ISNUMBER(I261), I261&gt;0),K269/I261, "-")</f>
        <v>-</v>
      </c>
      <c r="M269" s="704" t="str">
        <f t="shared" si="1198"/>
        <v/>
      </c>
      <c r="N269" s="612"/>
      <c r="O269" s="296" t="str">
        <f>IF($N269="","",IFERROR(VLOOKUP($N269,'C3_2(公表)'!$C$4:$K$108,2,FALSE)&amp;"",""))</f>
        <v/>
      </c>
      <c r="P269" s="296" t="str">
        <f>IF($N269="","",IFERROR(VLOOKUP($N269,'C3_2(公表)'!$C$4:$K$108,3,FALSE)&amp;"",""))</f>
        <v/>
      </c>
      <c r="Q269" s="738" t="str">
        <f>IF($N269="","",IFERROR(VLOOKUP($N269,'C3_2(公表)'!$C$4:$K$108,4,FALSE)&amp;"",""))</f>
        <v/>
      </c>
      <c r="R269" s="925" t="str">
        <f t="shared" ref="R269" si="1233">IFERROR(
  IF(COUNTIF($H262:$H269, $H269)&gt;1, 1,
    IF(COUNTIF($Z$10:$Z$30, $H269)=1,
      IF(INDEX($BF$10:$BF$34, MATCH($H269, $Z$10:$Z$30, 0))&lt;0, 2, ""),
      IF(COUNTIF($Z$32:$Z$34, $H269)=1,
        IF(INDEX($CI$32:$CI$34, MATCH($H269, $Z$32:$Z$34, 0))&lt;0, 3, ""),
        IF(INDEX($BF$40:$BF$64, MATCH($H269, $Z$40:$Z$64, 0))&lt;0, 4, "")
      )
    )
  ),"")</f>
        <v/>
      </c>
      <c r="S269" s="925" t="str">
        <f t="shared" si="1042"/>
        <v/>
      </c>
      <c r="U269" s="508" t="s">
        <v>1632</v>
      </c>
      <c r="V269" s="508" t="b">
        <f t="shared" ref="V269:W269" si="1234">V268</f>
        <v>0</v>
      </c>
      <c r="W269" s="508" t="b">
        <f t="shared" si="1234"/>
        <v>0</v>
      </c>
      <c r="X269" s="735" t="b">
        <f t="shared" ref="X269" si="1235">IF(H261=$AB$376, FALSE,
 IF(H261=$AC$376, FALSE,
 IF(H261=$AD$376, H268&lt;&gt;"",
 IF(H261=$AE$376, H268&lt;&gt;"",
 IF(H261=$AF$376, H268&lt;&gt;"", FALSE)))))</f>
        <v>0</v>
      </c>
      <c r="AC269" s="299"/>
    </row>
    <row r="270" spans="1:29" ht="21" customHeight="1">
      <c r="A270" s="493"/>
      <c r="C270" s="1326" t="str">
        <f>'D6'!$W$51</f>
        <v>-</v>
      </c>
      <c r="D270" s="1327"/>
      <c r="E270" s="1328"/>
      <c r="F270" s="1328"/>
      <c r="G270" s="1325"/>
      <c r="H270" s="48"/>
      <c r="I270" s="506"/>
      <c r="J270" s="294" t="str">
        <f t="shared" ref="J270" si="1236">IFERROR(IF(I270="","-",I270/I261),"-")</f>
        <v>-</v>
      </c>
      <c r="K270" s="1089" t="str">
        <f t="shared" si="1196"/>
        <v/>
      </c>
      <c r="L270" s="295" t="str">
        <f t="shared" ref="L270" si="1237">IF(AND(ISNUMBER(K270), K270&gt;=0, ISNUMBER(I261), I261&gt;0),K270/I261, "-")</f>
        <v>-</v>
      </c>
      <c r="M270" s="704" t="str">
        <f t="shared" si="1198"/>
        <v/>
      </c>
      <c r="N270" s="611"/>
      <c r="O270" s="296" t="str">
        <f>IF($N270="","",IFERROR(VLOOKUP($N270,'C3_2(公表)'!$C$4:$K$108,2,FALSE)&amp;"",""))</f>
        <v/>
      </c>
      <c r="P270" s="296" t="str">
        <f>IF($N270="","",IFERROR(VLOOKUP($N270,'C3_2(公表)'!$C$4:$K$108,3,FALSE)&amp;"",""))</f>
        <v/>
      </c>
      <c r="Q270" s="738" t="str">
        <f>IF($N270="","",IFERROR(VLOOKUP($N270,'C3_2(公表)'!$C$4:$K$108,4,FALSE)&amp;"",""))</f>
        <v/>
      </c>
      <c r="R270" s="925" t="str">
        <f t="shared" ref="R270" si="1238">IFERROR(
  IF(COUNTIF($H262:$H270, $H270)&gt;1, 1,
    IF(COUNTIF($Z$10:$Z$30, $H270)=1,
      IF(INDEX($BF$10:$BF$34, MATCH($H270, $Z$10:$Z$30, 0))&lt;0, 2, ""),
      IF(COUNTIF($Z$32:$Z$34, $H270)=1,
        IF(INDEX($CI$32:$CI$34, MATCH($H270, $Z$32:$Z$34, 0))&lt;0, 3, ""),
        IF(INDEX($BF$40:$BF$64, MATCH($H270, $Z$40:$Z$64, 0))&lt;0, 4, "")
      )
    )
  ),"")</f>
        <v/>
      </c>
      <c r="S270" s="925" t="str">
        <f t="shared" si="1042"/>
        <v/>
      </c>
      <c r="U270" s="508" t="s">
        <v>1632</v>
      </c>
      <c r="V270" s="508" t="b">
        <f t="shared" ref="V270:W270" si="1239">V269</f>
        <v>0</v>
      </c>
      <c r="W270" s="508" t="b">
        <f t="shared" si="1239"/>
        <v>0</v>
      </c>
      <c r="X270" s="735" t="b">
        <f t="shared" ref="X270" si="1240">IF(H261=$AB$376, FALSE,
 IF(H261=$AC$376, FALSE,
 IF(H261=$AD$376, H269&lt;&gt;"",
 IF(H261=$AE$376, H269&lt;&gt;"",
 IF(H261=$AF$376, H269&lt;&gt;"", FALSE)))))</f>
        <v>0</v>
      </c>
      <c r="AC270" s="299"/>
    </row>
    <row r="271" spans="1:29" ht="21" customHeight="1">
      <c r="A271" s="493"/>
      <c r="C271" s="1329" t="s">
        <v>1043</v>
      </c>
      <c r="D271" s="1330"/>
      <c r="E271" s="1330"/>
      <c r="F271" s="1331"/>
      <c r="G271" s="1324"/>
      <c r="H271" s="48"/>
      <c r="I271" s="507"/>
      <c r="J271" s="294" t="str">
        <f t="shared" ref="J271" si="1241">IFERROR(IF(I271="","-",I271/I261),"-")</f>
        <v>-</v>
      </c>
      <c r="K271" s="1087" t="str">
        <f t="shared" si="1196"/>
        <v/>
      </c>
      <c r="L271" s="295" t="str">
        <f t="shared" ref="L271" si="1242">IF(AND(ISNUMBER(K271), K271&gt;=0, ISNUMBER(I261), I261&gt;0),K271/I261, "-")</f>
        <v>-</v>
      </c>
      <c r="M271" s="704" t="str">
        <f t="shared" si="1198"/>
        <v/>
      </c>
      <c r="N271" s="611"/>
      <c r="O271" s="296" t="str">
        <f>IF($N271="","",IFERROR(VLOOKUP($N271,'C3_2(公表)'!$C$4:$K$108,2,FALSE)&amp;"",""))</f>
        <v/>
      </c>
      <c r="P271" s="296" t="str">
        <f>IF($N271="","",IFERROR(VLOOKUP($N271,'C3_2(公表)'!$C$4:$K$108,3,FALSE)&amp;"",""))</f>
        <v/>
      </c>
      <c r="Q271" s="738" t="str">
        <f>IF($N271="","",IFERROR(VLOOKUP($N271,'C3_2(公表)'!$C$4:$K$108,4,FALSE)&amp;"",""))</f>
        <v/>
      </c>
      <c r="R271" s="925" t="str">
        <f t="shared" ref="R271" si="1243">IFERROR(
  IF(COUNTIF($H262:$H271, $H271)&gt;1, 1,
    IF(COUNTIF($Z$10:$Z$30, $H271)=1,
      IF(INDEX($BF$10:$BF$34, MATCH($H271, $Z$10:$Z$30, 0))&lt;0, 2, ""),
      IF(COUNTIF($Z$32:$Z$34, $H271)=1,
        IF(INDEX($CI$32:$CI$34, MATCH($H271, $Z$32:$Z$34, 0))&lt;0, 3, ""),
        IF(INDEX($BF$40:$BF$64, MATCH($H271, $Z$40:$Z$64, 0))&lt;0, 4, "")
      )
    )
  ),"")</f>
        <v/>
      </c>
      <c r="S271" s="925" t="str">
        <f t="shared" si="1042"/>
        <v/>
      </c>
      <c r="U271" s="508" t="s">
        <v>1632</v>
      </c>
      <c r="V271" s="508" t="b">
        <f t="shared" ref="V271:W271" si="1244">V270</f>
        <v>0</v>
      </c>
      <c r="W271" s="508" t="b">
        <f t="shared" si="1244"/>
        <v>0</v>
      </c>
      <c r="X271" s="1080" t="b">
        <f t="shared" ref="X271" si="1245">IF(H261=$AB$376, FALSE,
 IF(H261=$AC$376, FALSE,
 IF(H261=$AD$376, FALSE,
 IF(H261=$AE$376, H270&lt;&gt;"",
 IF(H261=$AF$376, H270&lt;&gt;"", FALSE)))))</f>
        <v>0</v>
      </c>
      <c r="AC271" s="299"/>
    </row>
    <row r="272" spans="1:29" ht="21" customHeight="1">
      <c r="A272" s="493"/>
      <c r="C272" s="1326" t="str">
        <f>IFERROR(MIN(SUM(M262:M274)/I261,C270),"-")</f>
        <v>-</v>
      </c>
      <c r="D272" s="1327"/>
      <c r="E272" s="1328"/>
      <c r="F272" s="1328"/>
      <c r="G272" s="1325"/>
      <c r="H272" s="48"/>
      <c r="I272" s="506"/>
      <c r="J272" s="294" t="str">
        <f t="shared" ref="J272" si="1246">IFERROR(IF(I272="","-",I272/I261),"-")</f>
        <v>-</v>
      </c>
      <c r="K272" s="1089" t="str">
        <f t="shared" si="1196"/>
        <v/>
      </c>
      <c r="L272" s="295" t="str">
        <f t="shared" ref="L272" si="1247">IF(AND(ISNUMBER(K272), K272&gt;=0, ISNUMBER(I261), I261&gt;0),K272/I261, "-")</f>
        <v>-</v>
      </c>
      <c r="M272" s="704" t="str">
        <f t="shared" si="1198"/>
        <v/>
      </c>
      <c r="N272" s="611"/>
      <c r="O272" s="296" t="str">
        <f>IF($N272="","",IFERROR(VLOOKUP($N272,'C3_2(公表)'!$C$4:$K$108,2,FALSE)&amp;"",""))</f>
        <v/>
      </c>
      <c r="P272" s="296" t="str">
        <f>IF($N272="","",IFERROR(VLOOKUP($N272,'C3_2(公表)'!$C$4:$K$108,3,FALSE)&amp;"",""))</f>
        <v/>
      </c>
      <c r="Q272" s="738" t="str">
        <f>IF($N272="","",IFERROR(VLOOKUP($N272,'C3_2(公表)'!$C$4:$K$108,4,FALSE)&amp;"",""))</f>
        <v/>
      </c>
      <c r="R272" s="925" t="str">
        <f t="shared" ref="R272" si="1248">IFERROR(
  IF(COUNTIF($H262:$H272, $H272)&gt;1, 1,
    IF(COUNTIF($Z$10:$Z$30, $H272)=1,
      IF(INDEX($BF$10:$BF$34, MATCH($H272, $Z$10:$Z$30, 0))&lt;0, 2, ""),
      IF(COUNTIF($Z$32:$Z$34, $H272)=1,
        IF(INDEX($CI$32:$CI$34, MATCH($H272, $Z$32:$Z$34, 0))&lt;0, 3, ""),
        IF(INDEX($BF$40:$BF$64, MATCH($H272, $Z$40:$Z$64, 0))&lt;0, 4, "")
      )
    )
  ),"")</f>
        <v/>
      </c>
      <c r="S272" s="925" t="str">
        <f t="shared" si="1042"/>
        <v/>
      </c>
      <c r="U272" s="508" t="s">
        <v>1632</v>
      </c>
      <c r="V272" s="508" t="b">
        <f t="shared" ref="V272:W272" si="1249">V271</f>
        <v>0</v>
      </c>
      <c r="W272" s="508" t="b">
        <f t="shared" si="1249"/>
        <v>0</v>
      </c>
      <c r="X272" s="1080" t="b">
        <f t="shared" ref="X272" si="1250">IF(H261=$AB$376, FALSE,
 IF(H261=$AC$376, FALSE,
 IF(H261=$AD$376, FALSE,
 IF(H261=$AE$376, H271&lt;&gt;"",
 IF(H261=$AF$376, H271&lt;&gt;"", FALSE)))))</f>
        <v>0</v>
      </c>
      <c r="AC272" s="299"/>
    </row>
    <row r="273" spans="1:29" ht="21" customHeight="1">
      <c r="A273" s="493"/>
      <c r="C273" s="1329" t="s">
        <v>1076</v>
      </c>
      <c r="D273" s="1330"/>
      <c r="E273" s="1330"/>
      <c r="F273" s="1331"/>
      <c r="G273" s="1324"/>
      <c r="H273" s="498"/>
      <c r="I273" s="506"/>
      <c r="J273" s="499" t="str">
        <f t="shared" ref="J273" si="1251">IFERROR(IF(I273="","-",I273/I261),"-")</f>
        <v>-</v>
      </c>
      <c r="K273" s="1089" t="str">
        <f t="shared" si="1196"/>
        <v/>
      </c>
      <c r="L273" s="500" t="str">
        <f t="shared" ref="L273" si="1252">IF(AND(ISNUMBER(K273), K273&gt;=0, ISNUMBER(I261), I261&gt;0),K273/I261, "-")</f>
        <v>-</v>
      </c>
      <c r="M273" s="707" t="str">
        <f t="shared" si="1198"/>
        <v/>
      </c>
      <c r="N273" s="611"/>
      <c r="O273" s="296" t="str">
        <f>IF($N273="","",IFERROR(VLOOKUP($N273,'C3_2(公表)'!$C$4:$K$108,2,FALSE)&amp;"",""))</f>
        <v/>
      </c>
      <c r="P273" s="296" t="str">
        <f>IF($N273="","",IFERROR(VLOOKUP($N273,'C3_2(公表)'!$C$4:$K$108,3,FALSE)&amp;"",""))</f>
        <v/>
      </c>
      <c r="Q273" s="738" t="str">
        <f>IF($N273="","",IFERROR(VLOOKUP($N273,'C3_2(公表)'!$C$4:$K$108,4,FALSE)&amp;"",""))</f>
        <v/>
      </c>
      <c r="R273" s="925" t="str">
        <f t="shared" ref="R273" si="1253">IFERROR(
  IF(COUNTIF($H262:$H273, $H273)&gt;1, 1,
    IF(COUNTIF($Z$10:$Z$30, $H273)=1,
      IF(INDEX($BF$10:$BF$34, MATCH($H273, $Z$10:$Z$30, 0))&lt;0, 2, ""),
      IF(COUNTIF($Z$32:$Z$34, $H273)=1,
        IF(INDEX($CI$32:$CI$34, MATCH($H273, $Z$32:$Z$34, 0))&lt;0, 3, ""),
        IF(INDEX($BF$40:$BF$64, MATCH($H273, $Z$40:$Z$64, 0))&lt;0, 4, "")
      )
    )
  ),"")</f>
        <v/>
      </c>
      <c r="S273" s="925" t="str">
        <f t="shared" si="1042"/>
        <v/>
      </c>
      <c r="U273" s="508" t="s">
        <v>1632</v>
      </c>
      <c r="V273" s="508" t="b">
        <f t="shared" ref="V273:W273" si="1254">V272</f>
        <v>0</v>
      </c>
      <c r="W273" s="508" t="b">
        <f t="shared" si="1254"/>
        <v>0</v>
      </c>
      <c r="X273" s="1080" t="b">
        <f t="shared" ref="X273" si="1255">IF(H261=$AB$376, FALSE,
 IF(H261=$AC$376, FALSE,
 IF(H261=$AD$376, FALSE,
 IF(H261=$AE$376, H272&lt;&gt;"",
 IF(H261=$AF$376, H272&lt;&gt;"", FALSE)))))</f>
        <v>0</v>
      </c>
      <c r="AC273" s="299"/>
    </row>
    <row r="274" spans="1:29" ht="21" customHeight="1" thickBot="1">
      <c r="A274" s="493"/>
      <c r="C274" s="1333" t="str">
        <f>IFERROR(MIN(SUM(K262:K274)/I261, C272),"-")</f>
        <v>-</v>
      </c>
      <c r="D274" s="1334"/>
      <c r="E274" s="1334"/>
      <c r="F274" s="1335"/>
      <c r="G274" s="1332"/>
      <c r="H274" s="893" t="str">
        <f>IF(AND(H261="電源構成を指定しない", I261&lt;&gt;""), "電源種の指定なし", "")</f>
        <v/>
      </c>
      <c r="I274" s="894" t="str">
        <f>IF(AND(H261="電源構成を指定しない", I261&lt;&gt;""), I261-SUM(I262:I273), "")</f>
        <v/>
      </c>
      <c r="J274" s="895" t="str">
        <f t="shared" ref="J274" si="1256">IFERROR(IF(I274="","-",I274/I261),"-")</f>
        <v>-</v>
      </c>
      <c r="K274" s="1095" t="str">
        <f t="shared" si="1196"/>
        <v/>
      </c>
      <c r="L274" s="896" t="str">
        <f t="shared" ref="L274" si="1257">IF(AND(ISNUMBER(K274), K274&gt;=0, ISNUMBER(I261), I261&gt;0),K274/I261, "-")</f>
        <v>-</v>
      </c>
      <c r="M274" s="897" t="str">
        <f t="shared" si="1198"/>
        <v/>
      </c>
      <c r="N274" s="614"/>
      <c r="O274" s="740" t="str">
        <f>IF($N274="","",IFERROR(VLOOKUP($N274,'C3_2(公表)'!$C$4:$K$108,2,FALSE)&amp;"",""))</f>
        <v/>
      </c>
      <c r="P274" s="740" t="str">
        <f>IF($N274="","",IFERROR(VLOOKUP($N274,'C3_2(公表)'!$C$4:$K$108,3,FALSE)&amp;"",""))</f>
        <v/>
      </c>
      <c r="Q274" s="741" t="str">
        <f>IF($N274="","",IFERROR(VLOOKUP($N274,'C3_2(公表)'!$C$4:$K$108,4,FALSE)&amp;"",""))</f>
        <v/>
      </c>
      <c r="R274" s="733"/>
      <c r="S274" s="733"/>
      <c r="U274" s="508" t="s">
        <v>1632</v>
      </c>
      <c r="V274" s="508" t="b">
        <f t="shared" ref="V274:W274" si="1258">V273</f>
        <v>0</v>
      </c>
      <c r="W274" s="508" t="b">
        <f t="shared" si="1258"/>
        <v>0</v>
      </c>
      <c r="X274" s="508" t="b">
        <v>0</v>
      </c>
      <c r="AC274" s="299"/>
    </row>
    <row r="275" spans="1:29" ht="21" customHeight="1" thickTop="1" thickBot="1">
      <c r="A275" s="493"/>
      <c r="C275" s="1336" t="s">
        <v>1777</v>
      </c>
      <c r="D275" s="291" t="s">
        <v>1107</v>
      </c>
      <c r="E275" s="292" t="s">
        <v>54</v>
      </c>
      <c r="F275" s="292" t="s">
        <v>1109</v>
      </c>
      <c r="G275" s="589" t="s">
        <v>1108</v>
      </c>
      <c r="H275" s="743" t="str">
        <f>IF(AND($C$3=$AB$376, $I275&lt;&gt;""), $AB$376, "")</f>
        <v/>
      </c>
      <c r="I275" s="1053" t="str">
        <f>IF('D6'!$X$34=0, "", 'D6'!$X$34)</f>
        <v/>
      </c>
      <c r="J275" s="744"/>
      <c r="K275" s="1093"/>
      <c r="L275" s="593"/>
      <c r="M275" s="703"/>
      <c r="N275" s="610"/>
      <c r="O275" s="293" t="str">
        <f>IF($N275="","",
 IF($N275=0,"第2号様式　その３のすべての発電所",IFERROR(VLOOKUP($N275,'C3_2(公表)'!$C$4:$K$108,2,FALSE)&amp;"", "")))</f>
        <v/>
      </c>
      <c r="P275" s="293" t="str">
        <f>IF($N275="","",IFERROR(VLOOKUP($N275,'C3_2(公表)'!$C$4:$K$108,3,FALSE)&amp;"",""))</f>
        <v/>
      </c>
      <c r="Q275" s="737" t="str">
        <f>IF($N275="","",IFERROR(VLOOKUP($N275,'C3_2(公表)'!$C$4:$K$108,4,FALSE)&amp;"",""))</f>
        <v/>
      </c>
      <c r="R275" s="709"/>
      <c r="S275" s="925" t="str">
        <f t="shared" ref="S275" si="1259">IF(OR($H275="", $I275="", $I275=SUM($I276:$I288)), "",
   IF(SUM($I276:$I288)&lt;$I275,
     $U275&amp;"の利用量合計が "&amp;TEXT($I275, "#,##0")&amp;" 千kWh となるように I列に入力してください。",
     $U275&amp;"の利用量合計が "&amp;TEXT($I275, "#,##0")&amp;" 千kWh となるように I列に入力してください。"))</f>
        <v/>
      </c>
      <c r="T275" s="1338"/>
      <c r="U275" s="508" t="s">
        <v>1776</v>
      </c>
      <c r="V275" s="508" t="b">
        <f>'D6'!$X$34&gt;0</f>
        <v>0</v>
      </c>
      <c r="W275" s="508" t="b">
        <f>'D6'!$X$35&gt;0</f>
        <v>0</v>
      </c>
      <c r="X275" s="508" t="b">
        <v>1</v>
      </c>
      <c r="Y275" s="587"/>
    </row>
    <row r="276" spans="1:29" ht="21" customHeight="1">
      <c r="A276" s="493"/>
      <c r="C276" s="1337"/>
      <c r="D276" s="305"/>
      <c r="E276" s="306"/>
      <c r="F276" s="306"/>
      <c r="G276" s="307"/>
      <c r="H276" s="495"/>
      <c r="I276" s="503"/>
      <c r="J276" s="294" t="str">
        <f t="shared" ref="J276" si="1260">IFERROR(IF(I276="","-",I276/I275),"-")</f>
        <v>-</v>
      </c>
      <c r="K276" s="1087" t="str">
        <f t="shared" ref="K276:K288" si="1261">IF($H276="", "", IFERROR(INDEX($FT$40:$GS$55, MATCH($H276, $FS$40:$FS$55, 0), MATCH($U276, $FT$39:$GS$39, 0)), ""))</f>
        <v/>
      </c>
      <c r="L276" s="295" t="str">
        <f t="shared" ref="L276" si="1262">IF(AND(ISNUMBER(K276), K276&gt;=0, ISNUMBER(I275), I275&gt;0),K276/I275, "-")</f>
        <v>-</v>
      </c>
      <c r="M276" s="704" t="str">
        <f t="shared" ref="M276:M288" si="1263">IF($H276="", "", IFERROR(INDEX($FT$10:$GS$25, MATCH($H276, $FS$10:$FS$25, 0), MATCH($U276, $FT$9:$GS$9, 0)), ""))</f>
        <v/>
      </c>
      <c r="N276" s="611"/>
      <c r="O276" s="296" t="str">
        <f>IF($N276="","",IFERROR(VLOOKUP($N276,'C3_2(公表)'!$C$4:$K$108,2,FALSE)&amp;"",""))</f>
        <v/>
      </c>
      <c r="P276" s="296" t="str">
        <f>IF($N276="","",IFERROR(VLOOKUP($N276,'C3_2(公表)'!$C$4:$K$108,3,FALSE)&amp;"",""))</f>
        <v/>
      </c>
      <c r="Q276" s="738" t="str">
        <f>IF($N276="","",IFERROR(VLOOKUP($N276,'C3_2(公表)'!$C$4:$K$108,4,FALSE)&amp;"",""))</f>
        <v/>
      </c>
      <c r="R276" s="925" t="str">
        <f t="shared" ref="R276" si="1264">IFERROR(
  IF(COUNTIF($H276:$H276, $H276)&gt;1, 1,
    IF(COUNTIF($Z$10:$Z$30, $H276)=1,
      IF(INDEX($BF$10:$BF$34, MATCH($H276, $Z$10:$Z$30, 0))&lt;0, 2, ""),
      IF(COUNTIF($Z$32:$Z$34, $H276)=1,
        IF(INDEX($CI$32:$CI$34, MATCH($H276, $Z$32:$Z$34, 0))&lt;0, 3, ""),
        IF(INDEX($BF$40:$BF$64, MATCH($H276, $Z$40:$Z$64, 0))&lt;0, 4, "")
      )
    )
  ),"")</f>
        <v/>
      </c>
      <c r="S276" s="925" t="str">
        <f t="shared" si="1069"/>
        <v/>
      </c>
      <c r="T276" s="1338"/>
      <c r="U276" s="508" t="s">
        <v>1776</v>
      </c>
      <c r="V276" s="508" t="b">
        <f>V275</f>
        <v>0</v>
      </c>
      <c r="W276" s="508" t="b">
        <f>W275</f>
        <v>0</v>
      </c>
      <c r="X276" s="734" t="b">
        <f t="shared" ref="X276" si="1265">IF(H275=$AB$376, FALSE,
 IF(H275=$AC$376, H275&lt;&gt;"",
 IF(H275=$AD$376, H275&lt;&gt;"",
 IF(H275=$AE$376, H275&lt;&gt;"",
 IF(H275=$AF$376, H275&lt;&gt;"", FALSE)))))</f>
        <v>0</v>
      </c>
      <c r="Y276" s="587"/>
    </row>
    <row r="277" spans="1:29" ht="21" customHeight="1">
      <c r="A277" s="493"/>
      <c r="C277" s="297" t="s">
        <v>1071</v>
      </c>
      <c r="D277" s="1339"/>
      <c r="E277" s="1339"/>
      <c r="F277" s="1339"/>
      <c r="G277" s="1340"/>
      <c r="H277" s="48"/>
      <c r="I277" s="503"/>
      <c r="J277" s="294" t="str">
        <f t="shared" ref="J277" si="1266">IFERROR(IF(I277="","-",I277/I275),"-")</f>
        <v>-</v>
      </c>
      <c r="K277" s="1088" t="str">
        <f t="shared" si="1261"/>
        <v/>
      </c>
      <c r="L277" s="295" t="str">
        <f t="shared" ref="L277" si="1267">IF(AND(ISNUMBER(K277), K277&gt;=0, ISNUMBER(I275), I275&gt;0),K277/I275, "-")</f>
        <v>-</v>
      </c>
      <c r="M277" s="704" t="str">
        <f t="shared" si="1263"/>
        <v/>
      </c>
      <c r="N277" s="612"/>
      <c r="O277" s="296" t="str">
        <f>IF($N277="","",IFERROR(VLOOKUP($N277,'C3_2(公表)'!$C$4:$K$108,2,FALSE)&amp;"",""))</f>
        <v/>
      </c>
      <c r="P277" s="296" t="str">
        <f>IF($N277="","",IFERROR(VLOOKUP($N277,'C3_2(公表)'!$C$4:$K$108,3,FALSE)&amp;"",""))</f>
        <v/>
      </c>
      <c r="Q277" s="738" t="str">
        <f>IF($N277="","",IFERROR(VLOOKUP($N277,'C3_2(公表)'!$C$4:$K$108,4,FALSE)&amp;"",""))</f>
        <v/>
      </c>
      <c r="R277" s="925" t="str">
        <f t="shared" ref="R277" si="1268">IFERROR(
  IF(COUNTIF($H276:$H277, $H277)&gt;1, 1,
    IF(COUNTIF($Z$10:$Z$30, $H277)=1,
      IF(INDEX($BF$10:$BF$34, MATCH($H277, $Z$10:$Z$30, 0))&lt;0, 2, ""),
      IF(COUNTIF($Z$32:$Z$34, $H277)=1,
        IF(INDEX($CI$32:$CI$34, MATCH($H277, $Z$32:$Z$34, 0))&lt;0, 3, ""),
        IF(INDEX($BF$40:$BF$64, MATCH($H277, $Z$40:$Z$64, 0))&lt;0, 4, "")
      )
    )
  ),"")</f>
        <v/>
      </c>
      <c r="S277" s="925" t="str">
        <f t="shared" si="1069"/>
        <v/>
      </c>
      <c r="U277" s="508" t="s">
        <v>1776</v>
      </c>
      <c r="V277" s="508" t="b">
        <f t="shared" ref="V277:W277" si="1269">V276</f>
        <v>0</v>
      </c>
      <c r="W277" s="508" t="b">
        <f t="shared" si="1269"/>
        <v>0</v>
      </c>
      <c r="X277" s="734" t="b">
        <f t="shared" ref="X277" si="1270">IF(H275=$AB$376, FALSE,
 IF(H275=$AC$376, H276&lt;&gt;"",
 IF(H275=$AD$376, H276&lt;&gt;"",
 IF(H275=$AE$376, H276&lt;&gt;"",
 IF(H275=$AF$376, H276&lt;&gt;"", FALSE)))))</f>
        <v>0</v>
      </c>
    </row>
    <row r="278" spans="1:29" ht="21" customHeight="1">
      <c r="A278" s="493"/>
      <c r="C278" s="1341"/>
      <c r="D278" s="1342"/>
      <c r="E278" s="1342"/>
      <c r="F278" s="1343"/>
      <c r="G278" s="298" t="s">
        <v>1072</v>
      </c>
      <c r="H278" s="48"/>
      <c r="I278" s="503"/>
      <c r="J278" s="294" t="str">
        <f t="shared" ref="J278" si="1271">IFERROR(IF(I278="","-",I278/I275),"-")</f>
        <v>-</v>
      </c>
      <c r="K278" s="1088" t="str">
        <f t="shared" si="1261"/>
        <v/>
      </c>
      <c r="L278" s="295" t="str">
        <f t="shared" ref="L278" si="1272">IF(AND(ISNUMBER(K278), K278&gt;=0, ISNUMBER(I275), I275&gt;0),K278/I275, "-")</f>
        <v>-</v>
      </c>
      <c r="M278" s="704" t="str">
        <f t="shared" si="1263"/>
        <v/>
      </c>
      <c r="N278" s="612"/>
      <c r="O278" s="296" t="str">
        <f>IF($N278="","",IFERROR(VLOOKUP($N278,'C3_2(公表)'!$C$4:$K$108,2,FALSE)&amp;"",""))</f>
        <v/>
      </c>
      <c r="P278" s="296" t="str">
        <f>IF($N278="","",IFERROR(VLOOKUP($N278,'C3_2(公表)'!$C$4:$K$108,3,FALSE)&amp;"",""))</f>
        <v/>
      </c>
      <c r="Q278" s="738" t="str">
        <f>IF($N278="","",IFERROR(VLOOKUP($N278,'C3_2(公表)'!$C$4:$K$108,4,FALSE)&amp;"",""))</f>
        <v/>
      </c>
      <c r="R278" s="925" t="str">
        <f t="shared" ref="R278" si="1273">IFERROR(
  IF(COUNTIF($H276:$H278, $H278)&gt;1, 1,
    IF(COUNTIF($Z$10:$Z$30, $H278)=1,
      IF(INDEX($BF$10:$BF$34, MATCH($H278, $Z$10:$Z$30, 0))&lt;0, 2, ""),
      IF(COUNTIF($Z$32:$Z$34, $H278)=1,
        IF(INDEX($CI$32:$CI$34, MATCH($H278, $Z$32:$Z$34, 0))&lt;0, 3, ""),
        IF(INDEX($BF$40:$BF$64, MATCH($H278, $Z$40:$Z$64, 0))&lt;0, 4, "")
      )
    )
  ),"")</f>
        <v/>
      </c>
      <c r="S278" s="925" t="str">
        <f t="shared" si="1069"/>
        <v/>
      </c>
      <c r="U278" s="508" t="s">
        <v>1776</v>
      </c>
      <c r="V278" s="508" t="b">
        <f t="shared" ref="V278:W278" si="1274">V277</f>
        <v>0</v>
      </c>
      <c r="W278" s="508" t="b">
        <f t="shared" si="1274"/>
        <v>0</v>
      </c>
      <c r="X278" s="734" t="b">
        <f t="shared" ref="X278" si="1275">IF(H275=$AB$376, FALSE,
 IF(H275=$AC$376, H277&lt;&gt;"",
 IF(H275=$AD$376, H277&lt;&gt;"",
 IF(H275=$AE$376, H277&lt;&gt;"",
 IF(H275=$AF$376, H277&lt;&gt;"", FALSE)))))</f>
        <v>0</v>
      </c>
      <c r="AC278" s="299"/>
    </row>
    <row r="279" spans="1:29" ht="21" customHeight="1">
      <c r="A279" s="493"/>
      <c r="C279" s="1344" t="s">
        <v>1148</v>
      </c>
      <c r="D279" s="1345"/>
      <c r="E279" s="1345"/>
      <c r="F279" s="1345"/>
      <c r="G279" s="1324"/>
      <c r="H279" s="48"/>
      <c r="I279" s="503"/>
      <c r="J279" s="294" t="str">
        <f t="shared" ref="J279" si="1276">IFERROR(IF(I279="","-",I279/I275),"-")</f>
        <v>-</v>
      </c>
      <c r="K279" s="1088" t="str">
        <f t="shared" si="1261"/>
        <v/>
      </c>
      <c r="L279" s="295" t="str">
        <f t="shared" ref="L279" si="1277">IF(AND(ISNUMBER(K279), K279&gt;=0, ISNUMBER(I275), I275&gt;0),K279/I275, "-")</f>
        <v>-</v>
      </c>
      <c r="M279" s="704" t="str">
        <f t="shared" si="1263"/>
        <v/>
      </c>
      <c r="N279" s="612"/>
      <c r="O279" s="296" t="str">
        <f>IF($N279="","",IFERROR(VLOOKUP($N279,'C3_2(公表)'!$C$4:$K$108,2,FALSE)&amp;"",""))</f>
        <v/>
      </c>
      <c r="P279" s="296" t="str">
        <f>IF($N279="","",IFERROR(VLOOKUP($N279,'C3_2(公表)'!$C$4:$K$108,3,FALSE)&amp;"",""))</f>
        <v/>
      </c>
      <c r="Q279" s="738" t="str">
        <f>IF($N279="","",IFERROR(VLOOKUP($N279,'C3_2(公表)'!$C$4:$K$108,4,FALSE)&amp;"",""))</f>
        <v/>
      </c>
      <c r="R279" s="925" t="str">
        <f t="shared" ref="R279" si="1278">IFERROR(
  IF(COUNTIF($H276:$H279, $H279)&gt;1, 1,
    IF(COUNTIF($Z$10:$Z$30, $H279)=1,
      IF(INDEX($BF$10:$BF$34, MATCH($H279, $Z$10:$Z$30, 0))&lt;0, 2, ""),
      IF(COUNTIF($Z$32:$Z$34, $H279)=1,
        IF(INDEX($CI$32:$CI$34, MATCH($H279, $Z$32:$Z$34, 0))&lt;0, 3, ""),
        IF(INDEX($BF$40:$BF$64, MATCH($H279, $Z$40:$Z$64, 0))&lt;0, 4, "")
      )
    )
  ),"")</f>
        <v/>
      </c>
      <c r="S279" s="925" t="str">
        <f t="shared" si="1042"/>
        <v/>
      </c>
      <c r="U279" s="508" t="s">
        <v>1776</v>
      </c>
      <c r="V279" s="508" t="b">
        <f t="shared" ref="V279:W279" si="1279">V278</f>
        <v>0</v>
      </c>
      <c r="W279" s="508" t="b">
        <f t="shared" si="1279"/>
        <v>0</v>
      </c>
      <c r="X279" s="735" t="b">
        <f t="shared" ref="X279" si="1280">IF(H275=$AB$376, FALSE,
 IF(H275=$AC$376, FALSE,
 IF(H275=$AD$376, H278&lt;&gt;"",
 IF(H275=$AE$376, H278&lt;&gt;"",
 IF(H275=$AF$376, H278&lt;&gt;"", FALSE)))))</f>
        <v>0</v>
      </c>
      <c r="AC279" s="299"/>
    </row>
    <row r="280" spans="1:29" ht="21" customHeight="1">
      <c r="A280" s="493"/>
      <c r="C280" s="1346"/>
      <c r="D280" s="1347"/>
      <c r="E280" s="1347"/>
      <c r="F280" s="1347"/>
      <c r="G280" s="1325"/>
      <c r="H280" s="48"/>
      <c r="I280" s="503"/>
      <c r="J280" s="294" t="str">
        <f t="shared" ref="J280" si="1281">IFERROR(IF(I280="","-",I280/I275),"-")</f>
        <v>-</v>
      </c>
      <c r="K280" s="1088" t="str">
        <f t="shared" si="1261"/>
        <v/>
      </c>
      <c r="L280" s="295" t="str">
        <f t="shared" ref="L280" si="1282">IF(AND(ISNUMBER(K280), K280&gt;=0, ISNUMBER(I275), I275&gt;0),K280/I275, "-")</f>
        <v>-</v>
      </c>
      <c r="M280" s="704" t="str">
        <f t="shared" si="1263"/>
        <v/>
      </c>
      <c r="N280" s="612"/>
      <c r="O280" s="296" t="str">
        <f>IF($N280="","",IFERROR(VLOOKUP($N280,'C3_2(公表)'!$C$4:$K$108,2,FALSE)&amp;"",""))</f>
        <v/>
      </c>
      <c r="P280" s="296" t="str">
        <f>IF($N280="","",IFERROR(VLOOKUP($N280,'C3_2(公表)'!$C$4:$K$108,3,FALSE)&amp;"",""))</f>
        <v/>
      </c>
      <c r="Q280" s="738" t="str">
        <f>IF($N280="","",IFERROR(VLOOKUP($N280,'C3_2(公表)'!$C$4:$K$108,4,FALSE)&amp;"",""))</f>
        <v/>
      </c>
      <c r="R280" s="925" t="str">
        <f t="shared" ref="R280" si="1283">IFERROR(
  IF(COUNTIF($H276:$H280, $H280)&gt;1, 1,
    IF(COUNTIF($Z$10:$Z$30, $H280)=1,
      IF(INDEX($BF$10:$BF$34, MATCH($H280, $Z$10:$Z$30, 0))&lt;0, 2, ""),
      IF(COUNTIF($Z$32:$Z$34, $H280)=1,
        IF(INDEX($CI$32:$CI$34, MATCH($H280, $Z$32:$Z$34, 0))&lt;0, 3, ""),
        IF(INDEX($BF$40:$BF$64, MATCH($H280, $Z$40:$Z$64, 0))&lt;0, 4, "")
      )
    )
  ),"")</f>
        <v/>
      </c>
      <c r="S280" s="925" t="str">
        <f t="shared" si="1042"/>
        <v/>
      </c>
      <c r="U280" s="508" t="s">
        <v>1776</v>
      </c>
      <c r="V280" s="508" t="b">
        <f t="shared" ref="V280:W280" si="1284">V279</f>
        <v>0</v>
      </c>
      <c r="W280" s="508" t="b">
        <f t="shared" si="1284"/>
        <v>0</v>
      </c>
      <c r="X280" s="735" t="b">
        <f t="shared" ref="X280" si="1285">IF(H275=$AB$376, FALSE,
 IF(H275=$AC$376, FALSE,
 IF(H275=$AD$376, H279&lt;&gt;"",
 IF(H275=$AE$376, H279&lt;&gt;"",
 IF(H275=$AF$376, H279&lt;&gt;"", FALSE)))))</f>
        <v>0</v>
      </c>
      <c r="AC280" s="299"/>
    </row>
    <row r="281" spans="1:29" ht="21" customHeight="1">
      <c r="A281" s="493"/>
      <c r="C281" s="1344" t="s">
        <v>1149</v>
      </c>
      <c r="D281" s="1345"/>
      <c r="E281" s="1345"/>
      <c r="F281" s="1345"/>
      <c r="G281" s="1324"/>
      <c r="H281" s="48"/>
      <c r="I281" s="503"/>
      <c r="J281" s="294" t="str">
        <f t="shared" ref="J281" si="1286">IFERROR(IF(I281="","-",I281/I275),"-")</f>
        <v>-</v>
      </c>
      <c r="K281" s="1088" t="str">
        <f t="shared" si="1261"/>
        <v/>
      </c>
      <c r="L281" s="295" t="str">
        <f t="shared" ref="L281" si="1287">IF(AND(ISNUMBER(K281), K281&gt;=0, ISNUMBER(I275), I275&gt;0),K281/I275, "-")</f>
        <v>-</v>
      </c>
      <c r="M281" s="704" t="str">
        <f t="shared" si="1263"/>
        <v/>
      </c>
      <c r="N281" s="612"/>
      <c r="O281" s="296" t="str">
        <f>IF($N281="","",IFERROR(VLOOKUP($N281,'C3_2(公表)'!$C$4:$K$108,2,FALSE)&amp;"",""))</f>
        <v/>
      </c>
      <c r="P281" s="296" t="str">
        <f>IF($N281="","",IFERROR(VLOOKUP($N281,'C3_2(公表)'!$C$4:$K$108,3,FALSE)&amp;"",""))</f>
        <v/>
      </c>
      <c r="Q281" s="738" t="str">
        <f>IF($N281="","",IFERROR(VLOOKUP($N281,'C3_2(公表)'!$C$4:$K$108,4,FALSE)&amp;"",""))</f>
        <v/>
      </c>
      <c r="R281" s="925" t="str">
        <f t="shared" ref="R281" si="1288">IFERROR(
  IF(COUNTIF($H276:$H281, $H281)&gt;1, 1,
    IF(COUNTIF($Z$10:$Z$30, $H281)=1,
      IF(INDEX($BF$10:$BF$34, MATCH($H281, $Z$10:$Z$30, 0))&lt;0, 2, ""),
      IF(COUNTIF($Z$32:$Z$34, $H281)=1,
        IF(INDEX($CI$32:$CI$34, MATCH($H281, $Z$32:$Z$34, 0))&lt;0, 3, ""),
        IF(INDEX($BF$40:$BF$64, MATCH($H281, $Z$40:$Z$64, 0))&lt;0, 4, "")
      )
    )
  ),"")</f>
        <v/>
      </c>
      <c r="S281" s="925" t="str">
        <f t="shared" si="1042"/>
        <v/>
      </c>
      <c r="U281" s="508" t="s">
        <v>1776</v>
      </c>
      <c r="V281" s="508" t="b">
        <f t="shared" ref="V281:W281" si="1289">V280</f>
        <v>0</v>
      </c>
      <c r="W281" s="508" t="b">
        <f t="shared" si="1289"/>
        <v>0</v>
      </c>
      <c r="X281" s="735" t="b">
        <f t="shared" ref="X281" si="1290">IF(H275=$AB$376, FALSE,
 IF(H275=$AC$376, FALSE,
 IF(H275=$AD$376, H280&lt;&gt;"",
 IF(H275=$AE$376, H280&lt;&gt;"",
 IF(H275=$AF$376, H280&lt;&gt;"", FALSE)))))</f>
        <v>0</v>
      </c>
      <c r="AC281" s="299"/>
    </row>
    <row r="282" spans="1:29" ht="21" customHeight="1">
      <c r="A282" s="493"/>
      <c r="C282" s="1346"/>
      <c r="D282" s="1347"/>
      <c r="E282" s="1347"/>
      <c r="F282" s="1347"/>
      <c r="G282" s="1325"/>
      <c r="H282" s="48"/>
      <c r="I282" s="503"/>
      <c r="J282" s="294" t="str">
        <f t="shared" ref="J282" si="1291">IFERROR(IF(I282="","-",I282/I275),"-")</f>
        <v>-</v>
      </c>
      <c r="K282" s="1088" t="str">
        <f t="shared" si="1261"/>
        <v/>
      </c>
      <c r="L282" s="295" t="str">
        <f t="shared" ref="L282" si="1292">IF(AND(ISNUMBER(K282), K282&gt;=0, ISNUMBER(I275), I275&gt;0),K282/I275, "-")</f>
        <v>-</v>
      </c>
      <c r="M282" s="704" t="str">
        <f t="shared" si="1263"/>
        <v/>
      </c>
      <c r="N282" s="612"/>
      <c r="O282" s="296" t="str">
        <f>IF($N282="","",IFERROR(VLOOKUP($N282,'C3_2(公表)'!$C$4:$K$108,2,FALSE)&amp;"",""))</f>
        <v/>
      </c>
      <c r="P282" s="296" t="str">
        <f>IF($N282="","",IFERROR(VLOOKUP($N282,'C3_2(公表)'!$C$4:$K$108,3,FALSE)&amp;"",""))</f>
        <v/>
      </c>
      <c r="Q282" s="738" t="str">
        <f>IF($N282="","",IFERROR(VLOOKUP($N282,'C3_2(公表)'!$C$4:$K$108,4,FALSE)&amp;"",""))</f>
        <v/>
      </c>
      <c r="R282" s="925" t="str">
        <f t="shared" ref="R282" si="1293">IFERROR(
  IF(COUNTIF($H276:$H282, $H282)&gt;1, 1,
    IF(COUNTIF($Z$10:$Z$30, $H282)=1,
      IF(INDEX($BF$10:$BF$34, MATCH($H282, $Z$10:$Z$30, 0))&lt;0, 2, ""),
      IF(COUNTIF($Z$32:$Z$34, $H282)=1,
        IF(INDEX($CI$32:$CI$34, MATCH($H282, $Z$32:$Z$34, 0))&lt;0, 3, ""),
        IF(INDEX($BF$40:$BF$64, MATCH($H282, $Z$40:$Z$64, 0))&lt;0, 4, "")
      )
    )
  ),"")</f>
        <v/>
      </c>
      <c r="S282" s="925" t="str">
        <f t="shared" si="1042"/>
        <v/>
      </c>
      <c r="U282" s="508" t="s">
        <v>1776</v>
      </c>
      <c r="V282" s="508" t="b">
        <f t="shared" ref="V282:W282" si="1294">V281</f>
        <v>0</v>
      </c>
      <c r="W282" s="508" t="b">
        <f t="shared" si="1294"/>
        <v>0</v>
      </c>
      <c r="X282" s="735" t="b">
        <f t="shared" ref="X282" si="1295">IF(H275=$AB$376, FALSE,
 IF(H275=$AC$376, FALSE,
 IF(H275=$AD$376, H281&lt;&gt;"",
 IF(H275=$AE$376, H281&lt;&gt;"",
 IF(H275=$AF$376, H281&lt;&gt;"", FALSE)))))</f>
        <v>0</v>
      </c>
      <c r="AC282" s="299"/>
    </row>
    <row r="283" spans="1:29" ht="21" customHeight="1">
      <c r="A283" s="493"/>
      <c r="C283" s="1321" t="s">
        <v>1075</v>
      </c>
      <c r="D283" s="1322"/>
      <c r="E283" s="1323"/>
      <c r="F283" s="1323"/>
      <c r="G283" s="1324"/>
      <c r="H283" s="48"/>
      <c r="I283" s="503"/>
      <c r="J283" s="294" t="str">
        <f t="shared" ref="J283" si="1296">IFERROR(IF(I283="","-",I283/I275),"-")</f>
        <v>-</v>
      </c>
      <c r="K283" s="1088" t="str">
        <f t="shared" si="1261"/>
        <v/>
      </c>
      <c r="L283" s="295" t="str">
        <f t="shared" ref="L283" si="1297">IF(AND(ISNUMBER(K283), K283&gt;=0, ISNUMBER(I275), I275&gt;0),K283/I275, "-")</f>
        <v>-</v>
      </c>
      <c r="M283" s="704" t="str">
        <f t="shared" si="1263"/>
        <v/>
      </c>
      <c r="N283" s="612"/>
      <c r="O283" s="296" t="str">
        <f>IF($N283="","",IFERROR(VLOOKUP($N283,'C3_2(公表)'!$C$4:$K$108,2,FALSE)&amp;"",""))</f>
        <v/>
      </c>
      <c r="P283" s="296" t="str">
        <f>IF($N283="","",IFERROR(VLOOKUP($N283,'C3_2(公表)'!$C$4:$K$108,3,FALSE)&amp;"",""))</f>
        <v/>
      </c>
      <c r="Q283" s="738" t="str">
        <f>IF($N283="","",IFERROR(VLOOKUP($N283,'C3_2(公表)'!$C$4:$K$108,4,FALSE)&amp;"",""))</f>
        <v/>
      </c>
      <c r="R283" s="925" t="str">
        <f t="shared" ref="R283" si="1298">IFERROR(
  IF(COUNTIF($H276:$H283, $H283)&gt;1, 1,
    IF(COUNTIF($Z$10:$Z$30, $H283)=1,
      IF(INDEX($BF$10:$BF$34, MATCH($H283, $Z$10:$Z$30, 0))&lt;0, 2, ""),
      IF(COUNTIF($Z$32:$Z$34, $H283)=1,
        IF(INDEX($CI$32:$CI$34, MATCH($H283, $Z$32:$Z$34, 0))&lt;0, 3, ""),
        IF(INDEX($BF$40:$BF$64, MATCH($H283, $Z$40:$Z$64, 0))&lt;0, 4, "")
      )
    )
  ),"")</f>
        <v/>
      </c>
      <c r="S283" s="925" t="str">
        <f t="shared" si="1042"/>
        <v/>
      </c>
      <c r="U283" s="508" t="s">
        <v>1776</v>
      </c>
      <c r="V283" s="508" t="b">
        <f t="shared" ref="V283:W283" si="1299">V282</f>
        <v>0</v>
      </c>
      <c r="W283" s="508" t="b">
        <f t="shared" si="1299"/>
        <v>0</v>
      </c>
      <c r="X283" s="735" t="b">
        <f t="shared" ref="X283" si="1300">IF(H275=$AB$376, FALSE,
 IF(H275=$AC$376, FALSE,
 IF(H275=$AD$376, H282&lt;&gt;"",
 IF(H275=$AE$376, H282&lt;&gt;"",
 IF(H275=$AF$376, H282&lt;&gt;"", FALSE)))))</f>
        <v>0</v>
      </c>
      <c r="AC283" s="299"/>
    </row>
    <row r="284" spans="1:29" ht="21" customHeight="1">
      <c r="A284" s="493"/>
      <c r="C284" s="1326" t="str">
        <f>'D6'!$X$51</f>
        <v>-</v>
      </c>
      <c r="D284" s="1327"/>
      <c r="E284" s="1328"/>
      <c r="F284" s="1328"/>
      <c r="G284" s="1325"/>
      <c r="H284" s="48"/>
      <c r="I284" s="506"/>
      <c r="J284" s="294" t="str">
        <f t="shared" ref="J284" si="1301">IFERROR(IF(I284="","-",I284/I275),"-")</f>
        <v>-</v>
      </c>
      <c r="K284" s="1089" t="str">
        <f t="shared" si="1261"/>
        <v/>
      </c>
      <c r="L284" s="295" t="str">
        <f t="shared" ref="L284" si="1302">IF(AND(ISNUMBER(K284), K284&gt;=0, ISNUMBER(I275), I275&gt;0),K284/I275, "-")</f>
        <v>-</v>
      </c>
      <c r="M284" s="704" t="str">
        <f t="shared" si="1263"/>
        <v/>
      </c>
      <c r="N284" s="611"/>
      <c r="O284" s="296" t="str">
        <f>IF($N284="","",IFERROR(VLOOKUP($N284,'C3_2(公表)'!$C$4:$K$108,2,FALSE)&amp;"",""))</f>
        <v/>
      </c>
      <c r="P284" s="296" t="str">
        <f>IF($N284="","",IFERROR(VLOOKUP($N284,'C3_2(公表)'!$C$4:$K$108,3,FALSE)&amp;"",""))</f>
        <v/>
      </c>
      <c r="Q284" s="738" t="str">
        <f>IF($N284="","",IFERROR(VLOOKUP($N284,'C3_2(公表)'!$C$4:$K$108,4,FALSE)&amp;"",""))</f>
        <v/>
      </c>
      <c r="R284" s="925" t="str">
        <f t="shared" ref="R284" si="1303">IFERROR(
  IF(COUNTIF($H276:$H284, $H284)&gt;1, 1,
    IF(COUNTIF($Z$10:$Z$30, $H284)=1,
      IF(INDEX($BF$10:$BF$34, MATCH($H284, $Z$10:$Z$30, 0))&lt;0, 2, ""),
      IF(COUNTIF($Z$32:$Z$34, $H284)=1,
        IF(INDEX($CI$32:$CI$34, MATCH($H284, $Z$32:$Z$34, 0))&lt;0, 3, ""),
        IF(INDEX($BF$40:$BF$64, MATCH($H284, $Z$40:$Z$64, 0))&lt;0, 4, "")
      )
    )
  ),"")</f>
        <v/>
      </c>
      <c r="S284" s="925" t="str">
        <f t="shared" si="1042"/>
        <v/>
      </c>
      <c r="U284" s="508" t="s">
        <v>1776</v>
      </c>
      <c r="V284" s="508" t="b">
        <f t="shared" ref="V284:W284" si="1304">V283</f>
        <v>0</v>
      </c>
      <c r="W284" s="508" t="b">
        <f t="shared" si="1304"/>
        <v>0</v>
      </c>
      <c r="X284" s="735" t="b">
        <f t="shared" ref="X284" si="1305">IF(H275=$AB$376, FALSE,
 IF(H275=$AC$376, FALSE,
 IF(H275=$AD$376, H283&lt;&gt;"",
 IF(H275=$AE$376, H283&lt;&gt;"",
 IF(H275=$AF$376, H283&lt;&gt;"", FALSE)))))</f>
        <v>0</v>
      </c>
      <c r="AC284" s="299"/>
    </row>
    <row r="285" spans="1:29" ht="21" customHeight="1">
      <c r="A285" s="493"/>
      <c r="C285" s="1329" t="s">
        <v>1043</v>
      </c>
      <c r="D285" s="1330"/>
      <c r="E285" s="1330"/>
      <c r="F285" s="1331"/>
      <c r="G285" s="1324"/>
      <c r="H285" s="48"/>
      <c r="I285" s="507"/>
      <c r="J285" s="294" t="str">
        <f t="shared" ref="J285" si="1306">IFERROR(IF(I285="","-",I285/I275),"-")</f>
        <v>-</v>
      </c>
      <c r="K285" s="1087" t="str">
        <f t="shared" si="1261"/>
        <v/>
      </c>
      <c r="L285" s="295" t="str">
        <f t="shared" ref="L285" si="1307">IF(AND(ISNUMBER(K285), K285&gt;=0, ISNUMBER(I275), I275&gt;0),K285/I275, "-")</f>
        <v>-</v>
      </c>
      <c r="M285" s="704" t="str">
        <f t="shared" si="1263"/>
        <v/>
      </c>
      <c r="N285" s="611"/>
      <c r="O285" s="296" t="str">
        <f>IF($N285="","",IFERROR(VLOOKUP($N285,'C3_2(公表)'!$C$4:$K$108,2,FALSE)&amp;"",""))</f>
        <v/>
      </c>
      <c r="P285" s="296" t="str">
        <f>IF($N285="","",IFERROR(VLOOKUP($N285,'C3_2(公表)'!$C$4:$K$108,3,FALSE)&amp;"",""))</f>
        <v/>
      </c>
      <c r="Q285" s="738" t="str">
        <f>IF($N285="","",IFERROR(VLOOKUP($N285,'C3_2(公表)'!$C$4:$K$108,4,FALSE)&amp;"",""))</f>
        <v/>
      </c>
      <c r="R285" s="925" t="str">
        <f t="shared" ref="R285" si="1308">IFERROR(
  IF(COUNTIF($H276:$H285, $H285)&gt;1, 1,
    IF(COUNTIF($Z$10:$Z$30, $H285)=1,
      IF(INDEX($BF$10:$BF$34, MATCH($H285, $Z$10:$Z$30, 0))&lt;0, 2, ""),
      IF(COUNTIF($Z$32:$Z$34, $H285)=1,
        IF(INDEX($CI$32:$CI$34, MATCH($H285, $Z$32:$Z$34, 0))&lt;0, 3, ""),
        IF(INDEX($BF$40:$BF$64, MATCH($H285, $Z$40:$Z$64, 0))&lt;0, 4, "")
      )
    )
  ),"")</f>
        <v/>
      </c>
      <c r="S285" s="925" t="str">
        <f t="shared" si="1042"/>
        <v/>
      </c>
      <c r="U285" s="508" t="s">
        <v>1776</v>
      </c>
      <c r="V285" s="508" t="b">
        <f t="shared" ref="V285:W285" si="1309">V284</f>
        <v>0</v>
      </c>
      <c r="W285" s="508" t="b">
        <f t="shared" si="1309"/>
        <v>0</v>
      </c>
      <c r="X285" s="1080" t="b">
        <f t="shared" ref="X285" si="1310">IF(H275=$AB$376, FALSE,
 IF(H275=$AC$376, FALSE,
 IF(H275=$AD$376, FALSE,
 IF(H275=$AE$376, H284&lt;&gt;"",
 IF(H275=$AF$376, H284&lt;&gt;"", FALSE)))))</f>
        <v>0</v>
      </c>
      <c r="AC285" s="299"/>
    </row>
    <row r="286" spans="1:29" ht="21" customHeight="1">
      <c r="A286" s="493"/>
      <c r="C286" s="1326" t="str">
        <f>IFERROR(MIN(SUM(M276:M288)/I275,C284),"-")</f>
        <v>-</v>
      </c>
      <c r="D286" s="1327"/>
      <c r="E286" s="1328"/>
      <c r="F286" s="1328"/>
      <c r="G286" s="1325"/>
      <c r="H286" s="48"/>
      <c r="I286" s="506"/>
      <c r="J286" s="294" t="str">
        <f t="shared" ref="J286" si="1311">IFERROR(IF(I286="","-",I286/I275),"-")</f>
        <v>-</v>
      </c>
      <c r="K286" s="1089" t="str">
        <f t="shared" si="1261"/>
        <v/>
      </c>
      <c r="L286" s="295" t="str">
        <f t="shared" ref="L286" si="1312">IF(AND(ISNUMBER(K286), K286&gt;=0, ISNUMBER(I275), I275&gt;0),K286/I275, "-")</f>
        <v>-</v>
      </c>
      <c r="M286" s="704" t="str">
        <f t="shared" si="1263"/>
        <v/>
      </c>
      <c r="N286" s="611"/>
      <c r="O286" s="296" t="str">
        <f>IF($N286="","",IFERROR(VLOOKUP($N286,'C3_2(公表)'!$C$4:$K$108,2,FALSE)&amp;"",""))</f>
        <v/>
      </c>
      <c r="P286" s="296" t="str">
        <f>IF($N286="","",IFERROR(VLOOKUP($N286,'C3_2(公表)'!$C$4:$K$108,3,FALSE)&amp;"",""))</f>
        <v/>
      </c>
      <c r="Q286" s="738" t="str">
        <f>IF($N286="","",IFERROR(VLOOKUP($N286,'C3_2(公表)'!$C$4:$K$108,4,FALSE)&amp;"",""))</f>
        <v/>
      </c>
      <c r="R286" s="925" t="str">
        <f t="shared" ref="R286" si="1313">IFERROR(
  IF(COUNTIF($H276:$H286, $H286)&gt;1, 1,
    IF(COUNTIF($Z$10:$Z$30, $H286)=1,
      IF(INDEX($BF$10:$BF$34, MATCH($H286, $Z$10:$Z$30, 0))&lt;0, 2, ""),
      IF(COUNTIF($Z$32:$Z$34, $H286)=1,
        IF(INDEX($CI$32:$CI$34, MATCH($H286, $Z$32:$Z$34, 0))&lt;0, 3, ""),
        IF(INDEX($BF$40:$BF$64, MATCH($H286, $Z$40:$Z$64, 0))&lt;0, 4, "")
      )
    )
  ),"")</f>
        <v/>
      </c>
      <c r="S286" s="925" t="str">
        <f t="shared" si="1042"/>
        <v/>
      </c>
      <c r="U286" s="508" t="s">
        <v>1776</v>
      </c>
      <c r="V286" s="508" t="b">
        <f t="shared" ref="V286:W286" si="1314">V285</f>
        <v>0</v>
      </c>
      <c r="W286" s="508" t="b">
        <f t="shared" si="1314"/>
        <v>0</v>
      </c>
      <c r="X286" s="1080" t="b">
        <f t="shared" ref="X286" si="1315">IF(H275=$AB$376, FALSE,
 IF(H275=$AC$376, FALSE,
 IF(H275=$AD$376, FALSE,
 IF(H275=$AE$376, H285&lt;&gt;"",
 IF(H275=$AF$376, H285&lt;&gt;"", FALSE)))))</f>
        <v>0</v>
      </c>
      <c r="AC286" s="299"/>
    </row>
    <row r="287" spans="1:29" ht="21" customHeight="1">
      <c r="A287" s="493"/>
      <c r="C287" s="1329" t="s">
        <v>1076</v>
      </c>
      <c r="D287" s="1330"/>
      <c r="E287" s="1330"/>
      <c r="F287" s="1331"/>
      <c r="G287" s="1324"/>
      <c r="H287" s="498"/>
      <c r="I287" s="506"/>
      <c r="J287" s="499" t="str">
        <f t="shared" ref="J287" si="1316">IFERROR(IF(I287="","-",I287/I275),"-")</f>
        <v>-</v>
      </c>
      <c r="K287" s="1089" t="str">
        <f t="shared" si="1261"/>
        <v/>
      </c>
      <c r="L287" s="500" t="str">
        <f t="shared" ref="L287" si="1317">IF(AND(ISNUMBER(K287), K287&gt;=0, ISNUMBER(I275), I275&gt;0),K287/I275, "-")</f>
        <v>-</v>
      </c>
      <c r="M287" s="707" t="str">
        <f t="shared" si="1263"/>
        <v/>
      </c>
      <c r="N287" s="611"/>
      <c r="O287" s="296" t="str">
        <f>IF($N287="","",IFERROR(VLOOKUP($N287,'C3_2(公表)'!$C$4:$K$108,2,FALSE)&amp;"",""))</f>
        <v/>
      </c>
      <c r="P287" s="296" t="str">
        <f>IF($N287="","",IFERROR(VLOOKUP($N287,'C3_2(公表)'!$C$4:$K$108,3,FALSE)&amp;"",""))</f>
        <v/>
      </c>
      <c r="Q287" s="738" t="str">
        <f>IF($N287="","",IFERROR(VLOOKUP($N287,'C3_2(公表)'!$C$4:$K$108,4,FALSE)&amp;"",""))</f>
        <v/>
      </c>
      <c r="R287" s="925" t="str">
        <f t="shared" ref="R287" si="1318">IFERROR(
  IF(COUNTIF($H276:$H287, $H287)&gt;1, 1,
    IF(COUNTIF($Z$10:$Z$30, $H287)=1,
      IF(INDEX($BF$10:$BF$34, MATCH($H287, $Z$10:$Z$30, 0))&lt;0, 2, ""),
      IF(COUNTIF($Z$32:$Z$34, $H287)=1,
        IF(INDEX($CI$32:$CI$34, MATCH($H287, $Z$32:$Z$34, 0))&lt;0, 3, ""),
        IF(INDEX($BF$40:$BF$64, MATCH($H287, $Z$40:$Z$64, 0))&lt;0, 4, "")
      )
    )
  ),"")</f>
        <v/>
      </c>
      <c r="S287" s="925" t="str">
        <f t="shared" si="1042"/>
        <v/>
      </c>
      <c r="U287" s="508" t="s">
        <v>1776</v>
      </c>
      <c r="V287" s="508" t="b">
        <f t="shared" ref="V287:W287" si="1319">V286</f>
        <v>0</v>
      </c>
      <c r="W287" s="508" t="b">
        <f t="shared" si="1319"/>
        <v>0</v>
      </c>
      <c r="X287" s="1080" t="b">
        <f t="shared" ref="X287" si="1320">IF(H275=$AB$376, FALSE,
 IF(H275=$AC$376, FALSE,
 IF(H275=$AD$376, FALSE,
 IF(H275=$AE$376, H286&lt;&gt;"",
 IF(H275=$AF$376, H286&lt;&gt;"", FALSE)))))</f>
        <v>0</v>
      </c>
      <c r="AC287" s="299"/>
    </row>
    <row r="288" spans="1:29" ht="21" customHeight="1" thickBot="1">
      <c r="A288" s="493"/>
      <c r="C288" s="1333" t="str">
        <f>IFERROR(MIN(SUM(K276:K288)/I275, C286),"-")</f>
        <v>-</v>
      </c>
      <c r="D288" s="1334"/>
      <c r="E288" s="1334"/>
      <c r="F288" s="1335"/>
      <c r="G288" s="1332"/>
      <c r="H288" s="893" t="str">
        <f>IF(AND(H275="電源構成を指定しない", I275&lt;&gt;""), "電源種の指定なし", "")</f>
        <v/>
      </c>
      <c r="I288" s="894" t="str">
        <f>IF(AND(H275="電源構成を指定しない", I275&lt;&gt;""), I275-SUM(I276:I287), "")</f>
        <v/>
      </c>
      <c r="J288" s="895" t="str">
        <f t="shared" ref="J288" si="1321">IFERROR(IF(I288="","-",I288/I275),"-")</f>
        <v>-</v>
      </c>
      <c r="K288" s="1095" t="str">
        <f t="shared" si="1261"/>
        <v/>
      </c>
      <c r="L288" s="896" t="str">
        <f t="shared" ref="L288" si="1322">IF(AND(ISNUMBER(K288), K288&gt;=0, ISNUMBER(I275), I275&gt;0),K288/I275, "-")</f>
        <v>-</v>
      </c>
      <c r="M288" s="897" t="str">
        <f t="shared" si="1263"/>
        <v/>
      </c>
      <c r="N288" s="614"/>
      <c r="O288" s="740" t="str">
        <f>IF($N288="","",IFERROR(VLOOKUP($N288,'C3_2(公表)'!$C$4:$K$108,2,FALSE)&amp;"",""))</f>
        <v/>
      </c>
      <c r="P288" s="740" t="str">
        <f>IF($N288="","",IFERROR(VLOOKUP($N288,'C3_2(公表)'!$C$4:$K$108,3,FALSE)&amp;"",""))</f>
        <v/>
      </c>
      <c r="Q288" s="741" t="str">
        <f>IF($N288="","",IFERROR(VLOOKUP($N288,'C3_2(公表)'!$C$4:$K$108,4,FALSE)&amp;"",""))</f>
        <v/>
      </c>
      <c r="R288" s="733"/>
      <c r="S288" s="733"/>
      <c r="U288" s="508" t="s">
        <v>1776</v>
      </c>
      <c r="V288" s="508" t="b">
        <f t="shared" ref="V288:W288" si="1323">V287</f>
        <v>0</v>
      </c>
      <c r="W288" s="508" t="b">
        <f t="shared" si="1323"/>
        <v>0</v>
      </c>
      <c r="X288" s="508" t="b">
        <v>0</v>
      </c>
      <c r="AC288" s="299"/>
    </row>
    <row r="289" spans="1:29" ht="21" customHeight="1" thickTop="1" thickBot="1">
      <c r="A289" s="493"/>
      <c r="C289" s="1336" t="s">
        <v>1779</v>
      </c>
      <c r="D289" s="291" t="s">
        <v>1107</v>
      </c>
      <c r="E289" s="292" t="s">
        <v>54</v>
      </c>
      <c r="F289" s="292" t="s">
        <v>1109</v>
      </c>
      <c r="G289" s="589" t="s">
        <v>1108</v>
      </c>
      <c r="H289" s="743" t="s">
        <v>1604</v>
      </c>
      <c r="I289" s="1053">
        <f>IF('D6'!$Y$34=0, "", 'D6'!$Y$34)</f>
        <v>80000</v>
      </c>
      <c r="J289" s="744"/>
      <c r="K289" s="1093"/>
      <c r="L289" s="593"/>
      <c r="M289" s="703"/>
      <c r="N289" s="610">
        <v>0</v>
      </c>
      <c r="O289" s="293" t="str">
        <f>IF($N289="","",
 IF($N289=0,"第2号様式　その３のすべての発電所",IFERROR(VLOOKUP($N289,'C3_2(公表)'!$C$4:$K$108,2,FALSE)&amp;"", "")))</f>
        <v>第2号様式　その３のすべての発電所</v>
      </c>
      <c r="P289" s="293" t="str">
        <f>IF($N289="","",IFERROR(VLOOKUP($N289,'C3_2(公表)'!$C$4:$K$108,3,FALSE)&amp;"",""))</f>
        <v/>
      </c>
      <c r="Q289" s="737" t="str">
        <f>IF($N289="","",IFERROR(VLOOKUP($N289,'C3_2(公表)'!$C$4:$K$108,4,FALSE)&amp;"",""))</f>
        <v/>
      </c>
      <c r="R289" s="709"/>
      <c r="S289" s="925" t="str">
        <f t="shared" ref="S289" si="1324">IF(OR($H289="", $I289="", $I289=SUM($I290:$I302)), "",
   IF(SUM($I290:$I302)&lt;$I289,
     $U289&amp;"の利用量合計が "&amp;TEXT($I289, "#,##0")&amp;" 千kWh となるように I列に入力してください。",
     $U289&amp;"の利用量合計が "&amp;TEXT($I289, "#,##0")&amp;" 千kWh となるように I列に入力してください。"))</f>
        <v/>
      </c>
      <c r="T289" s="1338"/>
      <c r="U289" s="508" t="s">
        <v>1778</v>
      </c>
      <c r="V289" s="508" t="b">
        <f>'D6'!$Y$34&gt;0</f>
        <v>1</v>
      </c>
      <c r="W289" s="508" t="b">
        <f>'D6'!$Y$35&gt;0</f>
        <v>1</v>
      </c>
      <c r="X289" s="508" t="b">
        <v>1</v>
      </c>
      <c r="Y289" s="587"/>
    </row>
    <row r="290" spans="1:29" ht="21" customHeight="1">
      <c r="A290" s="493"/>
      <c r="C290" s="1337"/>
      <c r="D290" s="305" t="s">
        <v>2</v>
      </c>
      <c r="E290" s="306" t="s">
        <v>2</v>
      </c>
      <c r="F290" s="306" t="s">
        <v>2</v>
      </c>
      <c r="G290" s="307" t="s">
        <v>2768</v>
      </c>
      <c r="H290" s="495"/>
      <c r="I290" s="503"/>
      <c r="J290" s="294" t="str">
        <f t="shared" ref="J290" si="1325">IFERROR(IF(I290="","-",I290/I289),"-")</f>
        <v>-</v>
      </c>
      <c r="K290" s="1087" t="str">
        <f t="shared" ref="K290:K302" si="1326">IF($H290="", "", IFERROR(INDEX($FT$40:$GS$55, MATCH($H290, $FS$40:$FS$55, 0), MATCH($U290, $FT$39:$GS$39, 0)), ""))</f>
        <v/>
      </c>
      <c r="L290" s="295" t="str">
        <f t="shared" ref="L290" si="1327">IF(AND(ISNUMBER(K290), K290&gt;=0, ISNUMBER(I289), I289&gt;0),K290/I289, "-")</f>
        <v>-</v>
      </c>
      <c r="M290" s="704" t="str">
        <f t="shared" ref="M290:M302" si="1328">IF($H290="", "", IFERROR(INDEX($FT$10:$GS$25, MATCH($H290, $FS$10:$FS$25, 0), MATCH($U290, $FT$9:$GS$9, 0)), ""))</f>
        <v/>
      </c>
      <c r="N290" s="611"/>
      <c r="O290" s="296" t="str">
        <f>IF($N290="","",IFERROR(VLOOKUP($N290,'C3_2(公表)'!$C$4:$K$108,2,FALSE)&amp;"",""))</f>
        <v/>
      </c>
      <c r="P290" s="296" t="str">
        <f>IF($N290="","",IFERROR(VLOOKUP($N290,'C3_2(公表)'!$C$4:$K$108,3,FALSE)&amp;"",""))</f>
        <v/>
      </c>
      <c r="Q290" s="738" t="str">
        <f>IF($N290="","",IFERROR(VLOOKUP($N290,'C3_2(公表)'!$C$4:$K$108,4,FALSE)&amp;"",""))</f>
        <v/>
      </c>
      <c r="R290" s="925" t="str">
        <f t="shared" ref="R290" si="1329">IFERROR(
  IF(COUNTIF($H290:$H290, $H290)&gt;1, 1,
    IF(COUNTIF($Z$10:$Z$30, $H290)=1,
      IF(INDEX($BF$10:$BF$34, MATCH($H290, $Z$10:$Z$30, 0))&lt;0, 2, ""),
      IF(COUNTIF($Z$32:$Z$34, $H290)=1,
        IF(INDEX($CI$32:$CI$34, MATCH($H290, $Z$32:$Z$34, 0))&lt;0, 3, ""),
        IF(INDEX($BF$40:$BF$64, MATCH($H290, $Z$40:$Z$64, 0))&lt;0, 4, "")
      )
    )
  ),"")</f>
        <v/>
      </c>
      <c r="S290" s="925" t="str">
        <f t="shared" si="1069"/>
        <v/>
      </c>
      <c r="T290" s="1338"/>
      <c r="U290" s="508" t="s">
        <v>1778</v>
      </c>
      <c r="V290" s="508" t="b">
        <f>V289</f>
        <v>1</v>
      </c>
      <c r="W290" s="508" t="b">
        <f>W289</f>
        <v>1</v>
      </c>
      <c r="X290" s="734" t="b">
        <f t="shared" ref="X290" si="1330">IF(H289=$AB$376, FALSE,
 IF(H289=$AC$376, H289&lt;&gt;"",
 IF(H289=$AD$376, H289&lt;&gt;"",
 IF(H289=$AE$376, H289&lt;&gt;"",
 IF(H289=$AF$376, H289&lt;&gt;"", FALSE)))))</f>
        <v>0</v>
      </c>
      <c r="Y290" s="587"/>
    </row>
    <row r="291" spans="1:29" ht="21" customHeight="1">
      <c r="A291" s="493"/>
      <c r="B291" s="797" t="str">
        <f>IF(AND('D6'!Y$29="残差",'D6'!Y$34&lt;&gt;0),"こちらは残差メニューとなります。残差メニューについても詳細をご記載ください。","")</f>
        <v>こちらは残差メニューとなります。残差メニューについても詳細をご記載ください。</v>
      </c>
      <c r="C291" s="297" t="s">
        <v>1071</v>
      </c>
      <c r="D291" s="1339" t="s">
        <v>2771</v>
      </c>
      <c r="E291" s="1339"/>
      <c r="F291" s="1339"/>
      <c r="G291" s="1340"/>
      <c r="H291" s="48"/>
      <c r="I291" s="503"/>
      <c r="J291" s="294" t="str">
        <f t="shared" ref="J291" si="1331">IFERROR(IF(I291="","-",I291/I289),"-")</f>
        <v>-</v>
      </c>
      <c r="K291" s="1088" t="str">
        <f t="shared" si="1326"/>
        <v/>
      </c>
      <c r="L291" s="295" t="str">
        <f t="shared" ref="L291" si="1332">IF(AND(ISNUMBER(K291), K291&gt;=0, ISNUMBER(I289), I289&gt;0),K291/I289, "-")</f>
        <v>-</v>
      </c>
      <c r="M291" s="704" t="str">
        <f t="shared" si="1328"/>
        <v/>
      </c>
      <c r="N291" s="612"/>
      <c r="O291" s="296" t="str">
        <f>IF($N291="","",IFERROR(VLOOKUP($N291,'C3_2(公表)'!$C$4:$K$108,2,FALSE)&amp;"",""))</f>
        <v/>
      </c>
      <c r="P291" s="296" t="str">
        <f>IF($N291="","",IFERROR(VLOOKUP($N291,'C3_2(公表)'!$C$4:$K$108,3,FALSE)&amp;"",""))</f>
        <v/>
      </c>
      <c r="Q291" s="738" t="str">
        <f>IF($N291="","",IFERROR(VLOOKUP($N291,'C3_2(公表)'!$C$4:$K$108,4,FALSE)&amp;"",""))</f>
        <v/>
      </c>
      <c r="R291" s="925" t="str">
        <f t="shared" ref="R291" si="1333">IFERROR(
  IF(COUNTIF($H290:$H291, $H291)&gt;1, 1,
    IF(COUNTIF($Z$10:$Z$30, $H291)=1,
      IF(INDEX($BF$10:$BF$34, MATCH($H291, $Z$10:$Z$30, 0))&lt;0, 2, ""),
      IF(COUNTIF($Z$32:$Z$34, $H291)=1,
        IF(INDEX($CI$32:$CI$34, MATCH($H291, $Z$32:$Z$34, 0))&lt;0, 3, ""),
        IF(INDEX($BF$40:$BF$64, MATCH($H291, $Z$40:$Z$64, 0))&lt;0, 4, "")
      )
    )
  ),"")</f>
        <v/>
      </c>
      <c r="S291" s="925" t="str">
        <f t="shared" si="1069"/>
        <v/>
      </c>
      <c r="U291" s="508" t="s">
        <v>1778</v>
      </c>
      <c r="V291" s="508" t="b">
        <f t="shared" ref="V291:W291" si="1334">V290</f>
        <v>1</v>
      </c>
      <c r="W291" s="508" t="b">
        <f t="shared" si="1334"/>
        <v>1</v>
      </c>
      <c r="X291" s="734" t="b">
        <f t="shared" ref="X291" si="1335">IF(H289=$AB$376, FALSE,
 IF(H289=$AC$376, H290&lt;&gt;"",
 IF(H289=$AD$376, H290&lt;&gt;"",
 IF(H289=$AE$376, H290&lt;&gt;"",
 IF(H289=$AF$376, H290&lt;&gt;"", FALSE)))))</f>
        <v>0</v>
      </c>
    </row>
    <row r="292" spans="1:29" ht="21" customHeight="1">
      <c r="A292" s="493"/>
      <c r="C292" s="1341"/>
      <c r="D292" s="1342"/>
      <c r="E292" s="1342"/>
      <c r="F292" s="1343"/>
      <c r="G292" s="298" t="s">
        <v>1072</v>
      </c>
      <c r="H292" s="48"/>
      <c r="I292" s="503"/>
      <c r="J292" s="294" t="str">
        <f t="shared" ref="J292" si="1336">IFERROR(IF(I292="","-",I292/I289),"-")</f>
        <v>-</v>
      </c>
      <c r="K292" s="1088" t="str">
        <f t="shared" si="1326"/>
        <v/>
      </c>
      <c r="L292" s="295" t="str">
        <f t="shared" ref="L292" si="1337">IF(AND(ISNUMBER(K292), K292&gt;=0, ISNUMBER(I289), I289&gt;0),K292/I289, "-")</f>
        <v>-</v>
      </c>
      <c r="M292" s="704" t="str">
        <f t="shared" si="1328"/>
        <v/>
      </c>
      <c r="N292" s="612"/>
      <c r="O292" s="296" t="str">
        <f>IF($N292="","",IFERROR(VLOOKUP($N292,'C3_2(公表)'!$C$4:$K$108,2,FALSE)&amp;"",""))</f>
        <v/>
      </c>
      <c r="P292" s="296" t="str">
        <f>IF($N292="","",IFERROR(VLOOKUP($N292,'C3_2(公表)'!$C$4:$K$108,3,FALSE)&amp;"",""))</f>
        <v/>
      </c>
      <c r="Q292" s="738" t="str">
        <f>IF($N292="","",IFERROR(VLOOKUP($N292,'C3_2(公表)'!$C$4:$K$108,4,FALSE)&amp;"",""))</f>
        <v/>
      </c>
      <c r="R292" s="925" t="str">
        <f t="shared" ref="R292" si="1338">IFERROR(
  IF(COUNTIF($H290:$H292, $H292)&gt;1, 1,
    IF(COUNTIF($Z$10:$Z$30, $H292)=1,
      IF(INDEX($BF$10:$BF$34, MATCH($H292, $Z$10:$Z$30, 0))&lt;0, 2, ""),
      IF(COUNTIF($Z$32:$Z$34, $H292)=1,
        IF(INDEX($CI$32:$CI$34, MATCH($H292, $Z$32:$Z$34, 0))&lt;0, 3, ""),
        IF(INDEX($BF$40:$BF$64, MATCH($H292, $Z$40:$Z$64, 0))&lt;0, 4, "")
      )
    )
  ),"")</f>
        <v/>
      </c>
      <c r="S292" s="925" t="str">
        <f t="shared" si="1069"/>
        <v/>
      </c>
      <c r="U292" s="508" t="s">
        <v>1778</v>
      </c>
      <c r="V292" s="508" t="b">
        <f t="shared" ref="V292:W292" si="1339">V291</f>
        <v>1</v>
      </c>
      <c r="W292" s="508" t="b">
        <f t="shared" si="1339"/>
        <v>1</v>
      </c>
      <c r="X292" s="734" t="b">
        <f t="shared" ref="X292" si="1340">IF(H289=$AB$376, FALSE,
 IF(H289=$AC$376, H291&lt;&gt;"",
 IF(H289=$AD$376, H291&lt;&gt;"",
 IF(H289=$AE$376, H291&lt;&gt;"",
 IF(H289=$AF$376, H291&lt;&gt;"", FALSE)))))</f>
        <v>0</v>
      </c>
      <c r="AC292" s="299"/>
    </row>
    <row r="293" spans="1:29" ht="21" customHeight="1">
      <c r="A293" s="493"/>
      <c r="C293" s="1344" t="s">
        <v>1148</v>
      </c>
      <c r="D293" s="1345"/>
      <c r="E293" s="1345"/>
      <c r="F293" s="1345"/>
      <c r="G293" s="1324" t="s">
        <v>1074</v>
      </c>
      <c r="H293" s="48"/>
      <c r="I293" s="503"/>
      <c r="J293" s="294" t="str">
        <f t="shared" ref="J293" si="1341">IFERROR(IF(I293="","-",I293/I289),"-")</f>
        <v>-</v>
      </c>
      <c r="K293" s="1088" t="str">
        <f t="shared" si="1326"/>
        <v/>
      </c>
      <c r="L293" s="295" t="str">
        <f t="shared" ref="L293" si="1342">IF(AND(ISNUMBER(K293), K293&gt;=0, ISNUMBER(I289), I289&gt;0),K293/I289, "-")</f>
        <v>-</v>
      </c>
      <c r="M293" s="704" t="str">
        <f t="shared" si="1328"/>
        <v/>
      </c>
      <c r="N293" s="612"/>
      <c r="O293" s="296" t="str">
        <f>IF($N293="","",IFERROR(VLOOKUP($N293,'C3_2(公表)'!$C$4:$K$108,2,FALSE)&amp;"",""))</f>
        <v/>
      </c>
      <c r="P293" s="296" t="str">
        <f>IF($N293="","",IFERROR(VLOOKUP($N293,'C3_2(公表)'!$C$4:$K$108,3,FALSE)&amp;"",""))</f>
        <v/>
      </c>
      <c r="Q293" s="738" t="str">
        <f>IF($N293="","",IFERROR(VLOOKUP($N293,'C3_2(公表)'!$C$4:$K$108,4,FALSE)&amp;"",""))</f>
        <v/>
      </c>
      <c r="R293" s="925" t="str">
        <f t="shared" ref="R293" si="1343">IFERROR(
  IF(COUNTIF($H290:$H293, $H293)&gt;1, 1,
    IF(COUNTIF($Z$10:$Z$30, $H293)=1,
      IF(INDEX($BF$10:$BF$34, MATCH($H293, $Z$10:$Z$30, 0))&lt;0, 2, ""),
      IF(COUNTIF($Z$32:$Z$34, $H293)=1,
        IF(INDEX($CI$32:$CI$34, MATCH($H293, $Z$32:$Z$34, 0))&lt;0, 3, ""),
        IF(INDEX($BF$40:$BF$64, MATCH($H293, $Z$40:$Z$64, 0))&lt;0, 4, "")
      )
    )
  ),"")</f>
        <v/>
      </c>
      <c r="S293" s="925" t="str">
        <f t="shared" si="1069"/>
        <v/>
      </c>
      <c r="U293" s="508" t="s">
        <v>1778</v>
      </c>
      <c r="V293" s="508" t="b">
        <f t="shared" ref="V293:W293" si="1344">V292</f>
        <v>1</v>
      </c>
      <c r="W293" s="508" t="b">
        <f t="shared" si="1344"/>
        <v>1</v>
      </c>
      <c r="X293" s="735" t="b">
        <f t="shared" ref="X293" si="1345">IF(H289=$AB$376, FALSE,
 IF(H289=$AC$376, FALSE,
 IF(H289=$AD$376, H292&lt;&gt;"",
 IF(H289=$AE$376, H292&lt;&gt;"",
 IF(H289=$AF$376, H292&lt;&gt;"", FALSE)))))</f>
        <v>0</v>
      </c>
      <c r="AC293" s="299"/>
    </row>
    <row r="294" spans="1:29" ht="21" customHeight="1">
      <c r="A294" s="493"/>
      <c r="C294" s="1346">
        <v>0.42</v>
      </c>
      <c r="D294" s="1347"/>
      <c r="E294" s="1347"/>
      <c r="F294" s="1347"/>
      <c r="G294" s="1325"/>
      <c r="H294" s="48"/>
      <c r="I294" s="503"/>
      <c r="J294" s="294" t="str">
        <f t="shared" ref="J294" si="1346">IFERROR(IF(I294="","-",I294/I289),"-")</f>
        <v>-</v>
      </c>
      <c r="K294" s="1088" t="str">
        <f t="shared" si="1326"/>
        <v/>
      </c>
      <c r="L294" s="295" t="str">
        <f t="shared" ref="L294" si="1347">IF(AND(ISNUMBER(K294), K294&gt;=0, ISNUMBER(I289), I289&gt;0),K294/I289, "-")</f>
        <v>-</v>
      </c>
      <c r="M294" s="704" t="str">
        <f t="shared" si="1328"/>
        <v/>
      </c>
      <c r="N294" s="612"/>
      <c r="O294" s="296" t="str">
        <f>IF($N294="","",IFERROR(VLOOKUP($N294,'C3_2(公表)'!$C$4:$K$108,2,FALSE)&amp;"",""))</f>
        <v/>
      </c>
      <c r="P294" s="296" t="str">
        <f>IF($N294="","",IFERROR(VLOOKUP($N294,'C3_2(公表)'!$C$4:$K$108,3,FALSE)&amp;"",""))</f>
        <v/>
      </c>
      <c r="Q294" s="738" t="str">
        <f>IF($N294="","",IFERROR(VLOOKUP($N294,'C3_2(公表)'!$C$4:$K$108,4,FALSE)&amp;"",""))</f>
        <v/>
      </c>
      <c r="R294" s="925" t="str">
        <f t="shared" ref="R294" si="1348">IFERROR(
  IF(COUNTIF($H290:$H294, $H294)&gt;1, 1,
    IF(COUNTIF($Z$10:$Z$30, $H294)=1,
      IF(INDEX($BF$10:$BF$34, MATCH($H294, $Z$10:$Z$30, 0))&lt;0, 2, ""),
      IF(COUNTIF($Z$32:$Z$34, $H294)=1,
        IF(INDEX($CI$32:$CI$34, MATCH($H294, $Z$32:$Z$34, 0))&lt;0, 3, ""),
        IF(INDEX($BF$40:$BF$64, MATCH($H294, $Z$40:$Z$64, 0))&lt;0, 4, "")
      )
    )
  ),"")</f>
        <v/>
      </c>
      <c r="S294" s="925" t="str">
        <f t="shared" si="1069"/>
        <v/>
      </c>
      <c r="U294" s="508" t="s">
        <v>1778</v>
      </c>
      <c r="V294" s="508" t="b">
        <f t="shared" ref="V294:W294" si="1349">V293</f>
        <v>1</v>
      </c>
      <c r="W294" s="508" t="b">
        <f t="shared" si="1349"/>
        <v>1</v>
      </c>
      <c r="X294" s="735" t="b">
        <f t="shared" ref="X294" si="1350">IF(H289=$AB$376, FALSE,
 IF(H289=$AC$376, FALSE,
 IF(H289=$AD$376, H293&lt;&gt;"",
 IF(H289=$AE$376, H293&lt;&gt;"",
 IF(H289=$AF$376, H293&lt;&gt;"", FALSE)))))</f>
        <v>0</v>
      </c>
      <c r="AC294" s="299"/>
    </row>
    <row r="295" spans="1:29" ht="21" customHeight="1">
      <c r="A295" s="493"/>
      <c r="C295" s="1344" t="s">
        <v>1149</v>
      </c>
      <c r="D295" s="1345"/>
      <c r="E295" s="1345"/>
      <c r="F295" s="1345"/>
      <c r="G295" s="1324" t="s">
        <v>1074</v>
      </c>
      <c r="H295" s="48"/>
      <c r="I295" s="503"/>
      <c r="J295" s="294" t="str">
        <f t="shared" ref="J295" si="1351">IFERROR(IF(I295="","-",I295/I289),"-")</f>
        <v>-</v>
      </c>
      <c r="K295" s="1088" t="str">
        <f t="shared" si="1326"/>
        <v/>
      </c>
      <c r="L295" s="295" t="str">
        <f t="shared" ref="L295" si="1352">IF(AND(ISNUMBER(K295), K295&gt;=0, ISNUMBER(I289), I289&gt;0),K295/I289, "-")</f>
        <v>-</v>
      </c>
      <c r="M295" s="704" t="str">
        <f t="shared" si="1328"/>
        <v/>
      </c>
      <c r="N295" s="612"/>
      <c r="O295" s="296" t="str">
        <f>IF($N295="","",IFERROR(VLOOKUP($N295,'C3_2(公表)'!$C$4:$K$108,2,FALSE)&amp;"",""))</f>
        <v/>
      </c>
      <c r="P295" s="296" t="str">
        <f>IF($N295="","",IFERROR(VLOOKUP($N295,'C3_2(公表)'!$C$4:$K$108,3,FALSE)&amp;"",""))</f>
        <v/>
      </c>
      <c r="Q295" s="738" t="str">
        <f>IF($N295="","",IFERROR(VLOOKUP($N295,'C3_2(公表)'!$C$4:$K$108,4,FALSE)&amp;"",""))</f>
        <v/>
      </c>
      <c r="R295" s="925" t="str">
        <f t="shared" ref="R295" si="1353">IFERROR(
  IF(COUNTIF($H290:$H295, $H295)&gt;1, 1,
    IF(COUNTIF($Z$10:$Z$30, $H295)=1,
      IF(INDEX($BF$10:$BF$34, MATCH($H295, $Z$10:$Z$30, 0))&lt;0, 2, ""),
      IF(COUNTIF($Z$32:$Z$34, $H295)=1,
        IF(INDEX($CI$32:$CI$34, MATCH($H295, $Z$32:$Z$34, 0))&lt;0, 3, ""),
        IF(INDEX($BF$40:$BF$64, MATCH($H295, $Z$40:$Z$64, 0))&lt;0, 4, "")
      )
    )
  ),"")</f>
        <v/>
      </c>
      <c r="S295" s="925" t="str">
        <f t="shared" si="1069"/>
        <v/>
      </c>
      <c r="U295" s="508" t="s">
        <v>1778</v>
      </c>
      <c r="V295" s="508" t="b">
        <f t="shared" ref="V295:W295" si="1354">V294</f>
        <v>1</v>
      </c>
      <c r="W295" s="508" t="b">
        <f t="shared" si="1354"/>
        <v>1</v>
      </c>
      <c r="X295" s="735" t="b">
        <f t="shared" ref="X295" si="1355">IF(H289=$AB$376, FALSE,
 IF(H289=$AC$376, FALSE,
 IF(H289=$AD$376, H294&lt;&gt;"",
 IF(H289=$AE$376, H294&lt;&gt;"",
 IF(H289=$AF$376, H294&lt;&gt;"", FALSE)))))</f>
        <v>0</v>
      </c>
      <c r="AC295" s="299"/>
    </row>
    <row r="296" spans="1:29" ht="21" customHeight="1">
      <c r="A296" s="493"/>
      <c r="C296" s="1346">
        <v>0.42</v>
      </c>
      <c r="D296" s="1347"/>
      <c r="E296" s="1347"/>
      <c r="F296" s="1347"/>
      <c r="G296" s="1325"/>
      <c r="H296" s="48"/>
      <c r="I296" s="503"/>
      <c r="J296" s="294" t="str">
        <f t="shared" ref="J296" si="1356">IFERROR(IF(I296="","-",I296/I289),"-")</f>
        <v>-</v>
      </c>
      <c r="K296" s="1088" t="str">
        <f t="shared" si="1326"/>
        <v/>
      </c>
      <c r="L296" s="295" t="str">
        <f t="shared" ref="L296" si="1357">IF(AND(ISNUMBER(K296), K296&gt;=0, ISNUMBER(I289), I289&gt;0),K296/I289, "-")</f>
        <v>-</v>
      </c>
      <c r="M296" s="704" t="str">
        <f t="shared" si="1328"/>
        <v/>
      </c>
      <c r="N296" s="612"/>
      <c r="O296" s="296" t="str">
        <f>IF($N296="","",IFERROR(VLOOKUP($N296,'C3_2(公表)'!$C$4:$K$108,2,FALSE)&amp;"",""))</f>
        <v/>
      </c>
      <c r="P296" s="296" t="str">
        <f>IF($N296="","",IFERROR(VLOOKUP($N296,'C3_2(公表)'!$C$4:$K$108,3,FALSE)&amp;"",""))</f>
        <v/>
      </c>
      <c r="Q296" s="738" t="str">
        <f>IF($N296="","",IFERROR(VLOOKUP($N296,'C3_2(公表)'!$C$4:$K$108,4,FALSE)&amp;"",""))</f>
        <v/>
      </c>
      <c r="R296" s="925" t="str">
        <f t="shared" ref="R296" si="1358">IFERROR(
  IF(COUNTIF($H290:$H296, $H296)&gt;1, 1,
    IF(COUNTIF($Z$10:$Z$30, $H296)=1,
      IF(INDEX($BF$10:$BF$34, MATCH($H296, $Z$10:$Z$30, 0))&lt;0, 2, ""),
      IF(COUNTIF($Z$32:$Z$34, $H296)=1,
        IF(INDEX($CI$32:$CI$34, MATCH($H296, $Z$32:$Z$34, 0))&lt;0, 3, ""),
        IF(INDEX($BF$40:$BF$64, MATCH($H296, $Z$40:$Z$64, 0))&lt;0, 4, "")
      )
    )
  ),"")</f>
        <v/>
      </c>
      <c r="S296" s="925" t="str">
        <f t="shared" si="1069"/>
        <v/>
      </c>
      <c r="U296" s="508" t="s">
        <v>1778</v>
      </c>
      <c r="V296" s="508" t="b">
        <f t="shared" ref="V296:W296" si="1359">V295</f>
        <v>1</v>
      </c>
      <c r="W296" s="508" t="b">
        <f t="shared" si="1359"/>
        <v>1</v>
      </c>
      <c r="X296" s="735" t="b">
        <f t="shared" ref="X296" si="1360">IF(H289=$AB$376, FALSE,
 IF(H289=$AC$376, FALSE,
 IF(H289=$AD$376, H295&lt;&gt;"",
 IF(H289=$AE$376, H295&lt;&gt;"",
 IF(H289=$AF$376, H295&lt;&gt;"", FALSE)))))</f>
        <v>0</v>
      </c>
      <c r="AC296" s="299"/>
    </row>
    <row r="297" spans="1:29" ht="21" customHeight="1">
      <c r="A297" s="493"/>
      <c r="C297" s="1321" t="s">
        <v>1075</v>
      </c>
      <c r="D297" s="1322"/>
      <c r="E297" s="1323"/>
      <c r="F297" s="1323"/>
      <c r="G297" s="1324" t="s">
        <v>1074</v>
      </c>
      <c r="H297" s="48"/>
      <c r="I297" s="503"/>
      <c r="J297" s="294" t="str">
        <f t="shared" ref="J297" si="1361">IFERROR(IF(I297="","-",I297/I289),"-")</f>
        <v>-</v>
      </c>
      <c r="K297" s="1088" t="str">
        <f t="shared" si="1326"/>
        <v/>
      </c>
      <c r="L297" s="295" t="str">
        <f t="shared" ref="L297" si="1362">IF(AND(ISNUMBER(K297), K297&gt;=0, ISNUMBER(I289), I289&gt;0),K297/I289, "-")</f>
        <v>-</v>
      </c>
      <c r="M297" s="704" t="str">
        <f t="shared" si="1328"/>
        <v/>
      </c>
      <c r="N297" s="612"/>
      <c r="O297" s="296" t="str">
        <f>IF($N297="","",IFERROR(VLOOKUP($N297,'C3_2(公表)'!$C$4:$K$108,2,FALSE)&amp;"",""))</f>
        <v/>
      </c>
      <c r="P297" s="296" t="str">
        <f>IF($N297="","",IFERROR(VLOOKUP($N297,'C3_2(公表)'!$C$4:$K$108,3,FALSE)&amp;"",""))</f>
        <v/>
      </c>
      <c r="Q297" s="738" t="str">
        <f>IF($N297="","",IFERROR(VLOOKUP($N297,'C3_2(公表)'!$C$4:$K$108,4,FALSE)&amp;"",""))</f>
        <v/>
      </c>
      <c r="R297" s="925" t="str">
        <f t="shared" ref="R297" si="1363">IFERROR(
  IF(COUNTIF($H290:$H297, $H297)&gt;1, 1,
    IF(COUNTIF($Z$10:$Z$30, $H297)=1,
      IF(INDEX($BF$10:$BF$34, MATCH($H297, $Z$10:$Z$30, 0))&lt;0, 2, ""),
      IF(COUNTIF($Z$32:$Z$34, $H297)=1,
        IF(INDEX($CI$32:$CI$34, MATCH($H297, $Z$32:$Z$34, 0))&lt;0, 3, ""),
        IF(INDEX($BF$40:$BF$64, MATCH($H297, $Z$40:$Z$64, 0))&lt;0, 4, "")
      )
    )
  ),"")</f>
        <v/>
      </c>
      <c r="S297" s="925" t="str">
        <f t="shared" si="1069"/>
        <v/>
      </c>
      <c r="U297" s="508" t="s">
        <v>1778</v>
      </c>
      <c r="V297" s="508" t="b">
        <f t="shared" ref="V297:W297" si="1364">V296</f>
        <v>1</v>
      </c>
      <c r="W297" s="508" t="b">
        <f t="shared" si="1364"/>
        <v>1</v>
      </c>
      <c r="X297" s="735" t="b">
        <f t="shared" ref="X297" si="1365">IF(H289=$AB$376, FALSE,
 IF(H289=$AC$376, FALSE,
 IF(H289=$AD$376, H296&lt;&gt;"",
 IF(H289=$AE$376, H296&lt;&gt;"",
 IF(H289=$AF$376, H296&lt;&gt;"", FALSE)))))</f>
        <v>0</v>
      </c>
      <c r="AC297" s="299"/>
    </row>
    <row r="298" spans="1:29" ht="21" customHeight="1">
      <c r="A298" s="493"/>
      <c r="C298" s="1326">
        <f>'D6'!$Y$51</f>
        <v>6.8750000000000006E-2</v>
      </c>
      <c r="D298" s="1327"/>
      <c r="E298" s="1328"/>
      <c r="F298" s="1328"/>
      <c r="G298" s="1325"/>
      <c r="H298" s="48"/>
      <c r="I298" s="506"/>
      <c r="J298" s="294" t="str">
        <f t="shared" ref="J298" si="1366">IFERROR(IF(I298="","-",I298/I289),"-")</f>
        <v>-</v>
      </c>
      <c r="K298" s="1089" t="str">
        <f t="shared" si="1326"/>
        <v/>
      </c>
      <c r="L298" s="295" t="str">
        <f t="shared" ref="L298" si="1367">IF(AND(ISNUMBER(K298), K298&gt;=0, ISNUMBER(I289), I289&gt;0),K298/I289, "-")</f>
        <v>-</v>
      </c>
      <c r="M298" s="704" t="str">
        <f t="shared" si="1328"/>
        <v/>
      </c>
      <c r="N298" s="611"/>
      <c r="O298" s="296" t="str">
        <f>IF($N298="","",IFERROR(VLOOKUP($N298,'C3_2(公表)'!$C$4:$K$108,2,FALSE)&amp;"",""))</f>
        <v/>
      </c>
      <c r="P298" s="296" t="str">
        <f>IF($N298="","",IFERROR(VLOOKUP($N298,'C3_2(公表)'!$C$4:$K$108,3,FALSE)&amp;"",""))</f>
        <v/>
      </c>
      <c r="Q298" s="738" t="str">
        <f>IF($N298="","",IFERROR(VLOOKUP($N298,'C3_2(公表)'!$C$4:$K$108,4,FALSE)&amp;"",""))</f>
        <v/>
      </c>
      <c r="R298" s="925" t="str">
        <f t="shared" ref="R298" si="1368">IFERROR(
  IF(COUNTIF($H290:$H298, $H298)&gt;1, 1,
    IF(COUNTIF($Z$10:$Z$30, $H298)=1,
      IF(INDEX($BF$10:$BF$34, MATCH($H298, $Z$10:$Z$30, 0))&lt;0, 2, ""),
      IF(COUNTIF($Z$32:$Z$34, $H298)=1,
        IF(INDEX($CI$32:$CI$34, MATCH($H298, $Z$32:$Z$34, 0))&lt;0, 3, ""),
        IF(INDEX($BF$40:$BF$64, MATCH($H298, $Z$40:$Z$64, 0))&lt;0, 4, "")
      )
    )
  ),"")</f>
        <v/>
      </c>
      <c r="S298" s="925" t="str">
        <f t="shared" ref="S298:S357" si="1369">IFERROR(
  CHOOSE($R298,
   $H298&amp;"の電源種は同じメニュー内ですでに選択されております。同じ電源種の利用量は１行にまとめて入力してください。",
   $H298&amp;"のメニューでの利用量合計が、D2,D4シートで入力された全体の"&amp;$H298&amp;"の供給量を超過しています。H～I列の電源種・利用量またはD2,D4シートの供給量・転売量の入力を見直してください。",
   $H298&amp;"区分のメニューでの利用量合計が、D2,D4シートで入力された全体の"&amp;$H298&amp;"の供給量を超過しております。H～I列の電源種・利用量またはD2,D4シートの供給量・転売量の入力を見直してください。",
   $H298&amp;"の新設分利用量K列合計が、D2シートで新設電源として指定されている分の供給量の合計値を超過しております。"
 ), "")</f>
        <v/>
      </c>
      <c r="U298" s="508" t="s">
        <v>1778</v>
      </c>
      <c r="V298" s="508" t="b">
        <f t="shared" ref="V298:W298" si="1370">V297</f>
        <v>1</v>
      </c>
      <c r="W298" s="508" t="b">
        <f t="shared" si="1370"/>
        <v>1</v>
      </c>
      <c r="X298" s="735" t="b">
        <f t="shared" ref="X298" si="1371">IF(H289=$AB$376, FALSE,
 IF(H289=$AC$376, FALSE,
 IF(H289=$AD$376, H297&lt;&gt;"",
 IF(H289=$AE$376, H297&lt;&gt;"",
 IF(H289=$AF$376, H297&lt;&gt;"", FALSE)))))</f>
        <v>0</v>
      </c>
      <c r="AC298" s="299"/>
    </row>
    <row r="299" spans="1:29" ht="21" customHeight="1">
      <c r="A299" s="493"/>
      <c r="C299" s="1329" t="s">
        <v>1043</v>
      </c>
      <c r="D299" s="1330"/>
      <c r="E299" s="1330"/>
      <c r="F299" s="1331"/>
      <c r="G299" s="1324" t="s">
        <v>1074</v>
      </c>
      <c r="H299" s="48"/>
      <c r="I299" s="507"/>
      <c r="J299" s="294" t="str">
        <f t="shared" ref="J299" si="1372">IFERROR(IF(I299="","-",I299/I289),"-")</f>
        <v>-</v>
      </c>
      <c r="K299" s="1087" t="str">
        <f t="shared" si="1326"/>
        <v/>
      </c>
      <c r="L299" s="295" t="str">
        <f t="shared" ref="L299" si="1373">IF(AND(ISNUMBER(K299), K299&gt;=0, ISNUMBER(I289), I289&gt;0),K299/I289, "-")</f>
        <v>-</v>
      </c>
      <c r="M299" s="704" t="str">
        <f t="shared" si="1328"/>
        <v/>
      </c>
      <c r="N299" s="611"/>
      <c r="O299" s="296" t="str">
        <f>IF($N299="","",IFERROR(VLOOKUP($N299,'C3_2(公表)'!$C$4:$K$108,2,FALSE)&amp;"",""))</f>
        <v/>
      </c>
      <c r="P299" s="296" t="str">
        <f>IF($N299="","",IFERROR(VLOOKUP($N299,'C3_2(公表)'!$C$4:$K$108,3,FALSE)&amp;"",""))</f>
        <v/>
      </c>
      <c r="Q299" s="738" t="str">
        <f>IF($N299="","",IFERROR(VLOOKUP($N299,'C3_2(公表)'!$C$4:$K$108,4,FALSE)&amp;"",""))</f>
        <v/>
      </c>
      <c r="R299" s="925" t="str">
        <f t="shared" ref="R299" si="1374">IFERROR(
  IF(COUNTIF($H290:$H299, $H299)&gt;1, 1,
    IF(COUNTIF($Z$10:$Z$30, $H299)=1,
      IF(INDEX($BF$10:$BF$34, MATCH($H299, $Z$10:$Z$30, 0))&lt;0, 2, ""),
      IF(COUNTIF($Z$32:$Z$34, $H299)=1,
        IF(INDEX($CI$32:$CI$34, MATCH($H299, $Z$32:$Z$34, 0))&lt;0, 3, ""),
        IF(INDEX($BF$40:$BF$64, MATCH($H299, $Z$40:$Z$64, 0))&lt;0, 4, "")
      )
    )
  ),"")</f>
        <v/>
      </c>
      <c r="S299" s="925" t="str">
        <f t="shared" si="1369"/>
        <v/>
      </c>
      <c r="U299" s="508" t="s">
        <v>1778</v>
      </c>
      <c r="V299" s="508" t="b">
        <f t="shared" ref="V299:W299" si="1375">V298</f>
        <v>1</v>
      </c>
      <c r="W299" s="508" t="b">
        <f t="shared" si="1375"/>
        <v>1</v>
      </c>
      <c r="X299" s="1080" t="b">
        <f t="shared" ref="X299" si="1376">IF(H289=$AB$376, FALSE,
 IF(H289=$AC$376, FALSE,
 IF(H289=$AD$376, FALSE,
 IF(H289=$AE$376, H298&lt;&gt;"",
 IF(H289=$AF$376, H298&lt;&gt;"", FALSE)))))</f>
        <v>0</v>
      </c>
      <c r="AC299" s="299"/>
    </row>
    <row r="300" spans="1:29" ht="21" customHeight="1">
      <c r="A300" s="493"/>
      <c r="C300" s="1326">
        <f>IFERROR(MIN(SUM(M290:M302)/I289,C298),"-")</f>
        <v>6.8750000000000006E-2</v>
      </c>
      <c r="D300" s="1327"/>
      <c r="E300" s="1328"/>
      <c r="F300" s="1328"/>
      <c r="G300" s="1325"/>
      <c r="H300" s="48"/>
      <c r="I300" s="506"/>
      <c r="J300" s="294" t="str">
        <f t="shared" ref="J300" si="1377">IFERROR(IF(I300="","-",I300/I289),"-")</f>
        <v>-</v>
      </c>
      <c r="K300" s="1089" t="str">
        <f t="shared" si="1326"/>
        <v/>
      </c>
      <c r="L300" s="295" t="str">
        <f t="shared" ref="L300" si="1378">IF(AND(ISNUMBER(K300), K300&gt;=0, ISNUMBER(I289), I289&gt;0),K300/I289, "-")</f>
        <v>-</v>
      </c>
      <c r="M300" s="704" t="str">
        <f t="shared" si="1328"/>
        <v/>
      </c>
      <c r="N300" s="611"/>
      <c r="O300" s="296" t="str">
        <f>IF($N300="","",IFERROR(VLOOKUP($N300,'C3_2(公表)'!$C$4:$K$108,2,FALSE)&amp;"",""))</f>
        <v/>
      </c>
      <c r="P300" s="296" t="str">
        <f>IF($N300="","",IFERROR(VLOOKUP($N300,'C3_2(公表)'!$C$4:$K$108,3,FALSE)&amp;"",""))</f>
        <v/>
      </c>
      <c r="Q300" s="738" t="str">
        <f>IF($N300="","",IFERROR(VLOOKUP($N300,'C3_2(公表)'!$C$4:$K$108,4,FALSE)&amp;"",""))</f>
        <v/>
      </c>
      <c r="R300" s="925" t="str">
        <f t="shared" ref="R300" si="1379">IFERROR(
  IF(COUNTIF($H290:$H300, $H300)&gt;1, 1,
    IF(COUNTIF($Z$10:$Z$30, $H300)=1,
      IF(INDEX($BF$10:$BF$34, MATCH($H300, $Z$10:$Z$30, 0))&lt;0, 2, ""),
      IF(COUNTIF($Z$32:$Z$34, $H300)=1,
        IF(INDEX($CI$32:$CI$34, MATCH($H300, $Z$32:$Z$34, 0))&lt;0, 3, ""),
        IF(INDEX($BF$40:$BF$64, MATCH($H300, $Z$40:$Z$64, 0))&lt;0, 4, "")
      )
    )
  ),"")</f>
        <v/>
      </c>
      <c r="S300" s="925" t="str">
        <f t="shared" si="1369"/>
        <v/>
      </c>
      <c r="U300" s="508" t="s">
        <v>1778</v>
      </c>
      <c r="V300" s="508" t="b">
        <f t="shared" ref="V300:W300" si="1380">V299</f>
        <v>1</v>
      </c>
      <c r="W300" s="508" t="b">
        <f t="shared" si="1380"/>
        <v>1</v>
      </c>
      <c r="X300" s="1080" t="b">
        <f t="shared" ref="X300" si="1381">IF(H289=$AB$376, FALSE,
 IF(H289=$AC$376, FALSE,
 IF(H289=$AD$376, FALSE,
 IF(H289=$AE$376, H299&lt;&gt;"",
 IF(H289=$AF$376, H299&lt;&gt;"", FALSE)))))</f>
        <v>0</v>
      </c>
      <c r="AC300" s="299"/>
    </row>
    <row r="301" spans="1:29" ht="21" customHeight="1">
      <c r="A301" s="493"/>
      <c r="C301" s="1329" t="s">
        <v>1076</v>
      </c>
      <c r="D301" s="1330"/>
      <c r="E301" s="1330"/>
      <c r="F301" s="1331"/>
      <c r="G301" s="1324" t="s">
        <v>1074</v>
      </c>
      <c r="H301" s="498"/>
      <c r="I301" s="506"/>
      <c r="J301" s="499" t="str">
        <f t="shared" ref="J301" si="1382">IFERROR(IF(I301="","-",I301/I289),"-")</f>
        <v>-</v>
      </c>
      <c r="K301" s="1089" t="str">
        <f t="shared" si="1326"/>
        <v/>
      </c>
      <c r="L301" s="500" t="str">
        <f t="shared" ref="L301" si="1383">IF(AND(ISNUMBER(K301), K301&gt;=0, ISNUMBER(I289), I289&gt;0),K301/I289, "-")</f>
        <v>-</v>
      </c>
      <c r="M301" s="707" t="str">
        <f t="shared" si="1328"/>
        <v/>
      </c>
      <c r="N301" s="611"/>
      <c r="O301" s="296" t="str">
        <f>IF($N301="","",IFERROR(VLOOKUP($N301,'C3_2(公表)'!$C$4:$K$108,2,FALSE)&amp;"",""))</f>
        <v/>
      </c>
      <c r="P301" s="296" t="str">
        <f>IF($N301="","",IFERROR(VLOOKUP($N301,'C3_2(公表)'!$C$4:$K$108,3,FALSE)&amp;"",""))</f>
        <v/>
      </c>
      <c r="Q301" s="738" t="str">
        <f>IF($N301="","",IFERROR(VLOOKUP($N301,'C3_2(公表)'!$C$4:$K$108,4,FALSE)&amp;"",""))</f>
        <v/>
      </c>
      <c r="R301" s="925" t="str">
        <f t="shared" ref="R301" si="1384">IFERROR(
  IF(COUNTIF($H290:$H301, $H301)&gt;1, 1,
    IF(COUNTIF($Z$10:$Z$30, $H301)=1,
      IF(INDEX($BF$10:$BF$34, MATCH($H301, $Z$10:$Z$30, 0))&lt;0, 2, ""),
      IF(COUNTIF($Z$32:$Z$34, $H301)=1,
        IF(INDEX($CI$32:$CI$34, MATCH($H301, $Z$32:$Z$34, 0))&lt;0, 3, ""),
        IF(INDEX($BF$40:$BF$64, MATCH($H301, $Z$40:$Z$64, 0))&lt;0, 4, "")
      )
    )
  ),"")</f>
        <v/>
      </c>
      <c r="S301" s="925" t="str">
        <f t="shared" si="1369"/>
        <v/>
      </c>
      <c r="U301" s="508" t="s">
        <v>1778</v>
      </c>
      <c r="V301" s="508" t="b">
        <f t="shared" ref="V301:W301" si="1385">V300</f>
        <v>1</v>
      </c>
      <c r="W301" s="508" t="b">
        <f t="shared" si="1385"/>
        <v>1</v>
      </c>
      <c r="X301" s="1080" t="b">
        <f t="shared" ref="X301" si="1386">IF(H289=$AB$376, FALSE,
 IF(H289=$AC$376, FALSE,
 IF(H289=$AD$376, FALSE,
 IF(H289=$AE$376, H300&lt;&gt;"",
 IF(H289=$AF$376, H300&lt;&gt;"", FALSE)))))</f>
        <v>0</v>
      </c>
      <c r="AC301" s="299"/>
    </row>
    <row r="302" spans="1:29" ht="21" customHeight="1" thickBot="1">
      <c r="A302" s="493"/>
      <c r="C302" s="1333">
        <f>IFERROR(MIN(SUM(K290:K302)/I289, C300),"-")</f>
        <v>3.7037037037037042E-2</v>
      </c>
      <c r="D302" s="1334"/>
      <c r="E302" s="1334"/>
      <c r="F302" s="1335"/>
      <c r="G302" s="1332"/>
      <c r="H302" s="893" t="str">
        <f>IF(AND(H289="電源構成を指定しない", I289&lt;&gt;""), "電源種の指定なし", "")</f>
        <v>電源種の指定なし</v>
      </c>
      <c r="I302" s="894">
        <f>IF(AND(H289="電源構成を指定しない", I289&lt;&gt;""), I289-SUM(I290:I301), "")</f>
        <v>80000</v>
      </c>
      <c r="J302" s="895">
        <f t="shared" ref="J302" si="1387">IFERROR(IF(I302="","-",I302/I289),"-")</f>
        <v>1</v>
      </c>
      <c r="K302" s="1095">
        <f t="shared" si="1326"/>
        <v>2962.9629629629635</v>
      </c>
      <c r="L302" s="896">
        <f t="shared" ref="L302" si="1388">IF(AND(ISNUMBER(K302), K302&gt;=0, ISNUMBER(I289), I289&gt;0),K302/I289, "-")</f>
        <v>3.7037037037037042E-2</v>
      </c>
      <c r="M302" s="897">
        <f t="shared" si="1328"/>
        <v>22222.222222222223</v>
      </c>
      <c r="N302" s="614"/>
      <c r="O302" s="740" t="str">
        <f>IF($N302="","",IFERROR(VLOOKUP($N302,'C3_2(公表)'!$C$4:$K$108,2,FALSE)&amp;"",""))</f>
        <v/>
      </c>
      <c r="P302" s="740" t="str">
        <f>IF($N302="","",IFERROR(VLOOKUP($N302,'C3_2(公表)'!$C$4:$K$108,3,FALSE)&amp;"",""))</f>
        <v/>
      </c>
      <c r="Q302" s="741" t="str">
        <f>IF($N302="","",IFERROR(VLOOKUP($N302,'C3_2(公表)'!$C$4:$K$108,4,FALSE)&amp;"",""))</f>
        <v/>
      </c>
      <c r="R302" s="733"/>
      <c r="S302" s="733"/>
      <c r="U302" s="508" t="s">
        <v>1778</v>
      </c>
      <c r="V302" s="508" t="b">
        <f t="shared" ref="V302:W302" si="1389">V301</f>
        <v>1</v>
      </c>
      <c r="W302" s="508" t="b">
        <f t="shared" si="1389"/>
        <v>1</v>
      </c>
      <c r="X302" s="508" t="b">
        <v>0</v>
      </c>
      <c r="AC302" s="299"/>
    </row>
    <row r="303" spans="1:29" ht="21" hidden="1" customHeight="1" outlineLevel="1" thickTop="1" thickBot="1">
      <c r="A303" s="493"/>
      <c r="C303" s="1336" t="s">
        <v>1781</v>
      </c>
      <c r="D303" s="291" t="s">
        <v>1107</v>
      </c>
      <c r="E303" s="292" t="s">
        <v>54</v>
      </c>
      <c r="F303" s="292" t="s">
        <v>1109</v>
      </c>
      <c r="G303" s="589" t="s">
        <v>1108</v>
      </c>
      <c r="H303" s="743" t="str">
        <f>IF(AND($C$3=$AB$376, $I303&lt;&gt;""), $AB$376, "")</f>
        <v/>
      </c>
      <c r="I303" s="1053" t="str">
        <f>IF('D6'!$Z$34=0, "", 'D6'!$Z$34)</f>
        <v/>
      </c>
      <c r="J303" s="744"/>
      <c r="K303" s="1093"/>
      <c r="L303" s="593"/>
      <c r="M303" s="703"/>
      <c r="N303" s="610"/>
      <c r="O303" s="293" t="str">
        <f>IF($N303="","",
 IF($N303=0,"第2号様式　その３のすべての発電所",IFERROR(VLOOKUP($N303,'C3_2(公表)'!$C$4:$K$108,2,FALSE)&amp;"", "")))</f>
        <v/>
      </c>
      <c r="P303" s="293" t="str">
        <f>IF($N303="","",IFERROR(VLOOKUP($N303,'C3_2(公表)'!$C$4:$K$108,3,FALSE)&amp;"",""))</f>
        <v/>
      </c>
      <c r="Q303" s="737" t="str">
        <f>IF($N303="","",IFERROR(VLOOKUP($N303,'C3_2(公表)'!$C$4:$K$108,4,FALSE)&amp;"",""))</f>
        <v/>
      </c>
      <c r="R303" s="709"/>
      <c r="S303" s="925" t="str">
        <f t="shared" ref="S303" si="1390">IF(OR($H303="", $I303="", $I303=SUM($I304:$I316)), "",
   IF(SUM($I304:$I316)&lt;$I303,
     $U303&amp;"の利用量合計が "&amp;TEXT($I303, "#,##0")&amp;" 千kWh となるように I列に入力してください。",
     $U303&amp;"の利用量合計が "&amp;TEXT($I303, "#,##0")&amp;" 千kWh となるように I列に入力してください。"))</f>
        <v/>
      </c>
      <c r="T303" s="1338"/>
      <c r="U303" s="508" t="s">
        <v>1780</v>
      </c>
      <c r="V303" s="508" t="b">
        <f>'D6'!$Z$34&gt;0</f>
        <v>0</v>
      </c>
      <c r="W303" s="508" t="b">
        <f>'D6'!$Z$35&gt;0</f>
        <v>0</v>
      </c>
      <c r="X303" s="508" t="b">
        <v>1</v>
      </c>
      <c r="Y303" s="587"/>
    </row>
    <row r="304" spans="1:29" ht="21" hidden="1" customHeight="1" outlineLevel="1">
      <c r="A304" s="493"/>
      <c r="C304" s="1337"/>
      <c r="D304" s="305"/>
      <c r="E304" s="306"/>
      <c r="F304" s="306"/>
      <c r="G304" s="307"/>
      <c r="H304" s="495"/>
      <c r="I304" s="503"/>
      <c r="J304" s="294" t="str">
        <f t="shared" ref="J304" si="1391">IFERROR(IF(I304="","-",I304/I303),"-")</f>
        <v>-</v>
      </c>
      <c r="K304" s="1087" t="str">
        <f t="shared" ref="K304:K316" si="1392">IF($H304="", "", IFERROR(INDEX($FT$40:$GS$55, MATCH($H304, $FS$40:$FS$55, 0), MATCH($U304, $FT$39:$GS$39, 0)), ""))</f>
        <v/>
      </c>
      <c r="L304" s="295" t="str">
        <f t="shared" ref="L304" si="1393">IF(AND(ISNUMBER(K304), K304&gt;=0, ISNUMBER(I303), I303&gt;0),K304/I303, "-")</f>
        <v>-</v>
      </c>
      <c r="M304" s="704" t="str">
        <f t="shared" ref="M304:M316" si="1394">IF($H304="", "", IFERROR(INDEX($FT$10:$GS$25, MATCH($H304, $FS$10:$FS$25, 0), MATCH($U304, $FT$9:$GS$9, 0)), ""))</f>
        <v/>
      </c>
      <c r="N304" s="611"/>
      <c r="O304" s="296" t="str">
        <f>IF($N304="","",IFERROR(VLOOKUP($N304,'C3_2(公表)'!$C$4:$K$108,2,FALSE)&amp;"",""))</f>
        <v/>
      </c>
      <c r="P304" s="296" t="str">
        <f>IF($N304="","",IFERROR(VLOOKUP($N304,'C3_2(公表)'!$C$4:$K$108,3,FALSE)&amp;"",""))</f>
        <v/>
      </c>
      <c r="Q304" s="738" t="str">
        <f>IF($N304="","",IFERROR(VLOOKUP($N304,'C3_2(公表)'!$C$4:$K$108,4,FALSE)&amp;"",""))</f>
        <v/>
      </c>
      <c r="R304" s="925" t="str">
        <f t="shared" ref="R304" si="1395">IFERROR(
  IF(COUNTIF($H304:$H304, $H304)&gt;1, 1,
    IF(COUNTIF($Z$10:$Z$30, $H304)=1,
      IF(INDEX($BF$10:$BF$34, MATCH($H304, $Z$10:$Z$30, 0))&lt;0, 2, ""),
      IF(COUNTIF($Z$32:$Z$34, $H304)=1,
        IF(INDEX($CI$32:$CI$34, MATCH($H304, $Z$32:$Z$34, 0))&lt;0, 3, ""),
        IF(INDEX($BF$40:$BF$64, MATCH($H304, $Z$40:$Z$64, 0))&lt;0, 4, "")
      )
    )
  ),"")</f>
        <v/>
      </c>
      <c r="S304" s="925" t="str">
        <f t="shared" ref="S304:S367" si="1396">IFERROR(
  CHOOSE($R304,
   $H304&amp;"の電源種は同じメニュー内ですでに選択されております。同じ電源種の利用量は１行にまとめて入力してください。",
   $H304&amp;"のメニューでの利用量合計が、D2,D4シートで入力された全体の"&amp;$H304&amp;"の供給量を超過しています。H～I列の電源種・利用量またはD2,D4シートの供給量・転売量の入力を見直してください。",
   $H304&amp;"区分のメニューでの利用量合計が、D2,D4シートで入力された全体の"&amp;$H304&amp;"の供給量を超過しております。H～I列の電源種・利用量またはD2,D4シートの供給量・転売量の入力を見直してください。",
   $H304&amp;"の新設分利用量K列合計が、D2シートで新設電源として指定されている分の供給量の合計値を超過しております。"
 ), "")</f>
        <v/>
      </c>
      <c r="T304" s="1338"/>
      <c r="U304" s="508" t="s">
        <v>1780</v>
      </c>
      <c r="V304" s="508" t="b">
        <f>V303</f>
        <v>0</v>
      </c>
      <c r="W304" s="508" t="b">
        <f>W303</f>
        <v>0</v>
      </c>
      <c r="X304" s="734" t="b">
        <f t="shared" ref="X304" si="1397">IF(H303=$AB$376, FALSE,
 IF(H303=$AC$376, H303&lt;&gt;"",
 IF(H303=$AD$376, H303&lt;&gt;"",
 IF(H303=$AE$376, H303&lt;&gt;"",
 IF(H303=$AF$376, H303&lt;&gt;"", FALSE)))))</f>
        <v>0</v>
      </c>
      <c r="Y304" s="587"/>
    </row>
    <row r="305" spans="1:29" ht="21" hidden="1" customHeight="1" outlineLevel="1">
      <c r="A305" s="493"/>
      <c r="C305" s="297" t="s">
        <v>1071</v>
      </c>
      <c r="D305" s="1339"/>
      <c r="E305" s="1339"/>
      <c r="F305" s="1339"/>
      <c r="G305" s="1340"/>
      <c r="H305" s="48"/>
      <c r="I305" s="503"/>
      <c r="J305" s="294" t="str">
        <f t="shared" ref="J305" si="1398">IFERROR(IF(I305="","-",I305/I303),"-")</f>
        <v>-</v>
      </c>
      <c r="K305" s="1088" t="str">
        <f t="shared" si="1392"/>
        <v/>
      </c>
      <c r="L305" s="295" t="str">
        <f t="shared" ref="L305" si="1399">IF(AND(ISNUMBER(K305), K305&gt;=0, ISNUMBER(I303), I303&gt;0),K305/I303, "-")</f>
        <v>-</v>
      </c>
      <c r="M305" s="704" t="str">
        <f t="shared" si="1394"/>
        <v/>
      </c>
      <c r="N305" s="612"/>
      <c r="O305" s="296" t="str">
        <f>IF($N305="","",IFERROR(VLOOKUP($N305,'C3_2(公表)'!$C$4:$K$108,2,FALSE)&amp;"",""))</f>
        <v/>
      </c>
      <c r="P305" s="296" t="str">
        <f>IF($N305="","",IFERROR(VLOOKUP($N305,'C3_2(公表)'!$C$4:$K$108,3,FALSE)&amp;"",""))</f>
        <v/>
      </c>
      <c r="Q305" s="738" t="str">
        <f>IF($N305="","",IFERROR(VLOOKUP($N305,'C3_2(公表)'!$C$4:$K$108,4,FALSE)&amp;"",""))</f>
        <v/>
      </c>
      <c r="R305" s="925" t="str">
        <f t="shared" ref="R305" si="1400">IFERROR(
  IF(COUNTIF($H304:$H305, $H305)&gt;1, 1,
    IF(COUNTIF($Z$10:$Z$30, $H305)=1,
      IF(INDEX($BF$10:$BF$34, MATCH($H305, $Z$10:$Z$30, 0))&lt;0, 2, ""),
      IF(COUNTIF($Z$32:$Z$34, $H305)=1,
        IF(INDEX($CI$32:$CI$34, MATCH($H305, $Z$32:$Z$34, 0))&lt;0, 3, ""),
        IF(INDEX($BF$40:$BF$64, MATCH($H305, $Z$40:$Z$64, 0))&lt;0, 4, "")
      )
    )
  ),"")</f>
        <v/>
      </c>
      <c r="S305" s="925" t="str">
        <f t="shared" si="1396"/>
        <v/>
      </c>
      <c r="U305" s="508" t="s">
        <v>1780</v>
      </c>
      <c r="V305" s="508" t="b">
        <f t="shared" ref="V305:W305" si="1401">V304</f>
        <v>0</v>
      </c>
      <c r="W305" s="508" t="b">
        <f t="shared" si="1401"/>
        <v>0</v>
      </c>
      <c r="X305" s="734" t="b">
        <f t="shared" ref="X305" si="1402">IF(H303=$AB$376, FALSE,
 IF(H303=$AC$376, H304&lt;&gt;"",
 IF(H303=$AD$376, H304&lt;&gt;"",
 IF(H303=$AE$376, H304&lt;&gt;"",
 IF(H303=$AF$376, H304&lt;&gt;"", FALSE)))))</f>
        <v>0</v>
      </c>
    </row>
    <row r="306" spans="1:29" ht="21" hidden="1" customHeight="1" outlineLevel="1">
      <c r="A306" s="493"/>
      <c r="C306" s="1341"/>
      <c r="D306" s="1342"/>
      <c r="E306" s="1342"/>
      <c r="F306" s="1343"/>
      <c r="G306" s="298" t="s">
        <v>1072</v>
      </c>
      <c r="H306" s="48"/>
      <c r="I306" s="503"/>
      <c r="J306" s="294" t="str">
        <f t="shared" ref="J306" si="1403">IFERROR(IF(I306="","-",I306/I303),"-")</f>
        <v>-</v>
      </c>
      <c r="K306" s="1088" t="str">
        <f t="shared" si="1392"/>
        <v/>
      </c>
      <c r="L306" s="295" t="str">
        <f t="shared" ref="L306" si="1404">IF(AND(ISNUMBER(K306), K306&gt;=0, ISNUMBER(I303), I303&gt;0),K306/I303, "-")</f>
        <v>-</v>
      </c>
      <c r="M306" s="704" t="str">
        <f t="shared" si="1394"/>
        <v/>
      </c>
      <c r="N306" s="612"/>
      <c r="O306" s="296" t="str">
        <f>IF($N306="","",IFERROR(VLOOKUP($N306,'C3_2(公表)'!$C$4:$K$108,2,FALSE)&amp;"",""))</f>
        <v/>
      </c>
      <c r="P306" s="296" t="str">
        <f>IF($N306="","",IFERROR(VLOOKUP($N306,'C3_2(公表)'!$C$4:$K$108,3,FALSE)&amp;"",""))</f>
        <v/>
      </c>
      <c r="Q306" s="738" t="str">
        <f>IF($N306="","",IFERROR(VLOOKUP($N306,'C3_2(公表)'!$C$4:$K$108,4,FALSE)&amp;"",""))</f>
        <v/>
      </c>
      <c r="R306" s="925" t="str">
        <f t="shared" ref="R306" si="1405">IFERROR(
  IF(COUNTIF($H304:$H306, $H306)&gt;1, 1,
    IF(COUNTIF($Z$10:$Z$30, $H306)=1,
      IF(INDEX($BF$10:$BF$34, MATCH($H306, $Z$10:$Z$30, 0))&lt;0, 2, ""),
      IF(COUNTIF($Z$32:$Z$34, $H306)=1,
        IF(INDEX($CI$32:$CI$34, MATCH($H306, $Z$32:$Z$34, 0))&lt;0, 3, ""),
        IF(INDEX($BF$40:$BF$64, MATCH($H306, $Z$40:$Z$64, 0))&lt;0, 4, "")
      )
    )
  ),"")</f>
        <v/>
      </c>
      <c r="S306" s="925" t="str">
        <f t="shared" si="1396"/>
        <v/>
      </c>
      <c r="U306" s="508" t="s">
        <v>1780</v>
      </c>
      <c r="V306" s="508" t="b">
        <f t="shared" ref="V306:W306" si="1406">V305</f>
        <v>0</v>
      </c>
      <c r="W306" s="508" t="b">
        <f t="shared" si="1406"/>
        <v>0</v>
      </c>
      <c r="X306" s="734" t="b">
        <f t="shared" ref="X306" si="1407">IF(H303=$AB$376, FALSE,
 IF(H303=$AC$376, H305&lt;&gt;"",
 IF(H303=$AD$376, H305&lt;&gt;"",
 IF(H303=$AE$376, H305&lt;&gt;"",
 IF(H303=$AF$376, H305&lt;&gt;"", FALSE)))))</f>
        <v>0</v>
      </c>
      <c r="AC306" s="299"/>
    </row>
    <row r="307" spans="1:29" ht="21" hidden="1" customHeight="1" outlineLevel="1">
      <c r="A307" s="493"/>
      <c r="C307" s="1344" t="s">
        <v>1148</v>
      </c>
      <c r="D307" s="1345"/>
      <c r="E307" s="1345"/>
      <c r="F307" s="1345"/>
      <c r="G307" s="1324"/>
      <c r="H307" s="48"/>
      <c r="I307" s="503"/>
      <c r="J307" s="294" t="str">
        <f t="shared" ref="J307" si="1408">IFERROR(IF(I307="","-",I307/I303),"-")</f>
        <v>-</v>
      </c>
      <c r="K307" s="1088" t="str">
        <f t="shared" si="1392"/>
        <v/>
      </c>
      <c r="L307" s="295" t="str">
        <f t="shared" ref="L307" si="1409">IF(AND(ISNUMBER(K307), K307&gt;=0, ISNUMBER(I303), I303&gt;0),K307/I303, "-")</f>
        <v>-</v>
      </c>
      <c r="M307" s="704" t="str">
        <f t="shared" si="1394"/>
        <v/>
      </c>
      <c r="N307" s="612"/>
      <c r="O307" s="296" t="str">
        <f>IF($N307="","",IFERROR(VLOOKUP($N307,'C3_2(公表)'!$C$4:$K$108,2,FALSE)&amp;"",""))</f>
        <v/>
      </c>
      <c r="P307" s="296" t="str">
        <f>IF($N307="","",IFERROR(VLOOKUP($N307,'C3_2(公表)'!$C$4:$K$108,3,FALSE)&amp;"",""))</f>
        <v/>
      </c>
      <c r="Q307" s="738" t="str">
        <f>IF($N307="","",IFERROR(VLOOKUP($N307,'C3_2(公表)'!$C$4:$K$108,4,FALSE)&amp;"",""))</f>
        <v/>
      </c>
      <c r="R307" s="925" t="str">
        <f t="shared" ref="R307" si="1410">IFERROR(
  IF(COUNTIF($H304:$H307, $H307)&gt;1, 1,
    IF(COUNTIF($Z$10:$Z$30, $H307)=1,
      IF(INDEX($BF$10:$BF$34, MATCH($H307, $Z$10:$Z$30, 0))&lt;0, 2, ""),
      IF(COUNTIF($Z$32:$Z$34, $H307)=1,
        IF(INDEX($CI$32:$CI$34, MATCH($H307, $Z$32:$Z$34, 0))&lt;0, 3, ""),
        IF(INDEX($BF$40:$BF$64, MATCH($H307, $Z$40:$Z$64, 0))&lt;0, 4, "")
      )
    )
  ),"")</f>
        <v/>
      </c>
      <c r="S307" s="925" t="str">
        <f t="shared" si="1369"/>
        <v/>
      </c>
      <c r="U307" s="508" t="s">
        <v>1780</v>
      </c>
      <c r="V307" s="508" t="b">
        <f t="shared" ref="V307:W307" si="1411">V306</f>
        <v>0</v>
      </c>
      <c r="W307" s="508" t="b">
        <f t="shared" si="1411"/>
        <v>0</v>
      </c>
      <c r="X307" s="735" t="b">
        <f t="shared" ref="X307" si="1412">IF(H303=$AB$376, FALSE,
 IF(H303=$AC$376, FALSE,
 IF(H303=$AD$376, H306&lt;&gt;"",
 IF(H303=$AE$376, H306&lt;&gt;"",
 IF(H303=$AF$376, H306&lt;&gt;"", FALSE)))))</f>
        <v>0</v>
      </c>
      <c r="AC307" s="299"/>
    </row>
    <row r="308" spans="1:29" ht="21" hidden="1" customHeight="1" outlineLevel="1">
      <c r="A308" s="493"/>
      <c r="C308" s="1346"/>
      <c r="D308" s="1347"/>
      <c r="E308" s="1347"/>
      <c r="F308" s="1347"/>
      <c r="G308" s="1325"/>
      <c r="H308" s="48"/>
      <c r="I308" s="503"/>
      <c r="J308" s="294" t="str">
        <f t="shared" ref="J308" si="1413">IFERROR(IF(I308="","-",I308/I303),"-")</f>
        <v>-</v>
      </c>
      <c r="K308" s="1088" t="str">
        <f t="shared" si="1392"/>
        <v/>
      </c>
      <c r="L308" s="295" t="str">
        <f t="shared" ref="L308" si="1414">IF(AND(ISNUMBER(K308), K308&gt;=0, ISNUMBER(I303), I303&gt;0),K308/I303, "-")</f>
        <v>-</v>
      </c>
      <c r="M308" s="704" t="str">
        <f t="shared" si="1394"/>
        <v/>
      </c>
      <c r="N308" s="612"/>
      <c r="O308" s="296" t="str">
        <f>IF($N308="","",IFERROR(VLOOKUP($N308,'C3_2(公表)'!$C$4:$K$108,2,FALSE)&amp;"",""))</f>
        <v/>
      </c>
      <c r="P308" s="296" t="str">
        <f>IF($N308="","",IFERROR(VLOOKUP($N308,'C3_2(公表)'!$C$4:$K$108,3,FALSE)&amp;"",""))</f>
        <v/>
      </c>
      <c r="Q308" s="738" t="str">
        <f>IF($N308="","",IFERROR(VLOOKUP($N308,'C3_2(公表)'!$C$4:$K$108,4,FALSE)&amp;"",""))</f>
        <v/>
      </c>
      <c r="R308" s="925" t="str">
        <f t="shared" ref="R308" si="1415">IFERROR(
  IF(COUNTIF($H304:$H308, $H308)&gt;1, 1,
    IF(COUNTIF($Z$10:$Z$30, $H308)=1,
      IF(INDEX($BF$10:$BF$34, MATCH($H308, $Z$10:$Z$30, 0))&lt;0, 2, ""),
      IF(COUNTIF($Z$32:$Z$34, $H308)=1,
        IF(INDEX($CI$32:$CI$34, MATCH($H308, $Z$32:$Z$34, 0))&lt;0, 3, ""),
        IF(INDEX($BF$40:$BF$64, MATCH($H308, $Z$40:$Z$64, 0))&lt;0, 4, "")
      )
    )
  ),"")</f>
        <v/>
      </c>
      <c r="S308" s="925" t="str">
        <f t="shared" si="1369"/>
        <v/>
      </c>
      <c r="U308" s="508" t="s">
        <v>1780</v>
      </c>
      <c r="V308" s="508" t="b">
        <f t="shared" ref="V308:W308" si="1416">V307</f>
        <v>0</v>
      </c>
      <c r="W308" s="508" t="b">
        <f t="shared" si="1416"/>
        <v>0</v>
      </c>
      <c r="X308" s="735" t="b">
        <f t="shared" ref="X308" si="1417">IF(H303=$AB$376, FALSE,
 IF(H303=$AC$376, FALSE,
 IF(H303=$AD$376, H307&lt;&gt;"",
 IF(H303=$AE$376, H307&lt;&gt;"",
 IF(H303=$AF$376, H307&lt;&gt;"", FALSE)))))</f>
        <v>0</v>
      </c>
      <c r="AC308" s="299"/>
    </row>
    <row r="309" spans="1:29" ht="21" hidden="1" customHeight="1" outlineLevel="1">
      <c r="A309" s="493"/>
      <c r="C309" s="1344" t="s">
        <v>1149</v>
      </c>
      <c r="D309" s="1345"/>
      <c r="E309" s="1345"/>
      <c r="F309" s="1345"/>
      <c r="G309" s="1324"/>
      <c r="H309" s="48"/>
      <c r="I309" s="503"/>
      <c r="J309" s="294" t="str">
        <f t="shared" ref="J309" si="1418">IFERROR(IF(I309="","-",I309/I303),"-")</f>
        <v>-</v>
      </c>
      <c r="K309" s="1088" t="str">
        <f t="shared" si="1392"/>
        <v/>
      </c>
      <c r="L309" s="295" t="str">
        <f t="shared" ref="L309" si="1419">IF(AND(ISNUMBER(K309), K309&gt;=0, ISNUMBER(I303), I303&gt;0),K309/I303, "-")</f>
        <v>-</v>
      </c>
      <c r="M309" s="704" t="str">
        <f t="shared" si="1394"/>
        <v/>
      </c>
      <c r="N309" s="612"/>
      <c r="O309" s="296" t="str">
        <f>IF($N309="","",IFERROR(VLOOKUP($N309,'C3_2(公表)'!$C$4:$K$108,2,FALSE)&amp;"",""))</f>
        <v/>
      </c>
      <c r="P309" s="296" t="str">
        <f>IF($N309="","",IFERROR(VLOOKUP($N309,'C3_2(公表)'!$C$4:$K$108,3,FALSE)&amp;"",""))</f>
        <v/>
      </c>
      <c r="Q309" s="738" t="str">
        <f>IF($N309="","",IFERROR(VLOOKUP($N309,'C3_2(公表)'!$C$4:$K$108,4,FALSE)&amp;"",""))</f>
        <v/>
      </c>
      <c r="R309" s="925" t="str">
        <f t="shared" ref="R309" si="1420">IFERROR(
  IF(COUNTIF($H304:$H309, $H309)&gt;1, 1,
    IF(COUNTIF($Z$10:$Z$30, $H309)=1,
      IF(INDEX($BF$10:$BF$34, MATCH($H309, $Z$10:$Z$30, 0))&lt;0, 2, ""),
      IF(COUNTIF($Z$32:$Z$34, $H309)=1,
        IF(INDEX($CI$32:$CI$34, MATCH($H309, $Z$32:$Z$34, 0))&lt;0, 3, ""),
        IF(INDEX($BF$40:$BF$64, MATCH($H309, $Z$40:$Z$64, 0))&lt;0, 4, "")
      )
    )
  ),"")</f>
        <v/>
      </c>
      <c r="S309" s="925" t="str">
        <f t="shared" si="1369"/>
        <v/>
      </c>
      <c r="U309" s="508" t="s">
        <v>1780</v>
      </c>
      <c r="V309" s="508" t="b">
        <f t="shared" ref="V309:W309" si="1421">V308</f>
        <v>0</v>
      </c>
      <c r="W309" s="508" t="b">
        <f t="shared" si="1421"/>
        <v>0</v>
      </c>
      <c r="X309" s="735" t="b">
        <f t="shared" ref="X309" si="1422">IF(H303=$AB$376, FALSE,
 IF(H303=$AC$376, FALSE,
 IF(H303=$AD$376, H308&lt;&gt;"",
 IF(H303=$AE$376, H308&lt;&gt;"",
 IF(H303=$AF$376, H308&lt;&gt;"", FALSE)))))</f>
        <v>0</v>
      </c>
      <c r="AC309" s="299"/>
    </row>
    <row r="310" spans="1:29" ht="21" hidden="1" customHeight="1" outlineLevel="1">
      <c r="A310" s="493"/>
      <c r="C310" s="1346"/>
      <c r="D310" s="1347"/>
      <c r="E310" s="1347"/>
      <c r="F310" s="1347"/>
      <c r="G310" s="1325"/>
      <c r="H310" s="48"/>
      <c r="I310" s="503"/>
      <c r="J310" s="294" t="str">
        <f t="shared" ref="J310" si="1423">IFERROR(IF(I310="","-",I310/I303),"-")</f>
        <v>-</v>
      </c>
      <c r="K310" s="1088" t="str">
        <f t="shared" si="1392"/>
        <v/>
      </c>
      <c r="L310" s="295" t="str">
        <f t="shared" ref="L310" si="1424">IF(AND(ISNUMBER(K310), K310&gt;=0, ISNUMBER(I303), I303&gt;0),K310/I303, "-")</f>
        <v>-</v>
      </c>
      <c r="M310" s="704" t="str">
        <f t="shared" si="1394"/>
        <v/>
      </c>
      <c r="N310" s="612"/>
      <c r="O310" s="296" t="str">
        <f>IF($N310="","",IFERROR(VLOOKUP($N310,'C3_2(公表)'!$C$4:$K$108,2,FALSE)&amp;"",""))</f>
        <v/>
      </c>
      <c r="P310" s="296" t="str">
        <f>IF($N310="","",IFERROR(VLOOKUP($N310,'C3_2(公表)'!$C$4:$K$108,3,FALSE)&amp;"",""))</f>
        <v/>
      </c>
      <c r="Q310" s="738" t="str">
        <f>IF($N310="","",IFERROR(VLOOKUP($N310,'C3_2(公表)'!$C$4:$K$108,4,FALSE)&amp;"",""))</f>
        <v/>
      </c>
      <c r="R310" s="925" t="str">
        <f t="shared" ref="R310" si="1425">IFERROR(
  IF(COUNTIF($H304:$H310, $H310)&gt;1, 1,
    IF(COUNTIF($Z$10:$Z$30, $H310)=1,
      IF(INDEX($BF$10:$BF$34, MATCH($H310, $Z$10:$Z$30, 0))&lt;0, 2, ""),
      IF(COUNTIF($Z$32:$Z$34, $H310)=1,
        IF(INDEX($CI$32:$CI$34, MATCH($H310, $Z$32:$Z$34, 0))&lt;0, 3, ""),
        IF(INDEX($BF$40:$BF$64, MATCH($H310, $Z$40:$Z$64, 0))&lt;0, 4, "")
      )
    )
  ),"")</f>
        <v/>
      </c>
      <c r="S310" s="925" t="str">
        <f t="shared" si="1369"/>
        <v/>
      </c>
      <c r="U310" s="508" t="s">
        <v>1780</v>
      </c>
      <c r="V310" s="508" t="b">
        <f t="shared" ref="V310:W310" si="1426">V309</f>
        <v>0</v>
      </c>
      <c r="W310" s="508" t="b">
        <f t="shared" si="1426"/>
        <v>0</v>
      </c>
      <c r="X310" s="735" t="b">
        <f t="shared" ref="X310" si="1427">IF(H303=$AB$376, FALSE,
 IF(H303=$AC$376, FALSE,
 IF(H303=$AD$376, H309&lt;&gt;"",
 IF(H303=$AE$376, H309&lt;&gt;"",
 IF(H303=$AF$376, H309&lt;&gt;"", FALSE)))))</f>
        <v>0</v>
      </c>
      <c r="AC310" s="299"/>
    </row>
    <row r="311" spans="1:29" ht="21" hidden="1" customHeight="1" outlineLevel="1">
      <c r="A311" s="493"/>
      <c r="C311" s="1321" t="s">
        <v>1075</v>
      </c>
      <c r="D311" s="1322"/>
      <c r="E311" s="1323"/>
      <c r="F311" s="1323"/>
      <c r="G311" s="1324"/>
      <c r="H311" s="48"/>
      <c r="I311" s="503"/>
      <c r="J311" s="294" t="str">
        <f t="shared" ref="J311" si="1428">IFERROR(IF(I311="","-",I311/I303),"-")</f>
        <v>-</v>
      </c>
      <c r="K311" s="1088" t="str">
        <f t="shared" si="1392"/>
        <v/>
      </c>
      <c r="L311" s="295" t="str">
        <f t="shared" ref="L311" si="1429">IF(AND(ISNUMBER(K311), K311&gt;=0, ISNUMBER(I303), I303&gt;0),K311/I303, "-")</f>
        <v>-</v>
      </c>
      <c r="M311" s="704" t="str">
        <f t="shared" si="1394"/>
        <v/>
      </c>
      <c r="N311" s="612"/>
      <c r="O311" s="296" t="str">
        <f>IF($N311="","",IFERROR(VLOOKUP($N311,'C3_2(公表)'!$C$4:$K$108,2,FALSE)&amp;"",""))</f>
        <v/>
      </c>
      <c r="P311" s="296" t="str">
        <f>IF($N311="","",IFERROR(VLOOKUP($N311,'C3_2(公表)'!$C$4:$K$108,3,FALSE)&amp;"",""))</f>
        <v/>
      </c>
      <c r="Q311" s="738" t="str">
        <f>IF($N311="","",IFERROR(VLOOKUP($N311,'C3_2(公表)'!$C$4:$K$108,4,FALSE)&amp;"",""))</f>
        <v/>
      </c>
      <c r="R311" s="925" t="str">
        <f t="shared" ref="R311" si="1430">IFERROR(
  IF(COUNTIF($H304:$H311, $H311)&gt;1, 1,
    IF(COUNTIF($Z$10:$Z$30, $H311)=1,
      IF(INDEX($BF$10:$BF$34, MATCH($H311, $Z$10:$Z$30, 0))&lt;0, 2, ""),
      IF(COUNTIF($Z$32:$Z$34, $H311)=1,
        IF(INDEX($CI$32:$CI$34, MATCH($H311, $Z$32:$Z$34, 0))&lt;0, 3, ""),
        IF(INDEX($BF$40:$BF$64, MATCH($H311, $Z$40:$Z$64, 0))&lt;0, 4, "")
      )
    )
  ),"")</f>
        <v/>
      </c>
      <c r="S311" s="925" t="str">
        <f t="shared" si="1369"/>
        <v/>
      </c>
      <c r="U311" s="508" t="s">
        <v>1780</v>
      </c>
      <c r="V311" s="508" t="b">
        <f t="shared" ref="V311:W311" si="1431">V310</f>
        <v>0</v>
      </c>
      <c r="W311" s="508" t="b">
        <f t="shared" si="1431"/>
        <v>0</v>
      </c>
      <c r="X311" s="735" t="b">
        <f t="shared" ref="X311" si="1432">IF(H303=$AB$376, FALSE,
 IF(H303=$AC$376, FALSE,
 IF(H303=$AD$376, H310&lt;&gt;"",
 IF(H303=$AE$376, H310&lt;&gt;"",
 IF(H303=$AF$376, H310&lt;&gt;"", FALSE)))))</f>
        <v>0</v>
      </c>
      <c r="AC311" s="299"/>
    </row>
    <row r="312" spans="1:29" ht="21" hidden="1" customHeight="1" outlineLevel="1">
      <c r="A312" s="493"/>
      <c r="C312" s="1326" t="str">
        <f>'D6'!$Z$51</f>
        <v>-</v>
      </c>
      <c r="D312" s="1327"/>
      <c r="E312" s="1328"/>
      <c r="F312" s="1328"/>
      <c r="G312" s="1325"/>
      <c r="H312" s="48"/>
      <c r="I312" s="506"/>
      <c r="J312" s="294" t="str">
        <f t="shared" ref="J312" si="1433">IFERROR(IF(I312="","-",I312/I303),"-")</f>
        <v>-</v>
      </c>
      <c r="K312" s="1089" t="str">
        <f t="shared" si="1392"/>
        <v/>
      </c>
      <c r="L312" s="295" t="str">
        <f t="shared" ref="L312" si="1434">IF(AND(ISNUMBER(K312), K312&gt;=0, ISNUMBER(I303), I303&gt;0),K312/I303, "-")</f>
        <v>-</v>
      </c>
      <c r="M312" s="704" t="str">
        <f t="shared" si="1394"/>
        <v/>
      </c>
      <c r="N312" s="611"/>
      <c r="O312" s="296" t="str">
        <f>IF($N312="","",IFERROR(VLOOKUP($N312,'C3_2(公表)'!$C$4:$K$108,2,FALSE)&amp;"",""))</f>
        <v/>
      </c>
      <c r="P312" s="296" t="str">
        <f>IF($N312="","",IFERROR(VLOOKUP($N312,'C3_2(公表)'!$C$4:$K$108,3,FALSE)&amp;"",""))</f>
        <v/>
      </c>
      <c r="Q312" s="738" t="str">
        <f>IF($N312="","",IFERROR(VLOOKUP($N312,'C3_2(公表)'!$C$4:$K$108,4,FALSE)&amp;"",""))</f>
        <v/>
      </c>
      <c r="R312" s="925" t="str">
        <f t="shared" ref="R312" si="1435">IFERROR(
  IF(COUNTIF($H304:$H312, $H312)&gt;1, 1,
    IF(COUNTIF($Z$10:$Z$30, $H312)=1,
      IF(INDEX($BF$10:$BF$34, MATCH($H312, $Z$10:$Z$30, 0))&lt;0, 2, ""),
      IF(COUNTIF($Z$32:$Z$34, $H312)=1,
        IF(INDEX($CI$32:$CI$34, MATCH($H312, $Z$32:$Z$34, 0))&lt;0, 3, ""),
        IF(INDEX($BF$40:$BF$64, MATCH($H312, $Z$40:$Z$64, 0))&lt;0, 4, "")
      )
    )
  ),"")</f>
        <v/>
      </c>
      <c r="S312" s="925" t="str">
        <f t="shared" si="1369"/>
        <v/>
      </c>
      <c r="U312" s="508" t="s">
        <v>1780</v>
      </c>
      <c r="V312" s="508" t="b">
        <f t="shared" ref="V312:W312" si="1436">V311</f>
        <v>0</v>
      </c>
      <c r="W312" s="508" t="b">
        <f t="shared" si="1436"/>
        <v>0</v>
      </c>
      <c r="X312" s="735" t="b">
        <f t="shared" ref="X312" si="1437">IF(H303=$AB$376, FALSE,
 IF(H303=$AC$376, FALSE,
 IF(H303=$AD$376, H311&lt;&gt;"",
 IF(H303=$AE$376, H311&lt;&gt;"",
 IF(H303=$AF$376, H311&lt;&gt;"", FALSE)))))</f>
        <v>0</v>
      </c>
      <c r="AC312" s="299"/>
    </row>
    <row r="313" spans="1:29" ht="21" hidden="1" customHeight="1" outlineLevel="1">
      <c r="A313" s="493"/>
      <c r="C313" s="1329" t="s">
        <v>1043</v>
      </c>
      <c r="D313" s="1330"/>
      <c r="E313" s="1330"/>
      <c r="F313" s="1331"/>
      <c r="G313" s="1324"/>
      <c r="H313" s="48"/>
      <c r="I313" s="507"/>
      <c r="J313" s="294" t="str">
        <f t="shared" ref="J313" si="1438">IFERROR(IF(I313="","-",I313/I303),"-")</f>
        <v>-</v>
      </c>
      <c r="K313" s="1087" t="str">
        <f t="shared" si="1392"/>
        <v/>
      </c>
      <c r="L313" s="295" t="str">
        <f t="shared" ref="L313" si="1439">IF(AND(ISNUMBER(K313), K313&gt;=0, ISNUMBER(I303), I303&gt;0),K313/I303, "-")</f>
        <v>-</v>
      </c>
      <c r="M313" s="704" t="str">
        <f t="shared" si="1394"/>
        <v/>
      </c>
      <c r="N313" s="611"/>
      <c r="O313" s="296" t="str">
        <f>IF($N313="","",IFERROR(VLOOKUP($N313,'C3_2(公表)'!$C$4:$K$108,2,FALSE)&amp;"",""))</f>
        <v/>
      </c>
      <c r="P313" s="296" t="str">
        <f>IF($N313="","",IFERROR(VLOOKUP($N313,'C3_2(公表)'!$C$4:$K$108,3,FALSE)&amp;"",""))</f>
        <v/>
      </c>
      <c r="Q313" s="738" t="str">
        <f>IF($N313="","",IFERROR(VLOOKUP($N313,'C3_2(公表)'!$C$4:$K$108,4,FALSE)&amp;"",""))</f>
        <v/>
      </c>
      <c r="R313" s="925" t="str">
        <f t="shared" ref="R313" si="1440">IFERROR(
  IF(COUNTIF($H304:$H313, $H313)&gt;1, 1,
    IF(COUNTIF($Z$10:$Z$30, $H313)=1,
      IF(INDEX($BF$10:$BF$34, MATCH($H313, $Z$10:$Z$30, 0))&lt;0, 2, ""),
      IF(COUNTIF($Z$32:$Z$34, $H313)=1,
        IF(INDEX($CI$32:$CI$34, MATCH($H313, $Z$32:$Z$34, 0))&lt;0, 3, ""),
        IF(INDEX($BF$40:$BF$64, MATCH($H313, $Z$40:$Z$64, 0))&lt;0, 4, "")
      )
    )
  ),"")</f>
        <v/>
      </c>
      <c r="S313" s="925" t="str">
        <f t="shared" si="1369"/>
        <v/>
      </c>
      <c r="U313" s="508" t="s">
        <v>1780</v>
      </c>
      <c r="V313" s="508" t="b">
        <f t="shared" ref="V313:W313" si="1441">V312</f>
        <v>0</v>
      </c>
      <c r="W313" s="508" t="b">
        <f t="shared" si="1441"/>
        <v>0</v>
      </c>
      <c r="X313" s="1080" t="b">
        <f t="shared" ref="X313" si="1442">IF(H303=$AB$376, FALSE,
 IF(H303=$AC$376, FALSE,
 IF(H303=$AD$376, FALSE,
 IF(H303=$AE$376, H312&lt;&gt;"",
 IF(H303=$AF$376, H312&lt;&gt;"", FALSE)))))</f>
        <v>0</v>
      </c>
      <c r="AC313" s="299"/>
    </row>
    <row r="314" spans="1:29" ht="21" hidden="1" customHeight="1" outlineLevel="1">
      <c r="A314" s="493"/>
      <c r="C314" s="1326" t="str">
        <f>IFERROR(MIN(SUM(M304:M316)/I303,C312),"-")</f>
        <v>-</v>
      </c>
      <c r="D314" s="1327"/>
      <c r="E314" s="1328"/>
      <c r="F314" s="1328"/>
      <c r="G314" s="1325"/>
      <c r="H314" s="48"/>
      <c r="I314" s="506"/>
      <c r="J314" s="294" t="str">
        <f t="shared" ref="J314" si="1443">IFERROR(IF(I314="","-",I314/I303),"-")</f>
        <v>-</v>
      </c>
      <c r="K314" s="1089" t="str">
        <f t="shared" si="1392"/>
        <v/>
      </c>
      <c r="L314" s="295" t="str">
        <f t="shared" ref="L314" si="1444">IF(AND(ISNUMBER(K314), K314&gt;=0, ISNUMBER(I303), I303&gt;0),K314/I303, "-")</f>
        <v>-</v>
      </c>
      <c r="M314" s="704" t="str">
        <f t="shared" si="1394"/>
        <v/>
      </c>
      <c r="N314" s="611"/>
      <c r="O314" s="296" t="str">
        <f>IF($N314="","",IFERROR(VLOOKUP($N314,'C3_2(公表)'!$C$4:$K$108,2,FALSE)&amp;"",""))</f>
        <v/>
      </c>
      <c r="P314" s="296" t="str">
        <f>IF($N314="","",IFERROR(VLOOKUP($N314,'C3_2(公表)'!$C$4:$K$108,3,FALSE)&amp;"",""))</f>
        <v/>
      </c>
      <c r="Q314" s="738" t="str">
        <f>IF($N314="","",IFERROR(VLOOKUP($N314,'C3_2(公表)'!$C$4:$K$108,4,FALSE)&amp;"",""))</f>
        <v/>
      </c>
      <c r="R314" s="925" t="str">
        <f t="shared" ref="R314" si="1445">IFERROR(
  IF(COUNTIF($H304:$H314, $H314)&gt;1, 1,
    IF(COUNTIF($Z$10:$Z$30, $H314)=1,
      IF(INDEX($BF$10:$BF$34, MATCH($H314, $Z$10:$Z$30, 0))&lt;0, 2, ""),
      IF(COUNTIF($Z$32:$Z$34, $H314)=1,
        IF(INDEX($CI$32:$CI$34, MATCH($H314, $Z$32:$Z$34, 0))&lt;0, 3, ""),
        IF(INDEX($BF$40:$BF$64, MATCH($H314, $Z$40:$Z$64, 0))&lt;0, 4, "")
      )
    )
  ),"")</f>
        <v/>
      </c>
      <c r="S314" s="925" t="str">
        <f t="shared" si="1369"/>
        <v/>
      </c>
      <c r="U314" s="508" t="s">
        <v>1780</v>
      </c>
      <c r="V314" s="508" t="b">
        <f t="shared" ref="V314:W314" si="1446">V313</f>
        <v>0</v>
      </c>
      <c r="W314" s="508" t="b">
        <f t="shared" si="1446"/>
        <v>0</v>
      </c>
      <c r="X314" s="1080" t="b">
        <f t="shared" ref="X314" si="1447">IF(H303=$AB$376, FALSE,
 IF(H303=$AC$376, FALSE,
 IF(H303=$AD$376, FALSE,
 IF(H303=$AE$376, H313&lt;&gt;"",
 IF(H303=$AF$376, H313&lt;&gt;"", FALSE)))))</f>
        <v>0</v>
      </c>
      <c r="AC314" s="299"/>
    </row>
    <row r="315" spans="1:29" ht="21" hidden="1" customHeight="1" outlineLevel="1">
      <c r="A315" s="493"/>
      <c r="C315" s="1329" t="s">
        <v>1076</v>
      </c>
      <c r="D315" s="1330"/>
      <c r="E315" s="1330"/>
      <c r="F315" s="1331"/>
      <c r="G315" s="1324"/>
      <c r="H315" s="498"/>
      <c r="I315" s="506"/>
      <c r="J315" s="499" t="str">
        <f t="shared" ref="J315" si="1448">IFERROR(IF(I315="","-",I315/I303),"-")</f>
        <v>-</v>
      </c>
      <c r="K315" s="1089" t="str">
        <f t="shared" si="1392"/>
        <v/>
      </c>
      <c r="L315" s="500" t="str">
        <f t="shared" ref="L315" si="1449">IF(AND(ISNUMBER(K315), K315&gt;=0, ISNUMBER(I303), I303&gt;0),K315/I303, "-")</f>
        <v>-</v>
      </c>
      <c r="M315" s="707" t="str">
        <f t="shared" si="1394"/>
        <v/>
      </c>
      <c r="N315" s="611"/>
      <c r="O315" s="296" t="str">
        <f>IF($N315="","",IFERROR(VLOOKUP($N315,'C3_2(公表)'!$C$4:$K$108,2,FALSE)&amp;"",""))</f>
        <v/>
      </c>
      <c r="P315" s="296" t="str">
        <f>IF($N315="","",IFERROR(VLOOKUP($N315,'C3_2(公表)'!$C$4:$K$108,3,FALSE)&amp;"",""))</f>
        <v/>
      </c>
      <c r="Q315" s="738" t="str">
        <f>IF($N315="","",IFERROR(VLOOKUP($N315,'C3_2(公表)'!$C$4:$K$108,4,FALSE)&amp;"",""))</f>
        <v/>
      </c>
      <c r="R315" s="925" t="str">
        <f t="shared" ref="R315" si="1450">IFERROR(
  IF(COUNTIF($H304:$H315, $H315)&gt;1, 1,
    IF(COUNTIF($Z$10:$Z$30, $H315)=1,
      IF(INDEX($BF$10:$BF$34, MATCH($H315, $Z$10:$Z$30, 0))&lt;0, 2, ""),
      IF(COUNTIF($Z$32:$Z$34, $H315)=1,
        IF(INDEX($CI$32:$CI$34, MATCH($H315, $Z$32:$Z$34, 0))&lt;0, 3, ""),
        IF(INDEX($BF$40:$BF$64, MATCH($H315, $Z$40:$Z$64, 0))&lt;0, 4, "")
      )
    )
  ),"")</f>
        <v/>
      </c>
      <c r="S315" s="925" t="str">
        <f t="shared" si="1369"/>
        <v/>
      </c>
      <c r="U315" s="508" t="s">
        <v>1780</v>
      </c>
      <c r="V315" s="508" t="b">
        <f t="shared" ref="V315:W315" si="1451">V314</f>
        <v>0</v>
      </c>
      <c r="W315" s="508" t="b">
        <f t="shared" si="1451"/>
        <v>0</v>
      </c>
      <c r="X315" s="1080" t="b">
        <f t="shared" ref="X315" si="1452">IF(H303=$AB$376, FALSE,
 IF(H303=$AC$376, FALSE,
 IF(H303=$AD$376, FALSE,
 IF(H303=$AE$376, H314&lt;&gt;"",
 IF(H303=$AF$376, H314&lt;&gt;"", FALSE)))))</f>
        <v>0</v>
      </c>
      <c r="AC315" s="299"/>
    </row>
    <row r="316" spans="1:29" ht="21" hidden="1" customHeight="1" outlineLevel="1" thickBot="1">
      <c r="A316" s="493"/>
      <c r="C316" s="1333" t="str">
        <f>IFERROR(MIN(SUM(K304:K316)/I303, C314),"-")</f>
        <v>-</v>
      </c>
      <c r="D316" s="1334"/>
      <c r="E316" s="1334"/>
      <c r="F316" s="1335"/>
      <c r="G316" s="1332"/>
      <c r="H316" s="893" t="str">
        <f>IF(AND(H303="電源構成を指定しない", I303&lt;&gt;""), "電源種の指定なし", "")</f>
        <v/>
      </c>
      <c r="I316" s="894" t="str">
        <f>IF(AND(H303="電源構成を指定しない", I303&lt;&gt;""), I303-SUM(I304:I315), "")</f>
        <v/>
      </c>
      <c r="J316" s="895" t="str">
        <f t="shared" ref="J316" si="1453">IFERROR(IF(I316="","-",I316/I303),"-")</f>
        <v>-</v>
      </c>
      <c r="K316" s="1095" t="str">
        <f t="shared" si="1392"/>
        <v/>
      </c>
      <c r="L316" s="896" t="str">
        <f t="shared" ref="L316" si="1454">IF(AND(ISNUMBER(K316), K316&gt;=0, ISNUMBER(I303), I303&gt;0),K316/I303, "-")</f>
        <v>-</v>
      </c>
      <c r="M316" s="897" t="str">
        <f t="shared" si="1394"/>
        <v/>
      </c>
      <c r="N316" s="614"/>
      <c r="O316" s="740" t="str">
        <f>IF($N316="","",IFERROR(VLOOKUP($N316,'C3_2(公表)'!$C$4:$K$108,2,FALSE)&amp;"",""))</f>
        <v/>
      </c>
      <c r="P316" s="740" t="str">
        <f>IF($N316="","",IFERROR(VLOOKUP($N316,'C3_2(公表)'!$C$4:$K$108,3,FALSE)&amp;"",""))</f>
        <v/>
      </c>
      <c r="Q316" s="741" t="str">
        <f>IF($N316="","",IFERROR(VLOOKUP($N316,'C3_2(公表)'!$C$4:$K$108,4,FALSE)&amp;"",""))</f>
        <v/>
      </c>
      <c r="R316" s="733"/>
      <c r="S316" s="733"/>
      <c r="U316" s="508" t="s">
        <v>1780</v>
      </c>
      <c r="V316" s="508" t="b">
        <f t="shared" ref="V316:W316" si="1455">V315</f>
        <v>0</v>
      </c>
      <c r="W316" s="508" t="b">
        <f t="shared" si="1455"/>
        <v>0</v>
      </c>
      <c r="X316" s="508" t="b">
        <v>0</v>
      </c>
      <c r="AC316" s="299"/>
    </row>
    <row r="317" spans="1:29" ht="21" hidden="1" customHeight="1" outlineLevel="1" thickTop="1" thickBot="1">
      <c r="A317" s="493"/>
      <c r="C317" s="1336" t="s">
        <v>1783</v>
      </c>
      <c r="D317" s="291" t="s">
        <v>1107</v>
      </c>
      <c r="E317" s="292" t="s">
        <v>54</v>
      </c>
      <c r="F317" s="292" t="s">
        <v>1109</v>
      </c>
      <c r="G317" s="589" t="s">
        <v>1108</v>
      </c>
      <c r="H317" s="743" t="str">
        <f>IF(AND($C$3=$AB$376, $I317&lt;&gt;""), $AB$376, "")</f>
        <v/>
      </c>
      <c r="I317" s="1053" t="str">
        <f>IF('D6'!$AA$34=0, "", 'D6'!$AA$34)</f>
        <v/>
      </c>
      <c r="J317" s="744"/>
      <c r="K317" s="1093"/>
      <c r="L317" s="593"/>
      <c r="M317" s="703"/>
      <c r="N317" s="610"/>
      <c r="O317" s="293" t="str">
        <f>IF($N317="","",
 IF($N317=0,"第2号様式　その３のすべての発電所",IFERROR(VLOOKUP($N317,'C3_2(公表)'!$C$4:$K$108,2,FALSE)&amp;"", "")))</f>
        <v/>
      </c>
      <c r="P317" s="293" t="str">
        <f>IF($N317="","",IFERROR(VLOOKUP($N317,'C3_2(公表)'!$C$4:$K$108,3,FALSE)&amp;"",""))</f>
        <v/>
      </c>
      <c r="Q317" s="737" t="str">
        <f>IF($N317="","",IFERROR(VLOOKUP($N317,'C3_2(公表)'!$C$4:$K$108,4,FALSE)&amp;"",""))</f>
        <v/>
      </c>
      <c r="R317" s="709"/>
      <c r="S317" s="925" t="str">
        <f t="shared" ref="S317" si="1456">IF(OR($H317="", $I317="", $I317=SUM($I318:$I330)), "",
   IF(SUM($I318:$I330)&lt;$I317,
     $U317&amp;"の利用量合計が "&amp;TEXT($I317, "#,##0")&amp;" 千kWh となるように I列に入力してください。",
     $U317&amp;"の利用量合計が "&amp;TEXT($I317, "#,##0")&amp;" 千kWh となるように I列に入力してください。"))</f>
        <v/>
      </c>
      <c r="T317" s="1338"/>
      <c r="U317" s="508" t="s">
        <v>1782</v>
      </c>
      <c r="V317" s="508" t="b">
        <f>'D6'!$AA$34&gt;0</f>
        <v>0</v>
      </c>
      <c r="W317" s="508" t="b">
        <f>'D6'!$AA$35&gt;0</f>
        <v>0</v>
      </c>
      <c r="X317" s="508" t="b">
        <v>1</v>
      </c>
      <c r="Y317" s="587"/>
    </row>
    <row r="318" spans="1:29" ht="21" hidden="1" customHeight="1" outlineLevel="1">
      <c r="A318" s="493"/>
      <c r="C318" s="1337"/>
      <c r="D318" s="305"/>
      <c r="E318" s="306"/>
      <c r="F318" s="306"/>
      <c r="G318" s="307"/>
      <c r="H318" s="495"/>
      <c r="I318" s="503"/>
      <c r="J318" s="294" t="str">
        <f t="shared" ref="J318" si="1457">IFERROR(IF(I318="","-",I318/I317),"-")</f>
        <v>-</v>
      </c>
      <c r="K318" s="1087" t="str">
        <f t="shared" ref="K318:K330" si="1458">IF($H318="", "", IFERROR(INDEX($FT$40:$GS$55, MATCH($H318, $FS$40:$FS$55, 0), MATCH($U318, $FT$39:$GS$39, 0)), ""))</f>
        <v/>
      </c>
      <c r="L318" s="295" t="str">
        <f t="shared" ref="L318" si="1459">IF(AND(ISNUMBER(K318), K318&gt;=0, ISNUMBER(I317), I317&gt;0),K318/I317, "-")</f>
        <v>-</v>
      </c>
      <c r="M318" s="704" t="str">
        <f t="shared" ref="M318:M330" si="1460">IF($H318="", "", IFERROR(INDEX($FT$10:$GS$25, MATCH($H318, $FS$10:$FS$25, 0), MATCH($U318, $FT$9:$GS$9, 0)), ""))</f>
        <v/>
      </c>
      <c r="N318" s="611"/>
      <c r="O318" s="296" t="str">
        <f>IF($N318="","",IFERROR(VLOOKUP($N318,'C3_2(公表)'!$C$4:$K$108,2,FALSE)&amp;"",""))</f>
        <v/>
      </c>
      <c r="P318" s="296" t="str">
        <f>IF($N318="","",IFERROR(VLOOKUP($N318,'C3_2(公表)'!$C$4:$K$108,3,FALSE)&amp;"",""))</f>
        <v/>
      </c>
      <c r="Q318" s="738" t="str">
        <f>IF($N318="","",IFERROR(VLOOKUP($N318,'C3_2(公表)'!$C$4:$K$108,4,FALSE)&amp;"",""))</f>
        <v/>
      </c>
      <c r="R318" s="925" t="str">
        <f t="shared" ref="R318" si="1461">IFERROR(
  IF(COUNTIF($H318:$H318, $H318)&gt;1, 1,
    IF(COUNTIF($Z$10:$Z$30, $H318)=1,
      IF(INDEX($BF$10:$BF$34, MATCH($H318, $Z$10:$Z$30, 0))&lt;0, 2, ""),
      IF(COUNTIF($Z$32:$Z$34, $H318)=1,
        IF(INDEX($CI$32:$CI$34, MATCH($H318, $Z$32:$Z$34, 0))&lt;0, 3, ""),
        IF(INDEX($BF$40:$BF$64, MATCH($H318, $Z$40:$Z$64, 0))&lt;0, 4, "")
      )
    )
  ),"")</f>
        <v/>
      </c>
      <c r="S318" s="925" t="str">
        <f t="shared" si="1396"/>
        <v/>
      </c>
      <c r="T318" s="1338"/>
      <c r="U318" s="508" t="s">
        <v>1782</v>
      </c>
      <c r="V318" s="508" t="b">
        <f>V317</f>
        <v>0</v>
      </c>
      <c r="W318" s="508" t="b">
        <f>W317</f>
        <v>0</v>
      </c>
      <c r="X318" s="734" t="b">
        <f t="shared" ref="X318" si="1462">IF(H317=$AB$376, FALSE,
 IF(H317=$AC$376, H317&lt;&gt;"",
 IF(H317=$AD$376, H317&lt;&gt;"",
 IF(H317=$AE$376, H317&lt;&gt;"",
 IF(H317=$AF$376, H317&lt;&gt;"", FALSE)))))</f>
        <v>0</v>
      </c>
      <c r="Y318" s="587"/>
    </row>
    <row r="319" spans="1:29" ht="21" hidden="1" customHeight="1" outlineLevel="1">
      <c r="A319" s="493"/>
      <c r="C319" s="297" t="s">
        <v>1071</v>
      </c>
      <c r="D319" s="1339"/>
      <c r="E319" s="1339"/>
      <c r="F319" s="1339"/>
      <c r="G319" s="1340"/>
      <c r="H319" s="48"/>
      <c r="I319" s="503"/>
      <c r="J319" s="294" t="str">
        <f t="shared" ref="J319" si="1463">IFERROR(IF(I319="","-",I319/I317),"-")</f>
        <v>-</v>
      </c>
      <c r="K319" s="1088" t="str">
        <f t="shared" si="1458"/>
        <v/>
      </c>
      <c r="L319" s="295" t="str">
        <f t="shared" ref="L319" si="1464">IF(AND(ISNUMBER(K319), K319&gt;=0, ISNUMBER(I317), I317&gt;0),K319/I317, "-")</f>
        <v>-</v>
      </c>
      <c r="M319" s="704" t="str">
        <f t="shared" si="1460"/>
        <v/>
      </c>
      <c r="N319" s="612"/>
      <c r="O319" s="296" t="str">
        <f>IF($N319="","",IFERROR(VLOOKUP($N319,'C3_2(公表)'!$C$4:$K$108,2,FALSE)&amp;"",""))</f>
        <v/>
      </c>
      <c r="P319" s="296" t="str">
        <f>IF($N319="","",IFERROR(VLOOKUP($N319,'C3_2(公表)'!$C$4:$K$108,3,FALSE)&amp;"",""))</f>
        <v/>
      </c>
      <c r="Q319" s="738" t="str">
        <f>IF($N319="","",IFERROR(VLOOKUP($N319,'C3_2(公表)'!$C$4:$K$108,4,FALSE)&amp;"",""))</f>
        <v/>
      </c>
      <c r="R319" s="925" t="str">
        <f t="shared" ref="R319" si="1465">IFERROR(
  IF(COUNTIF($H318:$H319, $H319)&gt;1, 1,
    IF(COUNTIF($Z$10:$Z$30, $H319)=1,
      IF(INDEX($BF$10:$BF$34, MATCH($H319, $Z$10:$Z$30, 0))&lt;0, 2, ""),
      IF(COUNTIF($Z$32:$Z$34, $H319)=1,
        IF(INDEX($CI$32:$CI$34, MATCH($H319, $Z$32:$Z$34, 0))&lt;0, 3, ""),
        IF(INDEX($BF$40:$BF$64, MATCH($H319, $Z$40:$Z$64, 0))&lt;0, 4, "")
      )
    )
  ),"")</f>
        <v/>
      </c>
      <c r="S319" s="925" t="str">
        <f t="shared" si="1396"/>
        <v/>
      </c>
      <c r="U319" s="508" t="s">
        <v>1782</v>
      </c>
      <c r="V319" s="508" t="b">
        <f t="shared" ref="V319:W319" si="1466">V318</f>
        <v>0</v>
      </c>
      <c r="W319" s="508" t="b">
        <f t="shared" si="1466"/>
        <v>0</v>
      </c>
      <c r="X319" s="734" t="b">
        <f t="shared" ref="X319" si="1467">IF(H317=$AB$376, FALSE,
 IF(H317=$AC$376, H318&lt;&gt;"",
 IF(H317=$AD$376, H318&lt;&gt;"",
 IF(H317=$AE$376, H318&lt;&gt;"",
 IF(H317=$AF$376, H318&lt;&gt;"", FALSE)))))</f>
        <v>0</v>
      </c>
    </row>
    <row r="320" spans="1:29" ht="21" hidden="1" customHeight="1" outlineLevel="1">
      <c r="A320" s="493"/>
      <c r="C320" s="1341"/>
      <c r="D320" s="1342"/>
      <c r="E320" s="1342"/>
      <c r="F320" s="1343"/>
      <c r="G320" s="298" t="s">
        <v>1072</v>
      </c>
      <c r="H320" s="48"/>
      <c r="I320" s="503"/>
      <c r="J320" s="294" t="str">
        <f t="shared" ref="J320" si="1468">IFERROR(IF(I320="","-",I320/I317),"-")</f>
        <v>-</v>
      </c>
      <c r="K320" s="1088" t="str">
        <f t="shared" si="1458"/>
        <v/>
      </c>
      <c r="L320" s="295" t="str">
        <f t="shared" ref="L320" si="1469">IF(AND(ISNUMBER(K320), K320&gt;=0, ISNUMBER(I317), I317&gt;0),K320/I317, "-")</f>
        <v>-</v>
      </c>
      <c r="M320" s="704" t="str">
        <f t="shared" si="1460"/>
        <v/>
      </c>
      <c r="N320" s="612"/>
      <c r="O320" s="296" t="str">
        <f>IF($N320="","",IFERROR(VLOOKUP($N320,'C3_2(公表)'!$C$4:$K$108,2,FALSE)&amp;"",""))</f>
        <v/>
      </c>
      <c r="P320" s="296" t="str">
        <f>IF($N320="","",IFERROR(VLOOKUP($N320,'C3_2(公表)'!$C$4:$K$108,3,FALSE)&amp;"",""))</f>
        <v/>
      </c>
      <c r="Q320" s="738" t="str">
        <f>IF($N320="","",IFERROR(VLOOKUP($N320,'C3_2(公表)'!$C$4:$K$108,4,FALSE)&amp;"",""))</f>
        <v/>
      </c>
      <c r="R320" s="925" t="str">
        <f t="shared" ref="R320" si="1470">IFERROR(
  IF(COUNTIF($H318:$H320, $H320)&gt;1, 1,
    IF(COUNTIF($Z$10:$Z$30, $H320)=1,
      IF(INDEX($BF$10:$BF$34, MATCH($H320, $Z$10:$Z$30, 0))&lt;0, 2, ""),
      IF(COUNTIF($Z$32:$Z$34, $H320)=1,
        IF(INDEX($CI$32:$CI$34, MATCH($H320, $Z$32:$Z$34, 0))&lt;0, 3, ""),
        IF(INDEX($BF$40:$BF$64, MATCH($H320, $Z$40:$Z$64, 0))&lt;0, 4, "")
      )
    )
  ),"")</f>
        <v/>
      </c>
      <c r="S320" s="925" t="str">
        <f t="shared" si="1396"/>
        <v/>
      </c>
      <c r="U320" s="508" t="s">
        <v>1782</v>
      </c>
      <c r="V320" s="508" t="b">
        <f t="shared" ref="V320:W320" si="1471">V319</f>
        <v>0</v>
      </c>
      <c r="W320" s="508" t="b">
        <f t="shared" si="1471"/>
        <v>0</v>
      </c>
      <c r="X320" s="734" t="b">
        <f t="shared" ref="X320" si="1472">IF(H317=$AB$376, FALSE,
 IF(H317=$AC$376, H319&lt;&gt;"",
 IF(H317=$AD$376, H319&lt;&gt;"",
 IF(H317=$AE$376, H319&lt;&gt;"",
 IF(H317=$AF$376, H319&lt;&gt;"", FALSE)))))</f>
        <v>0</v>
      </c>
      <c r="AC320" s="299"/>
    </row>
    <row r="321" spans="1:29" ht="21" hidden="1" customHeight="1" outlineLevel="1">
      <c r="A321" s="493"/>
      <c r="C321" s="1344" t="s">
        <v>1148</v>
      </c>
      <c r="D321" s="1345"/>
      <c r="E321" s="1345"/>
      <c r="F321" s="1345"/>
      <c r="G321" s="1324"/>
      <c r="H321" s="48"/>
      <c r="I321" s="503"/>
      <c r="J321" s="294" t="str">
        <f t="shared" ref="J321" si="1473">IFERROR(IF(I321="","-",I321/I317),"-")</f>
        <v>-</v>
      </c>
      <c r="K321" s="1088" t="str">
        <f t="shared" si="1458"/>
        <v/>
      </c>
      <c r="L321" s="295" t="str">
        <f t="shared" ref="L321" si="1474">IF(AND(ISNUMBER(K321), K321&gt;=0, ISNUMBER(I317), I317&gt;0),K321/I317, "-")</f>
        <v>-</v>
      </c>
      <c r="M321" s="704" t="str">
        <f t="shared" si="1460"/>
        <v/>
      </c>
      <c r="N321" s="612"/>
      <c r="O321" s="296" t="str">
        <f>IF($N321="","",IFERROR(VLOOKUP($N321,'C3_2(公表)'!$C$4:$K$108,2,FALSE)&amp;"",""))</f>
        <v/>
      </c>
      <c r="P321" s="296" t="str">
        <f>IF($N321="","",IFERROR(VLOOKUP($N321,'C3_2(公表)'!$C$4:$K$108,3,FALSE)&amp;"",""))</f>
        <v/>
      </c>
      <c r="Q321" s="738" t="str">
        <f>IF($N321="","",IFERROR(VLOOKUP($N321,'C3_2(公表)'!$C$4:$K$108,4,FALSE)&amp;"",""))</f>
        <v/>
      </c>
      <c r="R321" s="925" t="str">
        <f t="shared" ref="R321" si="1475">IFERROR(
  IF(COUNTIF($H318:$H321, $H321)&gt;1, 1,
    IF(COUNTIF($Z$10:$Z$30, $H321)=1,
      IF(INDEX($BF$10:$BF$34, MATCH($H321, $Z$10:$Z$30, 0))&lt;0, 2, ""),
      IF(COUNTIF($Z$32:$Z$34, $H321)=1,
        IF(INDEX($CI$32:$CI$34, MATCH($H321, $Z$32:$Z$34, 0))&lt;0, 3, ""),
        IF(INDEX($BF$40:$BF$64, MATCH($H321, $Z$40:$Z$64, 0))&lt;0, 4, "")
      )
    )
  ),"")</f>
        <v/>
      </c>
      <c r="S321" s="925" t="str">
        <f t="shared" si="1369"/>
        <v/>
      </c>
      <c r="U321" s="508" t="s">
        <v>1782</v>
      </c>
      <c r="V321" s="508" t="b">
        <f t="shared" ref="V321:W321" si="1476">V320</f>
        <v>0</v>
      </c>
      <c r="W321" s="508" t="b">
        <f t="shared" si="1476"/>
        <v>0</v>
      </c>
      <c r="X321" s="735" t="b">
        <f t="shared" ref="X321" si="1477">IF(H317=$AB$376, FALSE,
 IF(H317=$AC$376, FALSE,
 IF(H317=$AD$376, H320&lt;&gt;"",
 IF(H317=$AE$376, H320&lt;&gt;"",
 IF(H317=$AF$376, H320&lt;&gt;"", FALSE)))))</f>
        <v>0</v>
      </c>
      <c r="AC321" s="299"/>
    </row>
    <row r="322" spans="1:29" ht="21" hidden="1" customHeight="1" outlineLevel="1">
      <c r="A322" s="493"/>
      <c r="C322" s="1346"/>
      <c r="D322" s="1347"/>
      <c r="E322" s="1347"/>
      <c r="F322" s="1347"/>
      <c r="G322" s="1325"/>
      <c r="H322" s="48"/>
      <c r="I322" s="503"/>
      <c r="J322" s="294" t="str">
        <f t="shared" ref="J322" si="1478">IFERROR(IF(I322="","-",I322/I317),"-")</f>
        <v>-</v>
      </c>
      <c r="K322" s="1088" t="str">
        <f t="shared" si="1458"/>
        <v/>
      </c>
      <c r="L322" s="295" t="str">
        <f t="shared" ref="L322" si="1479">IF(AND(ISNUMBER(K322), K322&gt;=0, ISNUMBER(I317), I317&gt;0),K322/I317, "-")</f>
        <v>-</v>
      </c>
      <c r="M322" s="704" t="str">
        <f t="shared" si="1460"/>
        <v/>
      </c>
      <c r="N322" s="612"/>
      <c r="O322" s="296" t="str">
        <f>IF($N322="","",IFERROR(VLOOKUP($N322,'C3_2(公表)'!$C$4:$K$108,2,FALSE)&amp;"",""))</f>
        <v/>
      </c>
      <c r="P322" s="296" t="str">
        <f>IF($N322="","",IFERROR(VLOOKUP($N322,'C3_2(公表)'!$C$4:$K$108,3,FALSE)&amp;"",""))</f>
        <v/>
      </c>
      <c r="Q322" s="738" t="str">
        <f>IF($N322="","",IFERROR(VLOOKUP($N322,'C3_2(公表)'!$C$4:$K$108,4,FALSE)&amp;"",""))</f>
        <v/>
      </c>
      <c r="R322" s="925" t="str">
        <f t="shared" ref="R322" si="1480">IFERROR(
  IF(COUNTIF($H318:$H322, $H322)&gt;1, 1,
    IF(COUNTIF($Z$10:$Z$30, $H322)=1,
      IF(INDEX($BF$10:$BF$34, MATCH($H322, $Z$10:$Z$30, 0))&lt;0, 2, ""),
      IF(COUNTIF($Z$32:$Z$34, $H322)=1,
        IF(INDEX($CI$32:$CI$34, MATCH($H322, $Z$32:$Z$34, 0))&lt;0, 3, ""),
        IF(INDEX($BF$40:$BF$64, MATCH($H322, $Z$40:$Z$64, 0))&lt;0, 4, "")
      )
    )
  ),"")</f>
        <v/>
      </c>
      <c r="S322" s="925" t="str">
        <f t="shared" si="1369"/>
        <v/>
      </c>
      <c r="U322" s="508" t="s">
        <v>1782</v>
      </c>
      <c r="V322" s="508" t="b">
        <f t="shared" ref="V322:W322" si="1481">V321</f>
        <v>0</v>
      </c>
      <c r="W322" s="508" t="b">
        <f t="shared" si="1481"/>
        <v>0</v>
      </c>
      <c r="X322" s="735" t="b">
        <f t="shared" ref="X322" si="1482">IF(H317=$AB$376, FALSE,
 IF(H317=$AC$376, FALSE,
 IF(H317=$AD$376, H321&lt;&gt;"",
 IF(H317=$AE$376, H321&lt;&gt;"",
 IF(H317=$AF$376, H321&lt;&gt;"", FALSE)))))</f>
        <v>0</v>
      </c>
      <c r="AC322" s="299"/>
    </row>
    <row r="323" spans="1:29" ht="21" hidden="1" customHeight="1" outlineLevel="1">
      <c r="A323" s="493"/>
      <c r="C323" s="1344" t="s">
        <v>1149</v>
      </c>
      <c r="D323" s="1345"/>
      <c r="E323" s="1345"/>
      <c r="F323" s="1345"/>
      <c r="G323" s="1324"/>
      <c r="H323" s="48"/>
      <c r="I323" s="503"/>
      <c r="J323" s="294" t="str">
        <f t="shared" ref="J323" si="1483">IFERROR(IF(I323="","-",I323/I317),"-")</f>
        <v>-</v>
      </c>
      <c r="K323" s="1088" t="str">
        <f t="shared" si="1458"/>
        <v/>
      </c>
      <c r="L323" s="295" t="str">
        <f t="shared" ref="L323" si="1484">IF(AND(ISNUMBER(K323), K323&gt;=0, ISNUMBER(I317), I317&gt;0),K323/I317, "-")</f>
        <v>-</v>
      </c>
      <c r="M323" s="704" t="str">
        <f t="shared" si="1460"/>
        <v/>
      </c>
      <c r="N323" s="612"/>
      <c r="O323" s="296" t="str">
        <f>IF($N323="","",IFERROR(VLOOKUP($N323,'C3_2(公表)'!$C$4:$K$108,2,FALSE)&amp;"",""))</f>
        <v/>
      </c>
      <c r="P323" s="296" t="str">
        <f>IF($N323="","",IFERROR(VLOOKUP($N323,'C3_2(公表)'!$C$4:$K$108,3,FALSE)&amp;"",""))</f>
        <v/>
      </c>
      <c r="Q323" s="738" t="str">
        <f>IF($N323="","",IFERROR(VLOOKUP($N323,'C3_2(公表)'!$C$4:$K$108,4,FALSE)&amp;"",""))</f>
        <v/>
      </c>
      <c r="R323" s="925" t="str">
        <f t="shared" ref="R323" si="1485">IFERROR(
  IF(COUNTIF($H318:$H323, $H323)&gt;1, 1,
    IF(COUNTIF($Z$10:$Z$30, $H323)=1,
      IF(INDEX($BF$10:$BF$34, MATCH($H323, $Z$10:$Z$30, 0))&lt;0, 2, ""),
      IF(COUNTIF($Z$32:$Z$34, $H323)=1,
        IF(INDEX($CI$32:$CI$34, MATCH($H323, $Z$32:$Z$34, 0))&lt;0, 3, ""),
        IF(INDEX($BF$40:$BF$64, MATCH($H323, $Z$40:$Z$64, 0))&lt;0, 4, "")
      )
    )
  ),"")</f>
        <v/>
      </c>
      <c r="S323" s="925" t="str">
        <f t="shared" si="1369"/>
        <v/>
      </c>
      <c r="U323" s="508" t="s">
        <v>1782</v>
      </c>
      <c r="V323" s="508" t="b">
        <f t="shared" ref="V323:W323" si="1486">V322</f>
        <v>0</v>
      </c>
      <c r="W323" s="508" t="b">
        <f t="shared" si="1486"/>
        <v>0</v>
      </c>
      <c r="X323" s="735" t="b">
        <f t="shared" ref="X323" si="1487">IF(H317=$AB$376, FALSE,
 IF(H317=$AC$376, FALSE,
 IF(H317=$AD$376, H322&lt;&gt;"",
 IF(H317=$AE$376, H322&lt;&gt;"",
 IF(H317=$AF$376, H322&lt;&gt;"", FALSE)))))</f>
        <v>0</v>
      </c>
      <c r="AC323" s="299"/>
    </row>
    <row r="324" spans="1:29" ht="21" hidden="1" customHeight="1" outlineLevel="1">
      <c r="A324" s="493"/>
      <c r="C324" s="1346"/>
      <c r="D324" s="1347"/>
      <c r="E324" s="1347"/>
      <c r="F324" s="1347"/>
      <c r="G324" s="1325"/>
      <c r="H324" s="48"/>
      <c r="I324" s="503"/>
      <c r="J324" s="294" t="str">
        <f t="shared" ref="J324" si="1488">IFERROR(IF(I324="","-",I324/I317),"-")</f>
        <v>-</v>
      </c>
      <c r="K324" s="1088" t="str">
        <f t="shared" si="1458"/>
        <v/>
      </c>
      <c r="L324" s="295" t="str">
        <f t="shared" ref="L324" si="1489">IF(AND(ISNUMBER(K324), K324&gt;=0, ISNUMBER(I317), I317&gt;0),K324/I317, "-")</f>
        <v>-</v>
      </c>
      <c r="M324" s="704" t="str">
        <f t="shared" si="1460"/>
        <v/>
      </c>
      <c r="N324" s="612"/>
      <c r="O324" s="296" t="str">
        <f>IF($N324="","",IFERROR(VLOOKUP($N324,'C3_2(公表)'!$C$4:$K$108,2,FALSE)&amp;"",""))</f>
        <v/>
      </c>
      <c r="P324" s="296" t="str">
        <f>IF($N324="","",IFERROR(VLOOKUP($N324,'C3_2(公表)'!$C$4:$K$108,3,FALSE)&amp;"",""))</f>
        <v/>
      </c>
      <c r="Q324" s="738" t="str">
        <f>IF($N324="","",IFERROR(VLOOKUP($N324,'C3_2(公表)'!$C$4:$K$108,4,FALSE)&amp;"",""))</f>
        <v/>
      </c>
      <c r="R324" s="925" t="str">
        <f t="shared" ref="R324" si="1490">IFERROR(
  IF(COUNTIF($H318:$H324, $H324)&gt;1, 1,
    IF(COUNTIF($Z$10:$Z$30, $H324)=1,
      IF(INDEX($BF$10:$BF$34, MATCH($H324, $Z$10:$Z$30, 0))&lt;0, 2, ""),
      IF(COUNTIF($Z$32:$Z$34, $H324)=1,
        IF(INDEX($CI$32:$CI$34, MATCH($H324, $Z$32:$Z$34, 0))&lt;0, 3, ""),
        IF(INDEX($BF$40:$BF$64, MATCH($H324, $Z$40:$Z$64, 0))&lt;0, 4, "")
      )
    )
  ),"")</f>
        <v/>
      </c>
      <c r="S324" s="925" t="str">
        <f t="shared" si="1369"/>
        <v/>
      </c>
      <c r="U324" s="508" t="s">
        <v>1782</v>
      </c>
      <c r="V324" s="508" t="b">
        <f t="shared" ref="V324:W324" si="1491">V323</f>
        <v>0</v>
      </c>
      <c r="W324" s="508" t="b">
        <f t="shared" si="1491"/>
        <v>0</v>
      </c>
      <c r="X324" s="735" t="b">
        <f t="shared" ref="X324" si="1492">IF(H317=$AB$376, FALSE,
 IF(H317=$AC$376, FALSE,
 IF(H317=$AD$376, H323&lt;&gt;"",
 IF(H317=$AE$376, H323&lt;&gt;"",
 IF(H317=$AF$376, H323&lt;&gt;"", FALSE)))))</f>
        <v>0</v>
      </c>
      <c r="AC324" s="299"/>
    </row>
    <row r="325" spans="1:29" ht="21" hidden="1" customHeight="1" outlineLevel="1">
      <c r="A325" s="493"/>
      <c r="C325" s="1321" t="s">
        <v>1075</v>
      </c>
      <c r="D325" s="1322"/>
      <c r="E325" s="1323"/>
      <c r="F325" s="1323"/>
      <c r="G325" s="1324"/>
      <c r="H325" s="48"/>
      <c r="I325" s="503"/>
      <c r="J325" s="294" t="str">
        <f t="shared" ref="J325" si="1493">IFERROR(IF(I325="","-",I325/I317),"-")</f>
        <v>-</v>
      </c>
      <c r="K325" s="1088" t="str">
        <f t="shared" si="1458"/>
        <v/>
      </c>
      <c r="L325" s="295" t="str">
        <f t="shared" ref="L325" si="1494">IF(AND(ISNUMBER(K325), K325&gt;=0, ISNUMBER(I317), I317&gt;0),K325/I317, "-")</f>
        <v>-</v>
      </c>
      <c r="M325" s="704" t="str">
        <f t="shared" si="1460"/>
        <v/>
      </c>
      <c r="N325" s="612"/>
      <c r="O325" s="296" t="str">
        <f>IF($N325="","",IFERROR(VLOOKUP($N325,'C3_2(公表)'!$C$4:$K$108,2,FALSE)&amp;"",""))</f>
        <v/>
      </c>
      <c r="P325" s="296" t="str">
        <f>IF($N325="","",IFERROR(VLOOKUP($N325,'C3_2(公表)'!$C$4:$K$108,3,FALSE)&amp;"",""))</f>
        <v/>
      </c>
      <c r="Q325" s="738" t="str">
        <f>IF($N325="","",IFERROR(VLOOKUP($N325,'C3_2(公表)'!$C$4:$K$108,4,FALSE)&amp;"",""))</f>
        <v/>
      </c>
      <c r="R325" s="925" t="str">
        <f t="shared" ref="R325" si="1495">IFERROR(
  IF(COUNTIF($H318:$H325, $H325)&gt;1, 1,
    IF(COUNTIF($Z$10:$Z$30, $H325)=1,
      IF(INDEX($BF$10:$BF$34, MATCH($H325, $Z$10:$Z$30, 0))&lt;0, 2, ""),
      IF(COUNTIF($Z$32:$Z$34, $H325)=1,
        IF(INDEX($CI$32:$CI$34, MATCH($H325, $Z$32:$Z$34, 0))&lt;0, 3, ""),
        IF(INDEX($BF$40:$BF$64, MATCH($H325, $Z$40:$Z$64, 0))&lt;0, 4, "")
      )
    )
  ),"")</f>
        <v/>
      </c>
      <c r="S325" s="925" t="str">
        <f t="shared" si="1369"/>
        <v/>
      </c>
      <c r="U325" s="508" t="s">
        <v>1782</v>
      </c>
      <c r="V325" s="508" t="b">
        <f t="shared" ref="V325:W325" si="1496">V324</f>
        <v>0</v>
      </c>
      <c r="W325" s="508" t="b">
        <f t="shared" si="1496"/>
        <v>0</v>
      </c>
      <c r="X325" s="735" t="b">
        <f t="shared" ref="X325" si="1497">IF(H317=$AB$376, FALSE,
 IF(H317=$AC$376, FALSE,
 IF(H317=$AD$376, H324&lt;&gt;"",
 IF(H317=$AE$376, H324&lt;&gt;"",
 IF(H317=$AF$376, H324&lt;&gt;"", FALSE)))))</f>
        <v>0</v>
      </c>
      <c r="AC325" s="299"/>
    </row>
    <row r="326" spans="1:29" ht="21" hidden="1" customHeight="1" outlineLevel="1">
      <c r="A326" s="493"/>
      <c r="C326" s="1326" t="str">
        <f>'D6'!$AA$51</f>
        <v>-</v>
      </c>
      <c r="D326" s="1327"/>
      <c r="E326" s="1328"/>
      <c r="F326" s="1328"/>
      <c r="G326" s="1325"/>
      <c r="H326" s="48"/>
      <c r="I326" s="506"/>
      <c r="J326" s="294" t="str">
        <f t="shared" ref="J326" si="1498">IFERROR(IF(I326="","-",I326/I317),"-")</f>
        <v>-</v>
      </c>
      <c r="K326" s="1089" t="str">
        <f t="shared" si="1458"/>
        <v/>
      </c>
      <c r="L326" s="295" t="str">
        <f t="shared" ref="L326" si="1499">IF(AND(ISNUMBER(K326), K326&gt;=0, ISNUMBER(I317), I317&gt;0),K326/I317, "-")</f>
        <v>-</v>
      </c>
      <c r="M326" s="704" t="str">
        <f t="shared" si="1460"/>
        <v/>
      </c>
      <c r="N326" s="611"/>
      <c r="O326" s="296" t="str">
        <f>IF($N326="","",IFERROR(VLOOKUP($N326,'C3_2(公表)'!$C$4:$K$108,2,FALSE)&amp;"",""))</f>
        <v/>
      </c>
      <c r="P326" s="296" t="str">
        <f>IF($N326="","",IFERROR(VLOOKUP($N326,'C3_2(公表)'!$C$4:$K$108,3,FALSE)&amp;"",""))</f>
        <v/>
      </c>
      <c r="Q326" s="738" t="str">
        <f>IF($N326="","",IFERROR(VLOOKUP($N326,'C3_2(公表)'!$C$4:$K$108,4,FALSE)&amp;"",""))</f>
        <v/>
      </c>
      <c r="R326" s="925" t="str">
        <f t="shared" ref="R326" si="1500">IFERROR(
  IF(COUNTIF($H318:$H326, $H326)&gt;1, 1,
    IF(COUNTIF($Z$10:$Z$30, $H326)=1,
      IF(INDEX($BF$10:$BF$34, MATCH($H326, $Z$10:$Z$30, 0))&lt;0, 2, ""),
      IF(COUNTIF($Z$32:$Z$34, $H326)=1,
        IF(INDEX($CI$32:$CI$34, MATCH($H326, $Z$32:$Z$34, 0))&lt;0, 3, ""),
        IF(INDEX($BF$40:$BF$64, MATCH($H326, $Z$40:$Z$64, 0))&lt;0, 4, "")
      )
    )
  ),"")</f>
        <v/>
      </c>
      <c r="S326" s="925" t="str">
        <f t="shared" si="1369"/>
        <v/>
      </c>
      <c r="U326" s="508" t="s">
        <v>1782</v>
      </c>
      <c r="V326" s="508" t="b">
        <f t="shared" ref="V326:W326" si="1501">V325</f>
        <v>0</v>
      </c>
      <c r="W326" s="508" t="b">
        <f t="shared" si="1501"/>
        <v>0</v>
      </c>
      <c r="X326" s="735" t="b">
        <f t="shared" ref="X326" si="1502">IF(H317=$AB$376, FALSE,
 IF(H317=$AC$376, FALSE,
 IF(H317=$AD$376, H325&lt;&gt;"",
 IF(H317=$AE$376, H325&lt;&gt;"",
 IF(H317=$AF$376, H325&lt;&gt;"", FALSE)))))</f>
        <v>0</v>
      </c>
      <c r="AC326" s="299"/>
    </row>
    <row r="327" spans="1:29" ht="21" hidden="1" customHeight="1" outlineLevel="1">
      <c r="A327" s="493"/>
      <c r="C327" s="1329" t="s">
        <v>1043</v>
      </c>
      <c r="D327" s="1330"/>
      <c r="E327" s="1330"/>
      <c r="F327" s="1331"/>
      <c r="G327" s="1324"/>
      <c r="H327" s="48"/>
      <c r="I327" s="507"/>
      <c r="J327" s="294" t="str">
        <f t="shared" ref="J327" si="1503">IFERROR(IF(I327="","-",I327/I317),"-")</f>
        <v>-</v>
      </c>
      <c r="K327" s="1087" t="str">
        <f t="shared" si="1458"/>
        <v/>
      </c>
      <c r="L327" s="295" t="str">
        <f t="shared" ref="L327" si="1504">IF(AND(ISNUMBER(K327), K327&gt;=0, ISNUMBER(I317), I317&gt;0),K327/I317, "-")</f>
        <v>-</v>
      </c>
      <c r="M327" s="704" t="str">
        <f t="shared" si="1460"/>
        <v/>
      </c>
      <c r="N327" s="611"/>
      <c r="O327" s="296" t="str">
        <f>IF($N327="","",IFERROR(VLOOKUP($N327,'C3_2(公表)'!$C$4:$K$108,2,FALSE)&amp;"",""))</f>
        <v/>
      </c>
      <c r="P327" s="296" t="str">
        <f>IF($N327="","",IFERROR(VLOOKUP($N327,'C3_2(公表)'!$C$4:$K$108,3,FALSE)&amp;"",""))</f>
        <v/>
      </c>
      <c r="Q327" s="738" t="str">
        <f>IF($N327="","",IFERROR(VLOOKUP($N327,'C3_2(公表)'!$C$4:$K$108,4,FALSE)&amp;"",""))</f>
        <v/>
      </c>
      <c r="R327" s="925" t="str">
        <f t="shared" ref="R327" si="1505">IFERROR(
  IF(COUNTIF($H318:$H327, $H327)&gt;1, 1,
    IF(COUNTIF($Z$10:$Z$30, $H327)=1,
      IF(INDEX($BF$10:$BF$34, MATCH($H327, $Z$10:$Z$30, 0))&lt;0, 2, ""),
      IF(COUNTIF($Z$32:$Z$34, $H327)=1,
        IF(INDEX($CI$32:$CI$34, MATCH($H327, $Z$32:$Z$34, 0))&lt;0, 3, ""),
        IF(INDEX($BF$40:$BF$64, MATCH($H327, $Z$40:$Z$64, 0))&lt;0, 4, "")
      )
    )
  ),"")</f>
        <v/>
      </c>
      <c r="S327" s="925" t="str">
        <f t="shared" si="1369"/>
        <v/>
      </c>
      <c r="U327" s="508" t="s">
        <v>1782</v>
      </c>
      <c r="V327" s="508" t="b">
        <f t="shared" ref="V327:W327" si="1506">V326</f>
        <v>0</v>
      </c>
      <c r="W327" s="508" t="b">
        <f t="shared" si="1506"/>
        <v>0</v>
      </c>
      <c r="X327" s="1080" t="b">
        <f t="shared" ref="X327" si="1507">IF(H317=$AB$376, FALSE,
 IF(H317=$AC$376, FALSE,
 IF(H317=$AD$376, FALSE,
 IF(H317=$AE$376, H326&lt;&gt;"",
 IF(H317=$AF$376, H326&lt;&gt;"", FALSE)))))</f>
        <v>0</v>
      </c>
      <c r="AC327" s="299"/>
    </row>
    <row r="328" spans="1:29" ht="21" hidden="1" customHeight="1" outlineLevel="1">
      <c r="A328" s="493"/>
      <c r="C328" s="1326" t="str">
        <f>IFERROR(MIN(SUM(M318:M330)/I317,C326),"-")</f>
        <v>-</v>
      </c>
      <c r="D328" s="1327"/>
      <c r="E328" s="1328"/>
      <c r="F328" s="1328"/>
      <c r="G328" s="1325"/>
      <c r="H328" s="48"/>
      <c r="I328" s="506"/>
      <c r="J328" s="294" t="str">
        <f t="shared" ref="J328" si="1508">IFERROR(IF(I328="","-",I328/I317),"-")</f>
        <v>-</v>
      </c>
      <c r="K328" s="1089" t="str">
        <f t="shared" si="1458"/>
        <v/>
      </c>
      <c r="L328" s="295" t="str">
        <f t="shared" ref="L328" si="1509">IF(AND(ISNUMBER(K328), K328&gt;=0, ISNUMBER(I317), I317&gt;0),K328/I317, "-")</f>
        <v>-</v>
      </c>
      <c r="M328" s="704" t="str">
        <f t="shared" si="1460"/>
        <v/>
      </c>
      <c r="N328" s="611"/>
      <c r="O328" s="296" t="str">
        <f>IF($N328="","",IFERROR(VLOOKUP($N328,'C3_2(公表)'!$C$4:$K$108,2,FALSE)&amp;"",""))</f>
        <v/>
      </c>
      <c r="P328" s="296" t="str">
        <f>IF($N328="","",IFERROR(VLOOKUP($N328,'C3_2(公表)'!$C$4:$K$108,3,FALSE)&amp;"",""))</f>
        <v/>
      </c>
      <c r="Q328" s="738" t="str">
        <f>IF($N328="","",IFERROR(VLOOKUP($N328,'C3_2(公表)'!$C$4:$K$108,4,FALSE)&amp;"",""))</f>
        <v/>
      </c>
      <c r="R328" s="925" t="str">
        <f t="shared" ref="R328" si="1510">IFERROR(
  IF(COUNTIF($H318:$H328, $H328)&gt;1, 1,
    IF(COUNTIF($Z$10:$Z$30, $H328)=1,
      IF(INDEX($BF$10:$BF$34, MATCH($H328, $Z$10:$Z$30, 0))&lt;0, 2, ""),
      IF(COUNTIF($Z$32:$Z$34, $H328)=1,
        IF(INDEX($CI$32:$CI$34, MATCH($H328, $Z$32:$Z$34, 0))&lt;0, 3, ""),
        IF(INDEX($BF$40:$BF$64, MATCH($H328, $Z$40:$Z$64, 0))&lt;0, 4, "")
      )
    )
  ),"")</f>
        <v/>
      </c>
      <c r="S328" s="925" t="str">
        <f t="shared" si="1369"/>
        <v/>
      </c>
      <c r="U328" s="508" t="s">
        <v>1782</v>
      </c>
      <c r="V328" s="508" t="b">
        <f t="shared" ref="V328:W328" si="1511">V327</f>
        <v>0</v>
      </c>
      <c r="W328" s="508" t="b">
        <f t="shared" si="1511"/>
        <v>0</v>
      </c>
      <c r="X328" s="1080" t="b">
        <f t="shared" ref="X328" si="1512">IF(H317=$AB$376, FALSE,
 IF(H317=$AC$376, FALSE,
 IF(H317=$AD$376, FALSE,
 IF(H317=$AE$376, H327&lt;&gt;"",
 IF(H317=$AF$376, H327&lt;&gt;"", FALSE)))))</f>
        <v>0</v>
      </c>
      <c r="AC328" s="299"/>
    </row>
    <row r="329" spans="1:29" ht="21" hidden="1" customHeight="1" outlineLevel="1">
      <c r="A329" s="493"/>
      <c r="C329" s="1329" t="s">
        <v>1076</v>
      </c>
      <c r="D329" s="1330"/>
      <c r="E329" s="1330"/>
      <c r="F329" s="1331"/>
      <c r="G329" s="1324"/>
      <c r="H329" s="498"/>
      <c r="I329" s="506"/>
      <c r="J329" s="499" t="str">
        <f t="shared" ref="J329" si="1513">IFERROR(IF(I329="","-",I329/I317),"-")</f>
        <v>-</v>
      </c>
      <c r="K329" s="1089" t="str">
        <f t="shared" si="1458"/>
        <v/>
      </c>
      <c r="L329" s="500" t="str">
        <f t="shared" ref="L329" si="1514">IF(AND(ISNUMBER(K329), K329&gt;=0, ISNUMBER(I317), I317&gt;0),K329/I317, "-")</f>
        <v>-</v>
      </c>
      <c r="M329" s="707" t="str">
        <f t="shared" si="1460"/>
        <v/>
      </c>
      <c r="N329" s="611"/>
      <c r="O329" s="296" t="str">
        <f>IF($N329="","",IFERROR(VLOOKUP($N329,'C3_2(公表)'!$C$4:$K$108,2,FALSE)&amp;"",""))</f>
        <v/>
      </c>
      <c r="P329" s="296" t="str">
        <f>IF($N329="","",IFERROR(VLOOKUP($N329,'C3_2(公表)'!$C$4:$K$108,3,FALSE)&amp;"",""))</f>
        <v/>
      </c>
      <c r="Q329" s="738" t="str">
        <f>IF($N329="","",IFERROR(VLOOKUP($N329,'C3_2(公表)'!$C$4:$K$108,4,FALSE)&amp;"",""))</f>
        <v/>
      </c>
      <c r="R329" s="925" t="str">
        <f t="shared" ref="R329" si="1515">IFERROR(
  IF(COUNTIF($H318:$H329, $H329)&gt;1, 1,
    IF(COUNTIF($Z$10:$Z$30, $H329)=1,
      IF(INDEX($BF$10:$BF$34, MATCH($H329, $Z$10:$Z$30, 0))&lt;0, 2, ""),
      IF(COUNTIF($Z$32:$Z$34, $H329)=1,
        IF(INDEX($CI$32:$CI$34, MATCH($H329, $Z$32:$Z$34, 0))&lt;0, 3, ""),
        IF(INDEX($BF$40:$BF$64, MATCH($H329, $Z$40:$Z$64, 0))&lt;0, 4, "")
      )
    )
  ),"")</f>
        <v/>
      </c>
      <c r="S329" s="925" t="str">
        <f t="shared" si="1369"/>
        <v/>
      </c>
      <c r="U329" s="508" t="s">
        <v>1782</v>
      </c>
      <c r="V329" s="508" t="b">
        <f t="shared" ref="V329:W329" si="1516">V328</f>
        <v>0</v>
      </c>
      <c r="W329" s="508" t="b">
        <f t="shared" si="1516"/>
        <v>0</v>
      </c>
      <c r="X329" s="1080" t="b">
        <f t="shared" ref="X329" si="1517">IF(H317=$AB$376, FALSE,
 IF(H317=$AC$376, FALSE,
 IF(H317=$AD$376, FALSE,
 IF(H317=$AE$376, H328&lt;&gt;"",
 IF(H317=$AF$376, H328&lt;&gt;"", FALSE)))))</f>
        <v>0</v>
      </c>
      <c r="AC329" s="299"/>
    </row>
    <row r="330" spans="1:29" ht="21" hidden="1" customHeight="1" outlineLevel="1" thickBot="1">
      <c r="A330" s="493"/>
      <c r="C330" s="1333" t="str">
        <f>IFERROR(MIN(SUM(K318:K330)/I317, C328),"-")</f>
        <v>-</v>
      </c>
      <c r="D330" s="1334"/>
      <c r="E330" s="1334"/>
      <c r="F330" s="1335"/>
      <c r="G330" s="1332"/>
      <c r="H330" s="893" t="str">
        <f>IF(AND(H317="電源構成を指定しない", I317&lt;&gt;""), "電源種の指定なし", "")</f>
        <v/>
      </c>
      <c r="I330" s="894" t="str">
        <f>IF(AND(H317="電源構成を指定しない", I317&lt;&gt;""), I317-SUM(I318:I329), "")</f>
        <v/>
      </c>
      <c r="J330" s="895" t="str">
        <f t="shared" ref="J330" si="1518">IFERROR(IF(I330="","-",I330/I317),"-")</f>
        <v>-</v>
      </c>
      <c r="K330" s="1095" t="str">
        <f t="shared" si="1458"/>
        <v/>
      </c>
      <c r="L330" s="896" t="str">
        <f t="shared" ref="L330" si="1519">IF(AND(ISNUMBER(K330), K330&gt;=0, ISNUMBER(I317), I317&gt;0),K330/I317, "-")</f>
        <v>-</v>
      </c>
      <c r="M330" s="897" t="str">
        <f t="shared" si="1460"/>
        <v/>
      </c>
      <c r="N330" s="614"/>
      <c r="O330" s="740" t="str">
        <f>IF($N330="","",IFERROR(VLOOKUP($N330,'C3_2(公表)'!$C$4:$K$108,2,FALSE)&amp;"",""))</f>
        <v/>
      </c>
      <c r="P330" s="740" t="str">
        <f>IF($N330="","",IFERROR(VLOOKUP($N330,'C3_2(公表)'!$C$4:$K$108,3,FALSE)&amp;"",""))</f>
        <v/>
      </c>
      <c r="Q330" s="741" t="str">
        <f>IF($N330="","",IFERROR(VLOOKUP($N330,'C3_2(公表)'!$C$4:$K$108,4,FALSE)&amp;"",""))</f>
        <v/>
      </c>
      <c r="R330" s="733"/>
      <c r="S330" s="733"/>
      <c r="U330" s="508" t="s">
        <v>1782</v>
      </c>
      <c r="V330" s="508" t="b">
        <f t="shared" ref="V330:W330" si="1520">V329</f>
        <v>0</v>
      </c>
      <c r="W330" s="508" t="b">
        <f t="shared" si="1520"/>
        <v>0</v>
      </c>
      <c r="X330" s="508" t="b">
        <v>0</v>
      </c>
      <c r="AC330" s="299"/>
    </row>
    <row r="331" spans="1:29" ht="21" hidden="1" customHeight="1" outlineLevel="1" thickTop="1" thickBot="1">
      <c r="A331" s="493"/>
      <c r="C331" s="1336" t="s">
        <v>1785</v>
      </c>
      <c r="D331" s="291" t="s">
        <v>1107</v>
      </c>
      <c r="E331" s="292" t="s">
        <v>54</v>
      </c>
      <c r="F331" s="292" t="s">
        <v>1109</v>
      </c>
      <c r="G331" s="589" t="s">
        <v>1108</v>
      </c>
      <c r="H331" s="743" t="str">
        <f>IF(AND($C$3=$AB$376, $I331&lt;&gt;""), $AB$376, "")</f>
        <v/>
      </c>
      <c r="I331" s="1053" t="str">
        <f>IF('D6'!$AB$34=0, "", 'D6'!$AB$34)</f>
        <v/>
      </c>
      <c r="J331" s="744"/>
      <c r="K331" s="1093"/>
      <c r="L331" s="593"/>
      <c r="M331" s="703"/>
      <c r="N331" s="610"/>
      <c r="O331" s="293" t="str">
        <f>IF($N331="","",
 IF($N331=0,"第2号様式　その３のすべての発電所",IFERROR(VLOOKUP($N331,'C3_2(公表)'!$C$4:$K$108,2,FALSE)&amp;"", "")))</f>
        <v/>
      </c>
      <c r="P331" s="293" t="str">
        <f>IF($N331="","",IFERROR(VLOOKUP($N331,'C3_2(公表)'!$C$4:$K$108,3,FALSE)&amp;"",""))</f>
        <v/>
      </c>
      <c r="Q331" s="737" t="str">
        <f>IF($N331="","",IFERROR(VLOOKUP($N331,'C3_2(公表)'!$C$4:$K$108,4,FALSE)&amp;"",""))</f>
        <v/>
      </c>
      <c r="R331" s="709"/>
      <c r="S331" s="925" t="str">
        <f t="shared" ref="S331" si="1521">IF(OR($H331="", $I331="", $I331=SUM($I332:$I344)), "",
   IF(SUM($I332:$I344)&lt;$I331,
     $U331&amp;"の利用量合計が "&amp;TEXT($I331, "#,##0")&amp;" 千kWh となるように I列に入力してください。",
     $U331&amp;"の利用量合計が "&amp;TEXT($I331, "#,##0")&amp;" 千kWh となるように I列に入力してください。"))</f>
        <v/>
      </c>
      <c r="T331" s="1338"/>
      <c r="U331" s="508" t="s">
        <v>1784</v>
      </c>
      <c r="V331" s="508" t="b">
        <f>'D6'!$AB$34&gt;0</f>
        <v>0</v>
      </c>
      <c r="W331" s="508" t="b">
        <f>'D6'!$AB$35&gt;0</f>
        <v>0</v>
      </c>
      <c r="X331" s="508" t="b">
        <v>1</v>
      </c>
      <c r="Y331" s="587"/>
    </row>
    <row r="332" spans="1:29" ht="21" hidden="1" customHeight="1" outlineLevel="1">
      <c r="A332" s="493"/>
      <c r="C332" s="1337"/>
      <c r="D332" s="305"/>
      <c r="E332" s="306"/>
      <c r="F332" s="306"/>
      <c r="G332" s="307"/>
      <c r="H332" s="495"/>
      <c r="I332" s="503"/>
      <c r="J332" s="294" t="str">
        <f t="shared" ref="J332" si="1522">IFERROR(IF(I332="","-",I332/I331),"-")</f>
        <v>-</v>
      </c>
      <c r="K332" s="1087" t="str">
        <f t="shared" ref="K332:K344" si="1523">IF($H332="", "", IFERROR(INDEX($FT$40:$GS$55, MATCH($H332, $FS$40:$FS$55, 0), MATCH($U332, $FT$39:$GS$39, 0)), ""))</f>
        <v/>
      </c>
      <c r="L332" s="295" t="str">
        <f t="shared" ref="L332" si="1524">IF(AND(ISNUMBER(K332), K332&gt;=0, ISNUMBER(I331), I331&gt;0),K332/I331, "-")</f>
        <v>-</v>
      </c>
      <c r="M332" s="704" t="str">
        <f t="shared" ref="M332:M344" si="1525">IF($H332="", "", IFERROR(INDEX($FT$10:$GS$25, MATCH($H332, $FS$10:$FS$25, 0), MATCH($U332, $FT$9:$GS$9, 0)), ""))</f>
        <v/>
      </c>
      <c r="N332" s="611"/>
      <c r="O332" s="296" t="str">
        <f>IF($N332="","",IFERROR(VLOOKUP($N332,'C3_2(公表)'!$C$4:$K$108,2,FALSE)&amp;"",""))</f>
        <v/>
      </c>
      <c r="P332" s="296" t="str">
        <f>IF($N332="","",IFERROR(VLOOKUP($N332,'C3_2(公表)'!$C$4:$K$108,3,FALSE)&amp;"",""))</f>
        <v/>
      </c>
      <c r="Q332" s="738" t="str">
        <f>IF($N332="","",IFERROR(VLOOKUP($N332,'C3_2(公表)'!$C$4:$K$108,4,FALSE)&amp;"",""))</f>
        <v/>
      </c>
      <c r="R332" s="925" t="str">
        <f t="shared" ref="R332" si="1526">IFERROR(
  IF(COUNTIF($H332:$H332, $H332)&gt;1, 1,
    IF(COUNTIF($Z$10:$Z$30, $H332)=1,
      IF(INDEX($BF$10:$BF$34, MATCH($H332, $Z$10:$Z$30, 0))&lt;0, 2, ""),
      IF(COUNTIF($Z$32:$Z$34, $H332)=1,
        IF(INDEX($CI$32:$CI$34, MATCH($H332, $Z$32:$Z$34, 0))&lt;0, 3, ""),
        IF(INDEX($BF$40:$BF$64, MATCH($H332, $Z$40:$Z$64, 0))&lt;0, 4, "")
      )
    )
  ),"")</f>
        <v/>
      </c>
      <c r="S332" s="925" t="str">
        <f t="shared" si="1396"/>
        <v/>
      </c>
      <c r="T332" s="1338"/>
      <c r="U332" s="508" t="s">
        <v>1784</v>
      </c>
      <c r="V332" s="508" t="b">
        <f>V331</f>
        <v>0</v>
      </c>
      <c r="W332" s="508" t="b">
        <f>W331</f>
        <v>0</v>
      </c>
      <c r="X332" s="734" t="b">
        <f t="shared" ref="X332" si="1527">IF(H331=$AB$376, FALSE,
 IF(H331=$AC$376, H331&lt;&gt;"",
 IF(H331=$AD$376, H331&lt;&gt;"",
 IF(H331=$AE$376, H331&lt;&gt;"",
 IF(H331=$AF$376, H331&lt;&gt;"", FALSE)))))</f>
        <v>0</v>
      </c>
      <c r="Y332" s="587"/>
    </row>
    <row r="333" spans="1:29" ht="21" hidden="1" customHeight="1" outlineLevel="1">
      <c r="A333" s="493"/>
      <c r="C333" s="297" t="s">
        <v>1071</v>
      </c>
      <c r="D333" s="1339"/>
      <c r="E333" s="1339"/>
      <c r="F333" s="1339"/>
      <c r="G333" s="1340"/>
      <c r="H333" s="48"/>
      <c r="I333" s="503"/>
      <c r="J333" s="294" t="str">
        <f t="shared" ref="J333" si="1528">IFERROR(IF(I333="","-",I333/I331),"-")</f>
        <v>-</v>
      </c>
      <c r="K333" s="1088" t="str">
        <f t="shared" si="1523"/>
        <v/>
      </c>
      <c r="L333" s="295" t="str">
        <f t="shared" ref="L333" si="1529">IF(AND(ISNUMBER(K333), K333&gt;=0, ISNUMBER(I331), I331&gt;0),K333/I331, "-")</f>
        <v>-</v>
      </c>
      <c r="M333" s="704" t="str">
        <f t="shared" si="1525"/>
        <v/>
      </c>
      <c r="N333" s="612"/>
      <c r="O333" s="296" t="str">
        <f>IF($N333="","",IFERROR(VLOOKUP($N333,'C3_2(公表)'!$C$4:$K$108,2,FALSE)&amp;"",""))</f>
        <v/>
      </c>
      <c r="P333" s="296" t="str">
        <f>IF($N333="","",IFERROR(VLOOKUP($N333,'C3_2(公表)'!$C$4:$K$108,3,FALSE)&amp;"",""))</f>
        <v/>
      </c>
      <c r="Q333" s="738" t="str">
        <f>IF($N333="","",IFERROR(VLOOKUP($N333,'C3_2(公表)'!$C$4:$K$108,4,FALSE)&amp;"",""))</f>
        <v/>
      </c>
      <c r="R333" s="925" t="str">
        <f t="shared" ref="R333" si="1530">IFERROR(
  IF(COUNTIF($H332:$H333, $H333)&gt;1, 1,
    IF(COUNTIF($Z$10:$Z$30, $H333)=1,
      IF(INDEX($BF$10:$BF$34, MATCH($H333, $Z$10:$Z$30, 0))&lt;0, 2, ""),
      IF(COUNTIF($Z$32:$Z$34, $H333)=1,
        IF(INDEX($CI$32:$CI$34, MATCH($H333, $Z$32:$Z$34, 0))&lt;0, 3, ""),
        IF(INDEX($BF$40:$BF$64, MATCH($H333, $Z$40:$Z$64, 0))&lt;0, 4, "")
      )
    )
  ),"")</f>
        <v/>
      </c>
      <c r="S333" s="925" t="str">
        <f t="shared" si="1396"/>
        <v/>
      </c>
      <c r="U333" s="508" t="s">
        <v>1784</v>
      </c>
      <c r="V333" s="508" t="b">
        <f t="shared" ref="V333:W333" si="1531">V332</f>
        <v>0</v>
      </c>
      <c r="W333" s="508" t="b">
        <f t="shared" si="1531"/>
        <v>0</v>
      </c>
      <c r="X333" s="734" t="b">
        <f t="shared" ref="X333" si="1532">IF(H331=$AB$376, FALSE,
 IF(H331=$AC$376, H332&lt;&gt;"",
 IF(H331=$AD$376, H332&lt;&gt;"",
 IF(H331=$AE$376, H332&lt;&gt;"",
 IF(H331=$AF$376, H332&lt;&gt;"", FALSE)))))</f>
        <v>0</v>
      </c>
    </row>
    <row r="334" spans="1:29" ht="21" hidden="1" customHeight="1" outlineLevel="1">
      <c r="A334" s="493"/>
      <c r="C334" s="1341"/>
      <c r="D334" s="1342"/>
      <c r="E334" s="1342"/>
      <c r="F334" s="1343"/>
      <c r="G334" s="298" t="s">
        <v>1072</v>
      </c>
      <c r="H334" s="48"/>
      <c r="I334" s="503"/>
      <c r="J334" s="294" t="str">
        <f t="shared" ref="J334" si="1533">IFERROR(IF(I334="","-",I334/I331),"-")</f>
        <v>-</v>
      </c>
      <c r="K334" s="1088" t="str">
        <f t="shared" si="1523"/>
        <v/>
      </c>
      <c r="L334" s="295" t="str">
        <f t="shared" ref="L334" si="1534">IF(AND(ISNUMBER(K334), K334&gt;=0, ISNUMBER(I331), I331&gt;0),K334/I331, "-")</f>
        <v>-</v>
      </c>
      <c r="M334" s="704" t="str">
        <f t="shared" si="1525"/>
        <v/>
      </c>
      <c r="N334" s="612"/>
      <c r="O334" s="296" t="str">
        <f>IF($N334="","",IFERROR(VLOOKUP($N334,'C3_2(公表)'!$C$4:$K$108,2,FALSE)&amp;"",""))</f>
        <v/>
      </c>
      <c r="P334" s="296" t="str">
        <f>IF($N334="","",IFERROR(VLOOKUP($N334,'C3_2(公表)'!$C$4:$K$108,3,FALSE)&amp;"",""))</f>
        <v/>
      </c>
      <c r="Q334" s="738" t="str">
        <f>IF($N334="","",IFERROR(VLOOKUP($N334,'C3_2(公表)'!$C$4:$K$108,4,FALSE)&amp;"",""))</f>
        <v/>
      </c>
      <c r="R334" s="925" t="str">
        <f t="shared" ref="R334" si="1535">IFERROR(
  IF(COUNTIF($H332:$H334, $H334)&gt;1, 1,
    IF(COUNTIF($Z$10:$Z$30, $H334)=1,
      IF(INDEX($BF$10:$BF$34, MATCH($H334, $Z$10:$Z$30, 0))&lt;0, 2, ""),
      IF(COUNTIF($Z$32:$Z$34, $H334)=1,
        IF(INDEX($CI$32:$CI$34, MATCH($H334, $Z$32:$Z$34, 0))&lt;0, 3, ""),
        IF(INDEX($BF$40:$BF$64, MATCH($H334, $Z$40:$Z$64, 0))&lt;0, 4, "")
      )
    )
  ),"")</f>
        <v/>
      </c>
      <c r="S334" s="925" t="str">
        <f t="shared" si="1396"/>
        <v/>
      </c>
      <c r="U334" s="508" t="s">
        <v>1784</v>
      </c>
      <c r="V334" s="508" t="b">
        <f t="shared" ref="V334:W334" si="1536">V333</f>
        <v>0</v>
      </c>
      <c r="W334" s="508" t="b">
        <f t="shared" si="1536"/>
        <v>0</v>
      </c>
      <c r="X334" s="734" t="b">
        <f t="shared" ref="X334" si="1537">IF(H331=$AB$376, FALSE,
 IF(H331=$AC$376, H333&lt;&gt;"",
 IF(H331=$AD$376, H333&lt;&gt;"",
 IF(H331=$AE$376, H333&lt;&gt;"",
 IF(H331=$AF$376, H333&lt;&gt;"", FALSE)))))</f>
        <v>0</v>
      </c>
      <c r="AC334" s="299"/>
    </row>
    <row r="335" spans="1:29" ht="21" hidden="1" customHeight="1" outlineLevel="1">
      <c r="A335" s="493"/>
      <c r="C335" s="1344" t="s">
        <v>1148</v>
      </c>
      <c r="D335" s="1345"/>
      <c r="E335" s="1345"/>
      <c r="F335" s="1345"/>
      <c r="G335" s="1324"/>
      <c r="H335" s="48"/>
      <c r="I335" s="503"/>
      <c r="J335" s="294" t="str">
        <f t="shared" ref="J335" si="1538">IFERROR(IF(I335="","-",I335/I331),"-")</f>
        <v>-</v>
      </c>
      <c r="K335" s="1088" t="str">
        <f t="shared" si="1523"/>
        <v/>
      </c>
      <c r="L335" s="295" t="str">
        <f t="shared" ref="L335" si="1539">IF(AND(ISNUMBER(K335), K335&gt;=0, ISNUMBER(I331), I331&gt;0),K335/I331, "-")</f>
        <v>-</v>
      </c>
      <c r="M335" s="704" t="str">
        <f t="shared" si="1525"/>
        <v/>
      </c>
      <c r="N335" s="612"/>
      <c r="O335" s="296" t="str">
        <f>IF($N335="","",IFERROR(VLOOKUP($N335,'C3_2(公表)'!$C$4:$K$108,2,FALSE)&amp;"",""))</f>
        <v/>
      </c>
      <c r="P335" s="296" t="str">
        <f>IF($N335="","",IFERROR(VLOOKUP($N335,'C3_2(公表)'!$C$4:$K$108,3,FALSE)&amp;"",""))</f>
        <v/>
      </c>
      <c r="Q335" s="738" t="str">
        <f>IF($N335="","",IFERROR(VLOOKUP($N335,'C3_2(公表)'!$C$4:$K$108,4,FALSE)&amp;"",""))</f>
        <v/>
      </c>
      <c r="R335" s="925" t="str">
        <f t="shared" ref="R335" si="1540">IFERROR(
  IF(COUNTIF($H332:$H335, $H335)&gt;1, 1,
    IF(COUNTIF($Z$10:$Z$30, $H335)=1,
      IF(INDEX($BF$10:$BF$34, MATCH($H335, $Z$10:$Z$30, 0))&lt;0, 2, ""),
      IF(COUNTIF($Z$32:$Z$34, $H335)=1,
        IF(INDEX($CI$32:$CI$34, MATCH($H335, $Z$32:$Z$34, 0))&lt;0, 3, ""),
        IF(INDEX($BF$40:$BF$64, MATCH($H335, $Z$40:$Z$64, 0))&lt;0, 4, "")
      )
    )
  ),"")</f>
        <v/>
      </c>
      <c r="S335" s="925" t="str">
        <f t="shared" si="1369"/>
        <v/>
      </c>
      <c r="U335" s="508" t="s">
        <v>1784</v>
      </c>
      <c r="V335" s="508" t="b">
        <f t="shared" ref="V335:W335" si="1541">V334</f>
        <v>0</v>
      </c>
      <c r="W335" s="508" t="b">
        <f t="shared" si="1541"/>
        <v>0</v>
      </c>
      <c r="X335" s="735" t="b">
        <f t="shared" ref="X335" si="1542">IF(H331=$AB$376, FALSE,
 IF(H331=$AC$376, FALSE,
 IF(H331=$AD$376, H334&lt;&gt;"",
 IF(H331=$AE$376, H334&lt;&gt;"",
 IF(H331=$AF$376, H334&lt;&gt;"", FALSE)))))</f>
        <v>0</v>
      </c>
      <c r="AC335" s="299"/>
    </row>
    <row r="336" spans="1:29" ht="21" hidden="1" customHeight="1" outlineLevel="1">
      <c r="A336" s="493"/>
      <c r="C336" s="1346"/>
      <c r="D336" s="1347"/>
      <c r="E336" s="1347"/>
      <c r="F336" s="1347"/>
      <c r="G336" s="1325"/>
      <c r="H336" s="48"/>
      <c r="I336" s="503"/>
      <c r="J336" s="294" t="str">
        <f t="shared" ref="J336" si="1543">IFERROR(IF(I336="","-",I336/I331),"-")</f>
        <v>-</v>
      </c>
      <c r="K336" s="1088" t="str">
        <f t="shared" si="1523"/>
        <v/>
      </c>
      <c r="L336" s="295" t="str">
        <f t="shared" ref="L336" si="1544">IF(AND(ISNUMBER(K336), K336&gt;=0, ISNUMBER(I331), I331&gt;0),K336/I331, "-")</f>
        <v>-</v>
      </c>
      <c r="M336" s="704" t="str">
        <f t="shared" si="1525"/>
        <v/>
      </c>
      <c r="N336" s="612"/>
      <c r="O336" s="296" t="str">
        <f>IF($N336="","",IFERROR(VLOOKUP($N336,'C3_2(公表)'!$C$4:$K$108,2,FALSE)&amp;"",""))</f>
        <v/>
      </c>
      <c r="P336" s="296" t="str">
        <f>IF($N336="","",IFERROR(VLOOKUP($N336,'C3_2(公表)'!$C$4:$K$108,3,FALSE)&amp;"",""))</f>
        <v/>
      </c>
      <c r="Q336" s="738" t="str">
        <f>IF($N336="","",IFERROR(VLOOKUP($N336,'C3_2(公表)'!$C$4:$K$108,4,FALSE)&amp;"",""))</f>
        <v/>
      </c>
      <c r="R336" s="925" t="str">
        <f t="shared" ref="R336" si="1545">IFERROR(
  IF(COUNTIF($H332:$H336, $H336)&gt;1, 1,
    IF(COUNTIF($Z$10:$Z$30, $H336)=1,
      IF(INDEX($BF$10:$BF$34, MATCH($H336, $Z$10:$Z$30, 0))&lt;0, 2, ""),
      IF(COUNTIF($Z$32:$Z$34, $H336)=1,
        IF(INDEX($CI$32:$CI$34, MATCH($H336, $Z$32:$Z$34, 0))&lt;0, 3, ""),
        IF(INDEX($BF$40:$BF$64, MATCH($H336, $Z$40:$Z$64, 0))&lt;0, 4, "")
      )
    )
  ),"")</f>
        <v/>
      </c>
      <c r="S336" s="925" t="str">
        <f t="shared" si="1369"/>
        <v/>
      </c>
      <c r="U336" s="508" t="s">
        <v>1784</v>
      </c>
      <c r="V336" s="508" t="b">
        <f t="shared" ref="V336:W336" si="1546">V335</f>
        <v>0</v>
      </c>
      <c r="W336" s="508" t="b">
        <f t="shared" si="1546"/>
        <v>0</v>
      </c>
      <c r="X336" s="735" t="b">
        <f t="shared" ref="X336" si="1547">IF(H331=$AB$376, FALSE,
 IF(H331=$AC$376, FALSE,
 IF(H331=$AD$376, H335&lt;&gt;"",
 IF(H331=$AE$376, H335&lt;&gt;"",
 IF(H331=$AF$376, H335&lt;&gt;"", FALSE)))))</f>
        <v>0</v>
      </c>
      <c r="AC336" s="299"/>
    </row>
    <row r="337" spans="1:29" ht="21" hidden="1" customHeight="1" outlineLevel="1">
      <c r="A337" s="493"/>
      <c r="C337" s="1344" t="s">
        <v>1149</v>
      </c>
      <c r="D337" s="1345"/>
      <c r="E337" s="1345"/>
      <c r="F337" s="1345"/>
      <c r="G337" s="1324"/>
      <c r="H337" s="48"/>
      <c r="I337" s="503"/>
      <c r="J337" s="294" t="str">
        <f t="shared" ref="J337" si="1548">IFERROR(IF(I337="","-",I337/I331),"-")</f>
        <v>-</v>
      </c>
      <c r="K337" s="1088" t="str">
        <f t="shared" si="1523"/>
        <v/>
      </c>
      <c r="L337" s="295" t="str">
        <f t="shared" ref="L337" si="1549">IF(AND(ISNUMBER(K337), K337&gt;=0, ISNUMBER(I331), I331&gt;0),K337/I331, "-")</f>
        <v>-</v>
      </c>
      <c r="M337" s="704" t="str">
        <f t="shared" si="1525"/>
        <v/>
      </c>
      <c r="N337" s="612"/>
      <c r="O337" s="296" t="str">
        <f>IF($N337="","",IFERROR(VLOOKUP($N337,'C3_2(公表)'!$C$4:$K$108,2,FALSE)&amp;"",""))</f>
        <v/>
      </c>
      <c r="P337" s="296" t="str">
        <f>IF($N337="","",IFERROR(VLOOKUP($N337,'C3_2(公表)'!$C$4:$K$108,3,FALSE)&amp;"",""))</f>
        <v/>
      </c>
      <c r="Q337" s="738" t="str">
        <f>IF($N337="","",IFERROR(VLOOKUP($N337,'C3_2(公表)'!$C$4:$K$108,4,FALSE)&amp;"",""))</f>
        <v/>
      </c>
      <c r="R337" s="925" t="str">
        <f t="shared" ref="R337" si="1550">IFERROR(
  IF(COUNTIF($H332:$H337, $H337)&gt;1, 1,
    IF(COUNTIF($Z$10:$Z$30, $H337)=1,
      IF(INDEX($BF$10:$BF$34, MATCH($H337, $Z$10:$Z$30, 0))&lt;0, 2, ""),
      IF(COUNTIF($Z$32:$Z$34, $H337)=1,
        IF(INDEX($CI$32:$CI$34, MATCH($H337, $Z$32:$Z$34, 0))&lt;0, 3, ""),
        IF(INDEX($BF$40:$BF$64, MATCH($H337, $Z$40:$Z$64, 0))&lt;0, 4, "")
      )
    )
  ),"")</f>
        <v/>
      </c>
      <c r="S337" s="925" t="str">
        <f t="shared" si="1369"/>
        <v/>
      </c>
      <c r="U337" s="508" t="s">
        <v>1784</v>
      </c>
      <c r="V337" s="508" t="b">
        <f t="shared" ref="V337:W337" si="1551">V336</f>
        <v>0</v>
      </c>
      <c r="W337" s="508" t="b">
        <f t="shared" si="1551"/>
        <v>0</v>
      </c>
      <c r="X337" s="735" t="b">
        <f t="shared" ref="X337" si="1552">IF(H331=$AB$376, FALSE,
 IF(H331=$AC$376, FALSE,
 IF(H331=$AD$376, H336&lt;&gt;"",
 IF(H331=$AE$376, H336&lt;&gt;"",
 IF(H331=$AF$376, H336&lt;&gt;"", FALSE)))))</f>
        <v>0</v>
      </c>
      <c r="AC337" s="299"/>
    </row>
    <row r="338" spans="1:29" ht="21" hidden="1" customHeight="1" outlineLevel="1">
      <c r="A338" s="493"/>
      <c r="C338" s="1346"/>
      <c r="D338" s="1347"/>
      <c r="E338" s="1347"/>
      <c r="F338" s="1347"/>
      <c r="G338" s="1325"/>
      <c r="H338" s="48"/>
      <c r="I338" s="503"/>
      <c r="J338" s="294" t="str">
        <f t="shared" ref="J338" si="1553">IFERROR(IF(I338="","-",I338/I331),"-")</f>
        <v>-</v>
      </c>
      <c r="K338" s="1088" t="str">
        <f t="shared" si="1523"/>
        <v/>
      </c>
      <c r="L338" s="295" t="str">
        <f t="shared" ref="L338" si="1554">IF(AND(ISNUMBER(K338), K338&gt;=0, ISNUMBER(I331), I331&gt;0),K338/I331, "-")</f>
        <v>-</v>
      </c>
      <c r="M338" s="704" t="str">
        <f t="shared" si="1525"/>
        <v/>
      </c>
      <c r="N338" s="612"/>
      <c r="O338" s="296" t="str">
        <f>IF($N338="","",IFERROR(VLOOKUP($N338,'C3_2(公表)'!$C$4:$K$108,2,FALSE)&amp;"",""))</f>
        <v/>
      </c>
      <c r="P338" s="296" t="str">
        <f>IF($N338="","",IFERROR(VLOOKUP($N338,'C3_2(公表)'!$C$4:$K$108,3,FALSE)&amp;"",""))</f>
        <v/>
      </c>
      <c r="Q338" s="738" t="str">
        <f>IF($N338="","",IFERROR(VLOOKUP($N338,'C3_2(公表)'!$C$4:$K$108,4,FALSE)&amp;"",""))</f>
        <v/>
      </c>
      <c r="R338" s="925" t="str">
        <f t="shared" ref="R338" si="1555">IFERROR(
  IF(COUNTIF($H332:$H338, $H338)&gt;1, 1,
    IF(COUNTIF($Z$10:$Z$30, $H338)=1,
      IF(INDEX($BF$10:$BF$34, MATCH($H338, $Z$10:$Z$30, 0))&lt;0, 2, ""),
      IF(COUNTIF($Z$32:$Z$34, $H338)=1,
        IF(INDEX($CI$32:$CI$34, MATCH($H338, $Z$32:$Z$34, 0))&lt;0, 3, ""),
        IF(INDEX($BF$40:$BF$64, MATCH($H338, $Z$40:$Z$64, 0))&lt;0, 4, "")
      )
    )
  ),"")</f>
        <v/>
      </c>
      <c r="S338" s="925" t="str">
        <f t="shared" si="1369"/>
        <v/>
      </c>
      <c r="U338" s="508" t="s">
        <v>1784</v>
      </c>
      <c r="V338" s="508" t="b">
        <f t="shared" ref="V338:W338" si="1556">V337</f>
        <v>0</v>
      </c>
      <c r="W338" s="508" t="b">
        <f t="shared" si="1556"/>
        <v>0</v>
      </c>
      <c r="X338" s="735" t="b">
        <f t="shared" ref="X338" si="1557">IF(H331=$AB$376, FALSE,
 IF(H331=$AC$376, FALSE,
 IF(H331=$AD$376, H337&lt;&gt;"",
 IF(H331=$AE$376, H337&lt;&gt;"",
 IF(H331=$AF$376, H337&lt;&gt;"", FALSE)))))</f>
        <v>0</v>
      </c>
      <c r="AC338" s="299"/>
    </row>
    <row r="339" spans="1:29" ht="21" hidden="1" customHeight="1" outlineLevel="1">
      <c r="A339" s="493"/>
      <c r="C339" s="1321" t="s">
        <v>1075</v>
      </c>
      <c r="D339" s="1322"/>
      <c r="E339" s="1323"/>
      <c r="F339" s="1323"/>
      <c r="G339" s="1324"/>
      <c r="H339" s="48"/>
      <c r="I339" s="503"/>
      <c r="J339" s="294" t="str">
        <f t="shared" ref="J339" si="1558">IFERROR(IF(I339="","-",I339/I331),"-")</f>
        <v>-</v>
      </c>
      <c r="K339" s="1088" t="str">
        <f t="shared" si="1523"/>
        <v/>
      </c>
      <c r="L339" s="295" t="str">
        <f t="shared" ref="L339" si="1559">IF(AND(ISNUMBER(K339), K339&gt;=0, ISNUMBER(I331), I331&gt;0),K339/I331, "-")</f>
        <v>-</v>
      </c>
      <c r="M339" s="704" t="str">
        <f t="shared" si="1525"/>
        <v/>
      </c>
      <c r="N339" s="612"/>
      <c r="O339" s="296" t="str">
        <f>IF($N339="","",IFERROR(VLOOKUP($N339,'C3_2(公表)'!$C$4:$K$108,2,FALSE)&amp;"",""))</f>
        <v/>
      </c>
      <c r="P339" s="296" t="str">
        <f>IF($N339="","",IFERROR(VLOOKUP($N339,'C3_2(公表)'!$C$4:$K$108,3,FALSE)&amp;"",""))</f>
        <v/>
      </c>
      <c r="Q339" s="738" t="str">
        <f>IF($N339="","",IFERROR(VLOOKUP($N339,'C3_2(公表)'!$C$4:$K$108,4,FALSE)&amp;"",""))</f>
        <v/>
      </c>
      <c r="R339" s="925" t="str">
        <f t="shared" ref="R339" si="1560">IFERROR(
  IF(COUNTIF($H332:$H339, $H339)&gt;1, 1,
    IF(COUNTIF($Z$10:$Z$30, $H339)=1,
      IF(INDEX($BF$10:$BF$34, MATCH($H339, $Z$10:$Z$30, 0))&lt;0, 2, ""),
      IF(COUNTIF($Z$32:$Z$34, $H339)=1,
        IF(INDEX($CI$32:$CI$34, MATCH($H339, $Z$32:$Z$34, 0))&lt;0, 3, ""),
        IF(INDEX($BF$40:$BF$64, MATCH($H339, $Z$40:$Z$64, 0))&lt;0, 4, "")
      )
    )
  ),"")</f>
        <v/>
      </c>
      <c r="S339" s="925" t="str">
        <f t="shared" si="1369"/>
        <v/>
      </c>
      <c r="U339" s="508" t="s">
        <v>1784</v>
      </c>
      <c r="V339" s="508" t="b">
        <f t="shared" ref="V339:W339" si="1561">V338</f>
        <v>0</v>
      </c>
      <c r="W339" s="508" t="b">
        <f t="shared" si="1561"/>
        <v>0</v>
      </c>
      <c r="X339" s="735" t="b">
        <f t="shared" ref="X339" si="1562">IF(H331=$AB$376, FALSE,
 IF(H331=$AC$376, FALSE,
 IF(H331=$AD$376, H338&lt;&gt;"",
 IF(H331=$AE$376, H338&lt;&gt;"",
 IF(H331=$AF$376, H338&lt;&gt;"", FALSE)))))</f>
        <v>0</v>
      </c>
      <c r="AC339" s="299"/>
    </row>
    <row r="340" spans="1:29" ht="21" hidden="1" customHeight="1" outlineLevel="1">
      <c r="A340" s="493"/>
      <c r="C340" s="1326" t="str">
        <f>'D6'!$AB$51</f>
        <v>-</v>
      </c>
      <c r="D340" s="1327"/>
      <c r="E340" s="1328"/>
      <c r="F340" s="1328"/>
      <c r="G340" s="1325"/>
      <c r="H340" s="48"/>
      <c r="I340" s="506"/>
      <c r="J340" s="294" t="str">
        <f t="shared" ref="J340" si="1563">IFERROR(IF(I340="","-",I340/I331),"-")</f>
        <v>-</v>
      </c>
      <c r="K340" s="1089" t="str">
        <f t="shared" si="1523"/>
        <v/>
      </c>
      <c r="L340" s="295" t="str">
        <f t="shared" ref="L340" si="1564">IF(AND(ISNUMBER(K340), K340&gt;=0, ISNUMBER(I331), I331&gt;0),K340/I331, "-")</f>
        <v>-</v>
      </c>
      <c r="M340" s="704" t="str">
        <f t="shared" si="1525"/>
        <v/>
      </c>
      <c r="N340" s="611"/>
      <c r="O340" s="296" t="str">
        <f>IF($N340="","",IFERROR(VLOOKUP($N340,'C3_2(公表)'!$C$4:$K$108,2,FALSE)&amp;"",""))</f>
        <v/>
      </c>
      <c r="P340" s="296" t="str">
        <f>IF($N340="","",IFERROR(VLOOKUP($N340,'C3_2(公表)'!$C$4:$K$108,3,FALSE)&amp;"",""))</f>
        <v/>
      </c>
      <c r="Q340" s="738" t="str">
        <f>IF($N340="","",IFERROR(VLOOKUP($N340,'C3_2(公表)'!$C$4:$K$108,4,FALSE)&amp;"",""))</f>
        <v/>
      </c>
      <c r="R340" s="925" t="str">
        <f t="shared" ref="R340" si="1565">IFERROR(
  IF(COUNTIF($H332:$H340, $H340)&gt;1, 1,
    IF(COUNTIF($Z$10:$Z$30, $H340)=1,
      IF(INDEX($BF$10:$BF$34, MATCH($H340, $Z$10:$Z$30, 0))&lt;0, 2, ""),
      IF(COUNTIF($Z$32:$Z$34, $H340)=1,
        IF(INDEX($CI$32:$CI$34, MATCH($H340, $Z$32:$Z$34, 0))&lt;0, 3, ""),
        IF(INDEX($BF$40:$BF$64, MATCH($H340, $Z$40:$Z$64, 0))&lt;0, 4, "")
      )
    )
  ),"")</f>
        <v/>
      </c>
      <c r="S340" s="925" t="str">
        <f t="shared" si="1369"/>
        <v/>
      </c>
      <c r="U340" s="508" t="s">
        <v>1784</v>
      </c>
      <c r="V340" s="508" t="b">
        <f t="shared" ref="V340:W340" si="1566">V339</f>
        <v>0</v>
      </c>
      <c r="W340" s="508" t="b">
        <f t="shared" si="1566"/>
        <v>0</v>
      </c>
      <c r="X340" s="735" t="b">
        <f t="shared" ref="X340" si="1567">IF(H331=$AB$376, FALSE,
 IF(H331=$AC$376, FALSE,
 IF(H331=$AD$376, H339&lt;&gt;"",
 IF(H331=$AE$376, H339&lt;&gt;"",
 IF(H331=$AF$376, H339&lt;&gt;"", FALSE)))))</f>
        <v>0</v>
      </c>
      <c r="AC340" s="299"/>
    </row>
    <row r="341" spans="1:29" ht="21" hidden="1" customHeight="1" outlineLevel="1">
      <c r="A341" s="493"/>
      <c r="C341" s="1329" t="s">
        <v>1043</v>
      </c>
      <c r="D341" s="1330"/>
      <c r="E341" s="1330"/>
      <c r="F341" s="1331"/>
      <c r="G341" s="1324"/>
      <c r="H341" s="48"/>
      <c r="I341" s="507"/>
      <c r="J341" s="294" t="str">
        <f t="shared" ref="J341" si="1568">IFERROR(IF(I341="","-",I341/I331),"-")</f>
        <v>-</v>
      </c>
      <c r="K341" s="1087" t="str">
        <f t="shared" si="1523"/>
        <v/>
      </c>
      <c r="L341" s="295" t="str">
        <f t="shared" ref="L341" si="1569">IF(AND(ISNUMBER(K341), K341&gt;=0, ISNUMBER(I331), I331&gt;0),K341/I331, "-")</f>
        <v>-</v>
      </c>
      <c r="M341" s="704" t="str">
        <f t="shared" si="1525"/>
        <v/>
      </c>
      <c r="N341" s="611"/>
      <c r="O341" s="296" t="str">
        <f>IF($N341="","",IFERROR(VLOOKUP($N341,'C3_2(公表)'!$C$4:$K$108,2,FALSE)&amp;"",""))</f>
        <v/>
      </c>
      <c r="P341" s="296" t="str">
        <f>IF($N341="","",IFERROR(VLOOKUP($N341,'C3_2(公表)'!$C$4:$K$108,3,FALSE)&amp;"",""))</f>
        <v/>
      </c>
      <c r="Q341" s="738" t="str">
        <f>IF($N341="","",IFERROR(VLOOKUP($N341,'C3_2(公表)'!$C$4:$K$108,4,FALSE)&amp;"",""))</f>
        <v/>
      </c>
      <c r="R341" s="925" t="str">
        <f t="shared" ref="R341" si="1570">IFERROR(
  IF(COUNTIF($H332:$H341, $H341)&gt;1, 1,
    IF(COUNTIF($Z$10:$Z$30, $H341)=1,
      IF(INDEX($BF$10:$BF$34, MATCH($H341, $Z$10:$Z$30, 0))&lt;0, 2, ""),
      IF(COUNTIF($Z$32:$Z$34, $H341)=1,
        IF(INDEX($CI$32:$CI$34, MATCH($H341, $Z$32:$Z$34, 0))&lt;0, 3, ""),
        IF(INDEX($BF$40:$BF$64, MATCH($H341, $Z$40:$Z$64, 0))&lt;0, 4, "")
      )
    )
  ),"")</f>
        <v/>
      </c>
      <c r="S341" s="925" t="str">
        <f t="shared" si="1369"/>
        <v/>
      </c>
      <c r="U341" s="508" t="s">
        <v>1784</v>
      </c>
      <c r="V341" s="508" t="b">
        <f t="shared" ref="V341:W341" si="1571">V340</f>
        <v>0</v>
      </c>
      <c r="W341" s="508" t="b">
        <f t="shared" si="1571"/>
        <v>0</v>
      </c>
      <c r="X341" s="1080" t="b">
        <f t="shared" ref="X341" si="1572">IF(H331=$AB$376, FALSE,
 IF(H331=$AC$376, FALSE,
 IF(H331=$AD$376, FALSE,
 IF(H331=$AE$376, H340&lt;&gt;"",
 IF(H331=$AF$376, H340&lt;&gt;"", FALSE)))))</f>
        <v>0</v>
      </c>
      <c r="AC341" s="299"/>
    </row>
    <row r="342" spans="1:29" ht="21" hidden="1" customHeight="1" outlineLevel="1">
      <c r="A342" s="493"/>
      <c r="C342" s="1326" t="str">
        <f>IFERROR(MIN(SUM(M332:M344)/I331,C340),"-")</f>
        <v>-</v>
      </c>
      <c r="D342" s="1327"/>
      <c r="E342" s="1328"/>
      <c r="F342" s="1328"/>
      <c r="G342" s="1325"/>
      <c r="H342" s="48"/>
      <c r="I342" s="506"/>
      <c r="J342" s="294" t="str">
        <f t="shared" ref="J342" si="1573">IFERROR(IF(I342="","-",I342/I331),"-")</f>
        <v>-</v>
      </c>
      <c r="K342" s="1089" t="str">
        <f t="shared" si="1523"/>
        <v/>
      </c>
      <c r="L342" s="295" t="str">
        <f t="shared" ref="L342" si="1574">IF(AND(ISNUMBER(K342), K342&gt;=0, ISNUMBER(I331), I331&gt;0),K342/I331, "-")</f>
        <v>-</v>
      </c>
      <c r="M342" s="704" t="str">
        <f t="shared" si="1525"/>
        <v/>
      </c>
      <c r="N342" s="611"/>
      <c r="O342" s="296" t="str">
        <f>IF($N342="","",IFERROR(VLOOKUP($N342,'C3_2(公表)'!$C$4:$K$108,2,FALSE)&amp;"",""))</f>
        <v/>
      </c>
      <c r="P342" s="296" t="str">
        <f>IF($N342="","",IFERROR(VLOOKUP($N342,'C3_2(公表)'!$C$4:$K$108,3,FALSE)&amp;"",""))</f>
        <v/>
      </c>
      <c r="Q342" s="738" t="str">
        <f>IF($N342="","",IFERROR(VLOOKUP($N342,'C3_2(公表)'!$C$4:$K$108,4,FALSE)&amp;"",""))</f>
        <v/>
      </c>
      <c r="R342" s="925" t="str">
        <f t="shared" ref="R342" si="1575">IFERROR(
  IF(COUNTIF($H332:$H342, $H342)&gt;1, 1,
    IF(COUNTIF($Z$10:$Z$30, $H342)=1,
      IF(INDEX($BF$10:$BF$34, MATCH($H342, $Z$10:$Z$30, 0))&lt;0, 2, ""),
      IF(COUNTIF($Z$32:$Z$34, $H342)=1,
        IF(INDEX($CI$32:$CI$34, MATCH($H342, $Z$32:$Z$34, 0))&lt;0, 3, ""),
        IF(INDEX($BF$40:$BF$64, MATCH($H342, $Z$40:$Z$64, 0))&lt;0, 4, "")
      )
    )
  ),"")</f>
        <v/>
      </c>
      <c r="S342" s="925" t="str">
        <f t="shared" si="1369"/>
        <v/>
      </c>
      <c r="U342" s="508" t="s">
        <v>1784</v>
      </c>
      <c r="V342" s="508" t="b">
        <f t="shared" ref="V342:W342" si="1576">V341</f>
        <v>0</v>
      </c>
      <c r="W342" s="508" t="b">
        <f t="shared" si="1576"/>
        <v>0</v>
      </c>
      <c r="X342" s="1080" t="b">
        <f t="shared" ref="X342" si="1577">IF(H331=$AB$376, FALSE,
 IF(H331=$AC$376, FALSE,
 IF(H331=$AD$376, FALSE,
 IF(H331=$AE$376, H341&lt;&gt;"",
 IF(H331=$AF$376, H341&lt;&gt;"", FALSE)))))</f>
        <v>0</v>
      </c>
      <c r="AC342" s="299"/>
    </row>
    <row r="343" spans="1:29" ht="21" hidden="1" customHeight="1" outlineLevel="1">
      <c r="A343" s="493"/>
      <c r="C343" s="1329" t="s">
        <v>1076</v>
      </c>
      <c r="D343" s="1330"/>
      <c r="E343" s="1330"/>
      <c r="F343" s="1331"/>
      <c r="G343" s="1324"/>
      <c r="H343" s="498"/>
      <c r="I343" s="506"/>
      <c r="J343" s="499" t="str">
        <f t="shared" ref="J343" si="1578">IFERROR(IF(I343="","-",I343/I331),"-")</f>
        <v>-</v>
      </c>
      <c r="K343" s="1089" t="str">
        <f t="shared" si="1523"/>
        <v/>
      </c>
      <c r="L343" s="500" t="str">
        <f t="shared" ref="L343" si="1579">IF(AND(ISNUMBER(K343), K343&gt;=0, ISNUMBER(I331), I331&gt;0),K343/I331, "-")</f>
        <v>-</v>
      </c>
      <c r="M343" s="707" t="str">
        <f t="shared" si="1525"/>
        <v/>
      </c>
      <c r="N343" s="611"/>
      <c r="O343" s="296" t="str">
        <f>IF($N343="","",IFERROR(VLOOKUP($N343,'C3_2(公表)'!$C$4:$K$108,2,FALSE)&amp;"",""))</f>
        <v/>
      </c>
      <c r="P343" s="296" t="str">
        <f>IF($N343="","",IFERROR(VLOOKUP($N343,'C3_2(公表)'!$C$4:$K$108,3,FALSE)&amp;"",""))</f>
        <v/>
      </c>
      <c r="Q343" s="738" t="str">
        <f>IF($N343="","",IFERROR(VLOOKUP($N343,'C3_2(公表)'!$C$4:$K$108,4,FALSE)&amp;"",""))</f>
        <v/>
      </c>
      <c r="R343" s="925" t="str">
        <f t="shared" ref="R343" si="1580">IFERROR(
  IF(COUNTIF($H332:$H343, $H343)&gt;1, 1,
    IF(COUNTIF($Z$10:$Z$30, $H343)=1,
      IF(INDEX($BF$10:$BF$34, MATCH($H343, $Z$10:$Z$30, 0))&lt;0, 2, ""),
      IF(COUNTIF($Z$32:$Z$34, $H343)=1,
        IF(INDEX($CI$32:$CI$34, MATCH($H343, $Z$32:$Z$34, 0))&lt;0, 3, ""),
        IF(INDEX($BF$40:$BF$64, MATCH($H343, $Z$40:$Z$64, 0))&lt;0, 4, "")
      )
    )
  ),"")</f>
        <v/>
      </c>
      <c r="S343" s="925" t="str">
        <f t="shared" si="1369"/>
        <v/>
      </c>
      <c r="U343" s="508" t="s">
        <v>1784</v>
      </c>
      <c r="V343" s="508" t="b">
        <f t="shared" ref="V343:W343" si="1581">V342</f>
        <v>0</v>
      </c>
      <c r="W343" s="508" t="b">
        <f t="shared" si="1581"/>
        <v>0</v>
      </c>
      <c r="X343" s="1080" t="b">
        <f t="shared" ref="X343" si="1582">IF(H331=$AB$376, FALSE,
 IF(H331=$AC$376, FALSE,
 IF(H331=$AD$376, FALSE,
 IF(H331=$AE$376, H342&lt;&gt;"",
 IF(H331=$AF$376, H342&lt;&gt;"", FALSE)))))</f>
        <v>0</v>
      </c>
      <c r="AC343" s="299"/>
    </row>
    <row r="344" spans="1:29" ht="21" hidden="1" customHeight="1" outlineLevel="1" thickBot="1">
      <c r="A344" s="493"/>
      <c r="C344" s="1333" t="str">
        <f>IFERROR(MIN(SUM(K332:K344)/I331, C342),"-")</f>
        <v>-</v>
      </c>
      <c r="D344" s="1334"/>
      <c r="E344" s="1334"/>
      <c r="F344" s="1335"/>
      <c r="G344" s="1332"/>
      <c r="H344" s="893" t="str">
        <f>IF(AND(H331="電源構成を指定しない", I331&lt;&gt;""), "電源種の指定なし", "")</f>
        <v/>
      </c>
      <c r="I344" s="894" t="str">
        <f>IF(AND(H331="電源構成を指定しない", I331&lt;&gt;""), I331-SUM(I332:I343), "")</f>
        <v/>
      </c>
      <c r="J344" s="895" t="str">
        <f t="shared" ref="J344" si="1583">IFERROR(IF(I344="","-",I344/I331),"-")</f>
        <v>-</v>
      </c>
      <c r="K344" s="1095" t="str">
        <f t="shared" si="1523"/>
        <v/>
      </c>
      <c r="L344" s="896" t="str">
        <f t="shared" ref="L344" si="1584">IF(AND(ISNUMBER(K344), K344&gt;=0, ISNUMBER(I331), I331&gt;0),K344/I331, "-")</f>
        <v>-</v>
      </c>
      <c r="M344" s="897" t="str">
        <f t="shared" si="1525"/>
        <v/>
      </c>
      <c r="N344" s="614"/>
      <c r="O344" s="740" t="str">
        <f>IF($N344="","",IFERROR(VLOOKUP($N344,'C3_2(公表)'!$C$4:$K$108,2,FALSE)&amp;"",""))</f>
        <v/>
      </c>
      <c r="P344" s="740" t="str">
        <f>IF($N344="","",IFERROR(VLOOKUP($N344,'C3_2(公表)'!$C$4:$K$108,3,FALSE)&amp;"",""))</f>
        <v/>
      </c>
      <c r="Q344" s="741" t="str">
        <f>IF($N344="","",IFERROR(VLOOKUP($N344,'C3_2(公表)'!$C$4:$K$108,4,FALSE)&amp;"",""))</f>
        <v/>
      </c>
      <c r="R344" s="733"/>
      <c r="S344" s="733"/>
      <c r="U344" s="508" t="s">
        <v>1784</v>
      </c>
      <c r="V344" s="508" t="b">
        <f t="shared" ref="V344:W344" si="1585">V343</f>
        <v>0</v>
      </c>
      <c r="W344" s="508" t="b">
        <f t="shared" si="1585"/>
        <v>0</v>
      </c>
      <c r="X344" s="508" t="b">
        <v>0</v>
      </c>
      <c r="AC344" s="299"/>
    </row>
    <row r="345" spans="1:29" ht="21" hidden="1" customHeight="1" outlineLevel="1" thickTop="1" thickBot="1">
      <c r="A345" s="493"/>
      <c r="C345" s="1336" t="s">
        <v>1787</v>
      </c>
      <c r="D345" s="291" t="s">
        <v>1107</v>
      </c>
      <c r="E345" s="292" t="s">
        <v>54</v>
      </c>
      <c r="F345" s="292" t="s">
        <v>1109</v>
      </c>
      <c r="G345" s="589" t="s">
        <v>1108</v>
      </c>
      <c r="H345" s="743" t="str">
        <f>IF(AND($C$3=$AB$376, $I345&lt;&gt;""), $AB$376, "")</f>
        <v/>
      </c>
      <c r="I345" s="1053" t="str">
        <f>IF('D6'!$AC$34=0, "", 'D6'!$AC$34)</f>
        <v/>
      </c>
      <c r="J345" s="744"/>
      <c r="K345" s="1093"/>
      <c r="L345" s="593"/>
      <c r="M345" s="703"/>
      <c r="N345" s="610"/>
      <c r="O345" s="293" t="str">
        <f>IF($N345="","",
 IF($N345=0,"第2号様式　その３のすべての発電所",IFERROR(VLOOKUP($N345,'C3_2(公表)'!$C$4:$K$108,2,FALSE)&amp;"", "")))</f>
        <v/>
      </c>
      <c r="P345" s="293" t="str">
        <f>IF($N345="","",IFERROR(VLOOKUP($N345,'C3_2(公表)'!$C$4:$K$108,3,FALSE)&amp;"",""))</f>
        <v/>
      </c>
      <c r="Q345" s="737" t="str">
        <f>IF($N345="","",IFERROR(VLOOKUP($N345,'C3_2(公表)'!$C$4:$K$108,4,FALSE)&amp;"",""))</f>
        <v/>
      </c>
      <c r="R345" s="709"/>
      <c r="S345" s="925" t="str">
        <f t="shared" ref="S345" si="1586">IF(OR($H345="", $I345="", $I345=SUM($I346:$I358)), "",
   IF(SUM($I346:$I358)&lt;$I345,
     $U345&amp;"の利用量合計が "&amp;TEXT($I345, "#,##0")&amp;" 千kWh となるように I列に入力してください。",
     $U345&amp;"の利用量合計が "&amp;TEXT($I345, "#,##0")&amp;" 千kWh となるように I列に入力してください。"))</f>
        <v/>
      </c>
      <c r="T345" s="1338"/>
      <c r="U345" s="508" t="s">
        <v>1786</v>
      </c>
      <c r="V345" s="508" t="b">
        <f>'D6'!$AC$34&gt;0</f>
        <v>0</v>
      </c>
      <c r="W345" s="508" t="b">
        <f>'D6'!$AC$35&gt;0</f>
        <v>0</v>
      </c>
      <c r="X345" s="508" t="b">
        <v>1</v>
      </c>
      <c r="Y345" s="587"/>
    </row>
    <row r="346" spans="1:29" ht="21" hidden="1" customHeight="1" outlineLevel="1">
      <c r="A346" s="493"/>
      <c r="C346" s="1337"/>
      <c r="D346" s="305"/>
      <c r="E346" s="306"/>
      <c r="F346" s="306"/>
      <c r="G346" s="307"/>
      <c r="H346" s="495"/>
      <c r="I346" s="503"/>
      <c r="J346" s="294" t="str">
        <f t="shared" ref="J346" si="1587">IFERROR(IF(I346="","-",I346/I345),"-")</f>
        <v>-</v>
      </c>
      <c r="K346" s="1087" t="str">
        <f t="shared" ref="K346:K358" si="1588">IF($H346="", "", IFERROR(INDEX($FT$40:$GS$55, MATCH($H346, $FS$40:$FS$55, 0), MATCH($U346, $FT$39:$GS$39, 0)), ""))</f>
        <v/>
      </c>
      <c r="L346" s="295" t="str">
        <f t="shared" ref="L346" si="1589">IF(AND(ISNUMBER(K346), K346&gt;=0, ISNUMBER(I345), I345&gt;0),K346/I345, "-")</f>
        <v>-</v>
      </c>
      <c r="M346" s="704" t="str">
        <f t="shared" ref="M346:M358" si="1590">IF($H346="", "", IFERROR(INDEX($FT$10:$GS$25, MATCH($H346, $FS$10:$FS$25, 0), MATCH($U346, $FT$9:$GS$9, 0)), ""))</f>
        <v/>
      </c>
      <c r="N346" s="611"/>
      <c r="O346" s="296" t="str">
        <f>IF($N346="","",IFERROR(VLOOKUP($N346,'C3_2(公表)'!$C$4:$K$108,2,FALSE)&amp;"",""))</f>
        <v/>
      </c>
      <c r="P346" s="296" t="str">
        <f>IF($N346="","",IFERROR(VLOOKUP($N346,'C3_2(公表)'!$C$4:$K$108,3,FALSE)&amp;"",""))</f>
        <v/>
      </c>
      <c r="Q346" s="738" t="str">
        <f>IF($N346="","",IFERROR(VLOOKUP($N346,'C3_2(公表)'!$C$4:$K$108,4,FALSE)&amp;"",""))</f>
        <v/>
      </c>
      <c r="R346" s="925" t="str">
        <f t="shared" ref="R346" si="1591">IFERROR(
  IF(COUNTIF($H346:$H346, $H346)&gt;1, 1,
    IF(COUNTIF($Z$10:$Z$30, $H346)=1,
      IF(INDEX($BF$10:$BF$34, MATCH($H346, $Z$10:$Z$30, 0))&lt;0, 2, ""),
      IF(COUNTIF($Z$32:$Z$34, $H346)=1,
        IF(INDEX($CI$32:$CI$34, MATCH($H346, $Z$32:$Z$34, 0))&lt;0, 3, ""),
        IF(INDEX($BF$40:$BF$64, MATCH($H346, $Z$40:$Z$64, 0))&lt;0, 4, "")
      )
    )
  ),"")</f>
        <v/>
      </c>
      <c r="S346" s="925" t="str">
        <f t="shared" si="1396"/>
        <v/>
      </c>
      <c r="T346" s="1338"/>
      <c r="U346" s="508" t="s">
        <v>1786</v>
      </c>
      <c r="V346" s="508" t="b">
        <f>V345</f>
        <v>0</v>
      </c>
      <c r="W346" s="508" t="b">
        <f>W345</f>
        <v>0</v>
      </c>
      <c r="X346" s="734" t="b">
        <f t="shared" ref="X346" si="1592">IF(H345=$AB$376, FALSE,
 IF(H345=$AC$376, H345&lt;&gt;"",
 IF(H345=$AD$376, H345&lt;&gt;"",
 IF(H345=$AE$376, H345&lt;&gt;"",
 IF(H345=$AF$376, H345&lt;&gt;"", FALSE)))))</f>
        <v>0</v>
      </c>
      <c r="Y346" s="587"/>
    </row>
    <row r="347" spans="1:29" ht="21" hidden="1" customHeight="1" outlineLevel="1">
      <c r="A347" s="493"/>
      <c r="C347" s="297" t="s">
        <v>1071</v>
      </c>
      <c r="D347" s="1339"/>
      <c r="E347" s="1339"/>
      <c r="F347" s="1339"/>
      <c r="G347" s="1340"/>
      <c r="H347" s="48"/>
      <c r="I347" s="503"/>
      <c r="J347" s="294" t="str">
        <f t="shared" ref="J347" si="1593">IFERROR(IF(I347="","-",I347/I345),"-")</f>
        <v>-</v>
      </c>
      <c r="K347" s="1088" t="str">
        <f t="shared" si="1588"/>
        <v/>
      </c>
      <c r="L347" s="295" t="str">
        <f t="shared" ref="L347" si="1594">IF(AND(ISNUMBER(K347), K347&gt;=0, ISNUMBER(I345), I345&gt;0),K347/I345, "-")</f>
        <v>-</v>
      </c>
      <c r="M347" s="704" t="str">
        <f t="shared" si="1590"/>
        <v/>
      </c>
      <c r="N347" s="612"/>
      <c r="O347" s="296" t="str">
        <f>IF($N347="","",IFERROR(VLOOKUP($N347,'C3_2(公表)'!$C$4:$K$108,2,FALSE)&amp;"",""))</f>
        <v/>
      </c>
      <c r="P347" s="296" t="str">
        <f>IF($N347="","",IFERROR(VLOOKUP($N347,'C3_2(公表)'!$C$4:$K$108,3,FALSE)&amp;"",""))</f>
        <v/>
      </c>
      <c r="Q347" s="738" t="str">
        <f>IF($N347="","",IFERROR(VLOOKUP($N347,'C3_2(公表)'!$C$4:$K$108,4,FALSE)&amp;"",""))</f>
        <v/>
      </c>
      <c r="R347" s="925" t="str">
        <f t="shared" ref="R347" si="1595">IFERROR(
  IF(COUNTIF($H346:$H347, $H347)&gt;1, 1,
    IF(COUNTIF($Z$10:$Z$30, $H347)=1,
      IF(INDEX($BF$10:$BF$34, MATCH($H347, $Z$10:$Z$30, 0))&lt;0, 2, ""),
      IF(COUNTIF($Z$32:$Z$34, $H347)=1,
        IF(INDEX($CI$32:$CI$34, MATCH($H347, $Z$32:$Z$34, 0))&lt;0, 3, ""),
        IF(INDEX($BF$40:$BF$64, MATCH($H347, $Z$40:$Z$64, 0))&lt;0, 4, "")
      )
    )
  ),"")</f>
        <v/>
      </c>
      <c r="S347" s="925" t="str">
        <f t="shared" si="1396"/>
        <v/>
      </c>
      <c r="U347" s="508" t="s">
        <v>1786</v>
      </c>
      <c r="V347" s="508" t="b">
        <f t="shared" ref="V347:W347" si="1596">V346</f>
        <v>0</v>
      </c>
      <c r="W347" s="508" t="b">
        <f t="shared" si="1596"/>
        <v>0</v>
      </c>
      <c r="X347" s="734" t="b">
        <f t="shared" ref="X347" si="1597">IF(H345=$AB$376, FALSE,
 IF(H345=$AC$376, H346&lt;&gt;"",
 IF(H345=$AD$376, H346&lt;&gt;"",
 IF(H345=$AE$376, H346&lt;&gt;"",
 IF(H345=$AF$376, H346&lt;&gt;"", FALSE)))))</f>
        <v>0</v>
      </c>
    </row>
    <row r="348" spans="1:29" ht="21" hidden="1" customHeight="1" outlineLevel="1">
      <c r="A348" s="493"/>
      <c r="C348" s="1341"/>
      <c r="D348" s="1342"/>
      <c r="E348" s="1342"/>
      <c r="F348" s="1343"/>
      <c r="G348" s="298" t="s">
        <v>1072</v>
      </c>
      <c r="H348" s="48"/>
      <c r="I348" s="503"/>
      <c r="J348" s="294" t="str">
        <f t="shared" ref="J348" si="1598">IFERROR(IF(I348="","-",I348/I345),"-")</f>
        <v>-</v>
      </c>
      <c r="K348" s="1088" t="str">
        <f t="shared" si="1588"/>
        <v/>
      </c>
      <c r="L348" s="295" t="str">
        <f t="shared" ref="L348" si="1599">IF(AND(ISNUMBER(K348), K348&gt;=0, ISNUMBER(I345), I345&gt;0),K348/I345, "-")</f>
        <v>-</v>
      </c>
      <c r="M348" s="704" t="str">
        <f t="shared" si="1590"/>
        <v/>
      </c>
      <c r="N348" s="612"/>
      <c r="O348" s="296" t="str">
        <f>IF($N348="","",IFERROR(VLOOKUP($N348,'C3_2(公表)'!$C$4:$K$108,2,FALSE)&amp;"",""))</f>
        <v/>
      </c>
      <c r="P348" s="296" t="str">
        <f>IF($N348="","",IFERROR(VLOOKUP($N348,'C3_2(公表)'!$C$4:$K$108,3,FALSE)&amp;"",""))</f>
        <v/>
      </c>
      <c r="Q348" s="738" t="str">
        <f>IF($N348="","",IFERROR(VLOOKUP($N348,'C3_2(公表)'!$C$4:$K$108,4,FALSE)&amp;"",""))</f>
        <v/>
      </c>
      <c r="R348" s="925" t="str">
        <f t="shared" ref="R348" si="1600">IFERROR(
  IF(COUNTIF($H346:$H348, $H348)&gt;1, 1,
    IF(COUNTIF($Z$10:$Z$30, $H348)=1,
      IF(INDEX($BF$10:$BF$34, MATCH($H348, $Z$10:$Z$30, 0))&lt;0, 2, ""),
      IF(COUNTIF($Z$32:$Z$34, $H348)=1,
        IF(INDEX($CI$32:$CI$34, MATCH($H348, $Z$32:$Z$34, 0))&lt;0, 3, ""),
        IF(INDEX($BF$40:$BF$64, MATCH($H348, $Z$40:$Z$64, 0))&lt;0, 4, "")
      )
    )
  ),"")</f>
        <v/>
      </c>
      <c r="S348" s="925" t="str">
        <f t="shared" si="1396"/>
        <v/>
      </c>
      <c r="U348" s="508" t="s">
        <v>1786</v>
      </c>
      <c r="V348" s="508" t="b">
        <f t="shared" ref="V348:W348" si="1601">V347</f>
        <v>0</v>
      </c>
      <c r="W348" s="508" t="b">
        <f t="shared" si="1601"/>
        <v>0</v>
      </c>
      <c r="X348" s="734" t="b">
        <f t="shared" ref="X348" si="1602">IF(H345=$AB$376, FALSE,
 IF(H345=$AC$376, H347&lt;&gt;"",
 IF(H345=$AD$376, H347&lt;&gt;"",
 IF(H345=$AE$376, H347&lt;&gt;"",
 IF(H345=$AF$376, H347&lt;&gt;"", FALSE)))))</f>
        <v>0</v>
      </c>
      <c r="AC348" s="299"/>
    </row>
    <row r="349" spans="1:29" ht="21" hidden="1" customHeight="1" outlineLevel="1">
      <c r="A349" s="493"/>
      <c r="C349" s="1344" t="s">
        <v>1148</v>
      </c>
      <c r="D349" s="1345"/>
      <c r="E349" s="1345"/>
      <c r="F349" s="1345"/>
      <c r="G349" s="1324"/>
      <c r="H349" s="48"/>
      <c r="I349" s="503"/>
      <c r="J349" s="294" t="str">
        <f t="shared" ref="J349" si="1603">IFERROR(IF(I349="","-",I349/I345),"-")</f>
        <v>-</v>
      </c>
      <c r="K349" s="1088" t="str">
        <f t="shared" si="1588"/>
        <v/>
      </c>
      <c r="L349" s="295" t="str">
        <f t="shared" ref="L349" si="1604">IF(AND(ISNUMBER(K349), K349&gt;=0, ISNUMBER(I345), I345&gt;0),K349/I345, "-")</f>
        <v>-</v>
      </c>
      <c r="M349" s="704" t="str">
        <f t="shared" si="1590"/>
        <v/>
      </c>
      <c r="N349" s="612"/>
      <c r="O349" s="296" t="str">
        <f>IF($N349="","",IFERROR(VLOOKUP($N349,'C3_2(公表)'!$C$4:$K$108,2,FALSE)&amp;"",""))</f>
        <v/>
      </c>
      <c r="P349" s="296" t="str">
        <f>IF($N349="","",IFERROR(VLOOKUP($N349,'C3_2(公表)'!$C$4:$K$108,3,FALSE)&amp;"",""))</f>
        <v/>
      </c>
      <c r="Q349" s="738" t="str">
        <f>IF($N349="","",IFERROR(VLOOKUP($N349,'C3_2(公表)'!$C$4:$K$108,4,FALSE)&amp;"",""))</f>
        <v/>
      </c>
      <c r="R349" s="925" t="str">
        <f t="shared" ref="R349" si="1605">IFERROR(
  IF(COUNTIF($H346:$H349, $H349)&gt;1, 1,
    IF(COUNTIF($Z$10:$Z$30, $H349)=1,
      IF(INDEX($BF$10:$BF$34, MATCH($H349, $Z$10:$Z$30, 0))&lt;0, 2, ""),
      IF(COUNTIF($Z$32:$Z$34, $H349)=1,
        IF(INDEX($CI$32:$CI$34, MATCH($H349, $Z$32:$Z$34, 0))&lt;0, 3, ""),
        IF(INDEX($BF$40:$BF$64, MATCH($H349, $Z$40:$Z$64, 0))&lt;0, 4, "")
      )
    )
  ),"")</f>
        <v/>
      </c>
      <c r="S349" s="925" t="str">
        <f t="shared" si="1369"/>
        <v/>
      </c>
      <c r="U349" s="508" t="s">
        <v>1786</v>
      </c>
      <c r="V349" s="508" t="b">
        <f t="shared" ref="V349:W349" si="1606">V348</f>
        <v>0</v>
      </c>
      <c r="W349" s="508" t="b">
        <f t="shared" si="1606"/>
        <v>0</v>
      </c>
      <c r="X349" s="735" t="b">
        <f t="shared" ref="X349" si="1607">IF(H345=$AB$376, FALSE,
 IF(H345=$AC$376, FALSE,
 IF(H345=$AD$376, H348&lt;&gt;"",
 IF(H345=$AE$376, H348&lt;&gt;"",
 IF(H345=$AF$376, H348&lt;&gt;"", FALSE)))))</f>
        <v>0</v>
      </c>
      <c r="AC349" s="299"/>
    </row>
    <row r="350" spans="1:29" ht="21" hidden="1" customHeight="1" outlineLevel="1">
      <c r="A350" s="493"/>
      <c r="C350" s="1346"/>
      <c r="D350" s="1347"/>
      <c r="E350" s="1347"/>
      <c r="F350" s="1347"/>
      <c r="G350" s="1325"/>
      <c r="H350" s="48"/>
      <c r="I350" s="503"/>
      <c r="J350" s="294" t="str">
        <f t="shared" ref="J350" si="1608">IFERROR(IF(I350="","-",I350/I345),"-")</f>
        <v>-</v>
      </c>
      <c r="K350" s="1088" t="str">
        <f t="shared" si="1588"/>
        <v/>
      </c>
      <c r="L350" s="295" t="str">
        <f t="shared" ref="L350" si="1609">IF(AND(ISNUMBER(K350), K350&gt;=0, ISNUMBER(I345), I345&gt;0),K350/I345, "-")</f>
        <v>-</v>
      </c>
      <c r="M350" s="704" t="str">
        <f t="shared" si="1590"/>
        <v/>
      </c>
      <c r="N350" s="612"/>
      <c r="O350" s="296" t="str">
        <f>IF($N350="","",IFERROR(VLOOKUP($N350,'C3_2(公表)'!$C$4:$K$108,2,FALSE)&amp;"",""))</f>
        <v/>
      </c>
      <c r="P350" s="296" t="str">
        <f>IF($N350="","",IFERROR(VLOOKUP($N350,'C3_2(公表)'!$C$4:$K$108,3,FALSE)&amp;"",""))</f>
        <v/>
      </c>
      <c r="Q350" s="738" t="str">
        <f>IF($N350="","",IFERROR(VLOOKUP($N350,'C3_2(公表)'!$C$4:$K$108,4,FALSE)&amp;"",""))</f>
        <v/>
      </c>
      <c r="R350" s="925" t="str">
        <f t="shared" ref="R350" si="1610">IFERROR(
  IF(COUNTIF($H346:$H350, $H350)&gt;1, 1,
    IF(COUNTIF($Z$10:$Z$30, $H350)=1,
      IF(INDEX($BF$10:$BF$34, MATCH($H350, $Z$10:$Z$30, 0))&lt;0, 2, ""),
      IF(COUNTIF($Z$32:$Z$34, $H350)=1,
        IF(INDEX($CI$32:$CI$34, MATCH($H350, $Z$32:$Z$34, 0))&lt;0, 3, ""),
        IF(INDEX($BF$40:$BF$64, MATCH($H350, $Z$40:$Z$64, 0))&lt;0, 4, "")
      )
    )
  ),"")</f>
        <v/>
      </c>
      <c r="S350" s="925" t="str">
        <f t="shared" si="1369"/>
        <v/>
      </c>
      <c r="U350" s="508" t="s">
        <v>1786</v>
      </c>
      <c r="V350" s="508" t="b">
        <f t="shared" ref="V350:W350" si="1611">V349</f>
        <v>0</v>
      </c>
      <c r="W350" s="508" t="b">
        <f t="shared" si="1611"/>
        <v>0</v>
      </c>
      <c r="X350" s="735" t="b">
        <f t="shared" ref="X350" si="1612">IF(H345=$AB$376, FALSE,
 IF(H345=$AC$376, FALSE,
 IF(H345=$AD$376, H349&lt;&gt;"",
 IF(H345=$AE$376, H349&lt;&gt;"",
 IF(H345=$AF$376, H349&lt;&gt;"", FALSE)))))</f>
        <v>0</v>
      </c>
      <c r="AC350" s="299"/>
    </row>
    <row r="351" spans="1:29" ht="21" hidden="1" customHeight="1" outlineLevel="1">
      <c r="A351" s="493"/>
      <c r="C351" s="1344" t="s">
        <v>1149</v>
      </c>
      <c r="D351" s="1345"/>
      <c r="E351" s="1345"/>
      <c r="F351" s="1345"/>
      <c r="G351" s="1324"/>
      <c r="H351" s="48"/>
      <c r="I351" s="503"/>
      <c r="J351" s="294" t="str">
        <f t="shared" ref="J351" si="1613">IFERROR(IF(I351="","-",I351/I345),"-")</f>
        <v>-</v>
      </c>
      <c r="K351" s="1088" t="str">
        <f t="shared" si="1588"/>
        <v/>
      </c>
      <c r="L351" s="295" t="str">
        <f t="shared" ref="L351" si="1614">IF(AND(ISNUMBER(K351), K351&gt;=0, ISNUMBER(I345), I345&gt;0),K351/I345, "-")</f>
        <v>-</v>
      </c>
      <c r="M351" s="704" t="str">
        <f t="shared" si="1590"/>
        <v/>
      </c>
      <c r="N351" s="612"/>
      <c r="O351" s="296" t="str">
        <f>IF($N351="","",IFERROR(VLOOKUP($N351,'C3_2(公表)'!$C$4:$K$108,2,FALSE)&amp;"",""))</f>
        <v/>
      </c>
      <c r="P351" s="296" t="str">
        <f>IF($N351="","",IFERROR(VLOOKUP($N351,'C3_2(公表)'!$C$4:$K$108,3,FALSE)&amp;"",""))</f>
        <v/>
      </c>
      <c r="Q351" s="738" t="str">
        <f>IF($N351="","",IFERROR(VLOOKUP($N351,'C3_2(公表)'!$C$4:$K$108,4,FALSE)&amp;"",""))</f>
        <v/>
      </c>
      <c r="R351" s="925" t="str">
        <f t="shared" ref="R351" si="1615">IFERROR(
  IF(COUNTIF($H346:$H351, $H351)&gt;1, 1,
    IF(COUNTIF($Z$10:$Z$30, $H351)=1,
      IF(INDEX($BF$10:$BF$34, MATCH($H351, $Z$10:$Z$30, 0))&lt;0, 2, ""),
      IF(COUNTIF($Z$32:$Z$34, $H351)=1,
        IF(INDEX($CI$32:$CI$34, MATCH($H351, $Z$32:$Z$34, 0))&lt;0, 3, ""),
        IF(INDEX($BF$40:$BF$64, MATCH($H351, $Z$40:$Z$64, 0))&lt;0, 4, "")
      )
    )
  ),"")</f>
        <v/>
      </c>
      <c r="S351" s="925" t="str">
        <f t="shared" si="1369"/>
        <v/>
      </c>
      <c r="U351" s="508" t="s">
        <v>1786</v>
      </c>
      <c r="V351" s="508" t="b">
        <f t="shared" ref="V351:W351" si="1616">V350</f>
        <v>0</v>
      </c>
      <c r="W351" s="508" t="b">
        <f t="shared" si="1616"/>
        <v>0</v>
      </c>
      <c r="X351" s="735" t="b">
        <f t="shared" ref="X351" si="1617">IF(H345=$AB$376, FALSE,
 IF(H345=$AC$376, FALSE,
 IF(H345=$AD$376, H350&lt;&gt;"",
 IF(H345=$AE$376, H350&lt;&gt;"",
 IF(H345=$AF$376, H350&lt;&gt;"", FALSE)))))</f>
        <v>0</v>
      </c>
      <c r="AC351" s="299"/>
    </row>
    <row r="352" spans="1:29" ht="21" hidden="1" customHeight="1" outlineLevel="1">
      <c r="A352" s="493"/>
      <c r="C352" s="1346"/>
      <c r="D352" s="1347"/>
      <c r="E352" s="1347"/>
      <c r="F352" s="1347"/>
      <c r="G352" s="1325"/>
      <c r="H352" s="48"/>
      <c r="I352" s="503"/>
      <c r="J352" s="294" t="str">
        <f t="shared" ref="J352" si="1618">IFERROR(IF(I352="","-",I352/I345),"-")</f>
        <v>-</v>
      </c>
      <c r="K352" s="1088" t="str">
        <f t="shared" si="1588"/>
        <v/>
      </c>
      <c r="L352" s="295" t="str">
        <f t="shared" ref="L352" si="1619">IF(AND(ISNUMBER(K352), K352&gt;=0, ISNUMBER(I345), I345&gt;0),K352/I345, "-")</f>
        <v>-</v>
      </c>
      <c r="M352" s="704" t="str">
        <f t="shared" si="1590"/>
        <v/>
      </c>
      <c r="N352" s="612"/>
      <c r="O352" s="296" t="str">
        <f>IF($N352="","",IFERROR(VLOOKUP($N352,'C3_2(公表)'!$C$4:$K$108,2,FALSE)&amp;"",""))</f>
        <v/>
      </c>
      <c r="P352" s="296" t="str">
        <f>IF($N352="","",IFERROR(VLOOKUP($N352,'C3_2(公表)'!$C$4:$K$108,3,FALSE)&amp;"",""))</f>
        <v/>
      </c>
      <c r="Q352" s="738" t="str">
        <f>IF($N352="","",IFERROR(VLOOKUP($N352,'C3_2(公表)'!$C$4:$K$108,4,FALSE)&amp;"",""))</f>
        <v/>
      </c>
      <c r="R352" s="925" t="str">
        <f t="shared" ref="R352" si="1620">IFERROR(
  IF(COUNTIF($H346:$H352, $H352)&gt;1, 1,
    IF(COUNTIF($Z$10:$Z$30, $H352)=1,
      IF(INDEX($BF$10:$BF$34, MATCH($H352, $Z$10:$Z$30, 0))&lt;0, 2, ""),
      IF(COUNTIF($Z$32:$Z$34, $H352)=1,
        IF(INDEX($CI$32:$CI$34, MATCH($H352, $Z$32:$Z$34, 0))&lt;0, 3, ""),
        IF(INDEX($BF$40:$BF$64, MATCH($H352, $Z$40:$Z$64, 0))&lt;0, 4, "")
      )
    )
  ),"")</f>
        <v/>
      </c>
      <c r="S352" s="925" t="str">
        <f t="shared" si="1369"/>
        <v/>
      </c>
      <c r="U352" s="508" t="s">
        <v>1786</v>
      </c>
      <c r="V352" s="508" t="b">
        <f t="shared" ref="V352:W352" si="1621">V351</f>
        <v>0</v>
      </c>
      <c r="W352" s="508" t="b">
        <f t="shared" si="1621"/>
        <v>0</v>
      </c>
      <c r="X352" s="735" t="b">
        <f t="shared" ref="X352" si="1622">IF(H345=$AB$376, FALSE,
 IF(H345=$AC$376, FALSE,
 IF(H345=$AD$376, H351&lt;&gt;"",
 IF(H345=$AE$376, H351&lt;&gt;"",
 IF(H345=$AF$376, H351&lt;&gt;"", FALSE)))))</f>
        <v>0</v>
      </c>
      <c r="AC352" s="299"/>
    </row>
    <row r="353" spans="1:29" ht="21" hidden="1" customHeight="1" outlineLevel="1">
      <c r="A353" s="493"/>
      <c r="C353" s="1321" t="s">
        <v>1075</v>
      </c>
      <c r="D353" s="1322"/>
      <c r="E353" s="1323"/>
      <c r="F353" s="1323"/>
      <c r="G353" s="1324"/>
      <c r="H353" s="48"/>
      <c r="I353" s="503"/>
      <c r="J353" s="294" t="str">
        <f t="shared" ref="J353" si="1623">IFERROR(IF(I353="","-",I353/I345),"-")</f>
        <v>-</v>
      </c>
      <c r="K353" s="1088" t="str">
        <f t="shared" si="1588"/>
        <v/>
      </c>
      <c r="L353" s="295" t="str">
        <f t="shared" ref="L353" si="1624">IF(AND(ISNUMBER(K353), K353&gt;=0, ISNUMBER(I345), I345&gt;0),K353/I345, "-")</f>
        <v>-</v>
      </c>
      <c r="M353" s="704" t="str">
        <f t="shared" si="1590"/>
        <v/>
      </c>
      <c r="N353" s="612"/>
      <c r="O353" s="296" t="str">
        <f>IF($N353="","",IFERROR(VLOOKUP($N353,'C3_2(公表)'!$C$4:$K$108,2,FALSE)&amp;"",""))</f>
        <v/>
      </c>
      <c r="P353" s="296" t="str">
        <f>IF($N353="","",IFERROR(VLOOKUP($N353,'C3_2(公表)'!$C$4:$K$108,3,FALSE)&amp;"",""))</f>
        <v/>
      </c>
      <c r="Q353" s="738" t="str">
        <f>IF($N353="","",IFERROR(VLOOKUP($N353,'C3_2(公表)'!$C$4:$K$108,4,FALSE)&amp;"",""))</f>
        <v/>
      </c>
      <c r="R353" s="925" t="str">
        <f t="shared" ref="R353" si="1625">IFERROR(
  IF(COUNTIF($H346:$H353, $H353)&gt;1, 1,
    IF(COUNTIF($Z$10:$Z$30, $H353)=1,
      IF(INDEX($BF$10:$BF$34, MATCH($H353, $Z$10:$Z$30, 0))&lt;0, 2, ""),
      IF(COUNTIF($Z$32:$Z$34, $H353)=1,
        IF(INDEX($CI$32:$CI$34, MATCH($H353, $Z$32:$Z$34, 0))&lt;0, 3, ""),
        IF(INDEX($BF$40:$BF$64, MATCH($H353, $Z$40:$Z$64, 0))&lt;0, 4, "")
      )
    )
  ),"")</f>
        <v/>
      </c>
      <c r="S353" s="925" t="str">
        <f t="shared" si="1369"/>
        <v/>
      </c>
      <c r="U353" s="508" t="s">
        <v>1786</v>
      </c>
      <c r="V353" s="508" t="b">
        <f t="shared" ref="V353:W353" si="1626">V352</f>
        <v>0</v>
      </c>
      <c r="W353" s="508" t="b">
        <f t="shared" si="1626"/>
        <v>0</v>
      </c>
      <c r="X353" s="735" t="b">
        <f t="shared" ref="X353" si="1627">IF(H345=$AB$376, FALSE,
 IF(H345=$AC$376, FALSE,
 IF(H345=$AD$376, H352&lt;&gt;"",
 IF(H345=$AE$376, H352&lt;&gt;"",
 IF(H345=$AF$376, H352&lt;&gt;"", FALSE)))))</f>
        <v>0</v>
      </c>
      <c r="AC353" s="299"/>
    </row>
    <row r="354" spans="1:29" ht="21" hidden="1" customHeight="1" outlineLevel="1">
      <c r="A354" s="493"/>
      <c r="C354" s="1326" t="str">
        <f>'D6'!$AC$51</f>
        <v>-</v>
      </c>
      <c r="D354" s="1327"/>
      <c r="E354" s="1328"/>
      <c r="F354" s="1328"/>
      <c r="G354" s="1325"/>
      <c r="H354" s="48"/>
      <c r="I354" s="506"/>
      <c r="J354" s="294" t="str">
        <f t="shared" ref="J354" si="1628">IFERROR(IF(I354="","-",I354/I345),"-")</f>
        <v>-</v>
      </c>
      <c r="K354" s="1089" t="str">
        <f t="shared" si="1588"/>
        <v/>
      </c>
      <c r="L354" s="295" t="str">
        <f t="shared" ref="L354" si="1629">IF(AND(ISNUMBER(K354), K354&gt;=0, ISNUMBER(I345), I345&gt;0),K354/I345, "-")</f>
        <v>-</v>
      </c>
      <c r="M354" s="704" t="str">
        <f t="shared" si="1590"/>
        <v/>
      </c>
      <c r="N354" s="611"/>
      <c r="O354" s="296" t="str">
        <f>IF($N354="","",IFERROR(VLOOKUP($N354,'C3_2(公表)'!$C$4:$K$108,2,FALSE)&amp;"",""))</f>
        <v/>
      </c>
      <c r="P354" s="296" t="str">
        <f>IF($N354="","",IFERROR(VLOOKUP($N354,'C3_2(公表)'!$C$4:$K$108,3,FALSE)&amp;"",""))</f>
        <v/>
      </c>
      <c r="Q354" s="738" t="str">
        <f>IF($N354="","",IFERROR(VLOOKUP($N354,'C3_2(公表)'!$C$4:$K$108,4,FALSE)&amp;"",""))</f>
        <v/>
      </c>
      <c r="R354" s="925" t="str">
        <f t="shared" ref="R354" si="1630">IFERROR(
  IF(COUNTIF($H346:$H354, $H354)&gt;1, 1,
    IF(COUNTIF($Z$10:$Z$30, $H354)=1,
      IF(INDEX($BF$10:$BF$34, MATCH($H354, $Z$10:$Z$30, 0))&lt;0, 2, ""),
      IF(COUNTIF($Z$32:$Z$34, $H354)=1,
        IF(INDEX($CI$32:$CI$34, MATCH($H354, $Z$32:$Z$34, 0))&lt;0, 3, ""),
        IF(INDEX($BF$40:$BF$64, MATCH($H354, $Z$40:$Z$64, 0))&lt;0, 4, "")
      )
    )
  ),"")</f>
        <v/>
      </c>
      <c r="S354" s="925" t="str">
        <f t="shared" si="1369"/>
        <v/>
      </c>
      <c r="U354" s="508" t="s">
        <v>1786</v>
      </c>
      <c r="V354" s="508" t="b">
        <f t="shared" ref="V354:W354" si="1631">V353</f>
        <v>0</v>
      </c>
      <c r="W354" s="508" t="b">
        <f t="shared" si="1631"/>
        <v>0</v>
      </c>
      <c r="X354" s="735" t="b">
        <f t="shared" ref="X354" si="1632">IF(H345=$AB$376, FALSE,
 IF(H345=$AC$376, FALSE,
 IF(H345=$AD$376, H353&lt;&gt;"",
 IF(H345=$AE$376, H353&lt;&gt;"",
 IF(H345=$AF$376, H353&lt;&gt;"", FALSE)))))</f>
        <v>0</v>
      </c>
      <c r="AC354" s="299"/>
    </row>
    <row r="355" spans="1:29" ht="21" hidden="1" customHeight="1" outlineLevel="1">
      <c r="A355" s="493"/>
      <c r="C355" s="1329" t="s">
        <v>1043</v>
      </c>
      <c r="D355" s="1330"/>
      <c r="E355" s="1330"/>
      <c r="F355" s="1331"/>
      <c r="G355" s="1324"/>
      <c r="H355" s="48"/>
      <c r="I355" s="507"/>
      <c r="J355" s="294" t="str">
        <f t="shared" ref="J355" si="1633">IFERROR(IF(I355="","-",I355/I345),"-")</f>
        <v>-</v>
      </c>
      <c r="K355" s="1087" t="str">
        <f t="shared" si="1588"/>
        <v/>
      </c>
      <c r="L355" s="295" t="str">
        <f t="shared" ref="L355" si="1634">IF(AND(ISNUMBER(K355), K355&gt;=0, ISNUMBER(I345), I345&gt;0),K355/I345, "-")</f>
        <v>-</v>
      </c>
      <c r="M355" s="704" t="str">
        <f t="shared" si="1590"/>
        <v/>
      </c>
      <c r="N355" s="611"/>
      <c r="O355" s="296" t="str">
        <f>IF($N355="","",IFERROR(VLOOKUP($N355,'C3_2(公表)'!$C$4:$K$108,2,FALSE)&amp;"",""))</f>
        <v/>
      </c>
      <c r="P355" s="296" t="str">
        <f>IF($N355="","",IFERROR(VLOOKUP($N355,'C3_2(公表)'!$C$4:$K$108,3,FALSE)&amp;"",""))</f>
        <v/>
      </c>
      <c r="Q355" s="738" t="str">
        <f>IF($N355="","",IFERROR(VLOOKUP($N355,'C3_2(公表)'!$C$4:$K$108,4,FALSE)&amp;"",""))</f>
        <v/>
      </c>
      <c r="R355" s="925" t="str">
        <f t="shared" ref="R355" si="1635">IFERROR(
  IF(COUNTIF($H346:$H355, $H355)&gt;1, 1,
    IF(COUNTIF($Z$10:$Z$30, $H355)=1,
      IF(INDEX($BF$10:$BF$34, MATCH($H355, $Z$10:$Z$30, 0))&lt;0, 2, ""),
      IF(COUNTIF($Z$32:$Z$34, $H355)=1,
        IF(INDEX($CI$32:$CI$34, MATCH($H355, $Z$32:$Z$34, 0))&lt;0, 3, ""),
        IF(INDEX($BF$40:$BF$64, MATCH($H355, $Z$40:$Z$64, 0))&lt;0, 4, "")
      )
    )
  ),"")</f>
        <v/>
      </c>
      <c r="S355" s="925" t="str">
        <f t="shared" si="1369"/>
        <v/>
      </c>
      <c r="U355" s="508" t="s">
        <v>1786</v>
      </c>
      <c r="V355" s="508" t="b">
        <f t="shared" ref="V355:W355" si="1636">V354</f>
        <v>0</v>
      </c>
      <c r="W355" s="508" t="b">
        <f t="shared" si="1636"/>
        <v>0</v>
      </c>
      <c r="X355" s="1080" t="b">
        <f t="shared" ref="X355" si="1637">IF(H345=$AB$376, FALSE,
 IF(H345=$AC$376, FALSE,
 IF(H345=$AD$376, FALSE,
 IF(H345=$AE$376, H354&lt;&gt;"",
 IF(H345=$AF$376, H354&lt;&gt;"", FALSE)))))</f>
        <v>0</v>
      </c>
      <c r="AC355" s="299"/>
    </row>
    <row r="356" spans="1:29" ht="21" hidden="1" customHeight="1" outlineLevel="1">
      <c r="A356" s="493"/>
      <c r="C356" s="1326" t="str">
        <f>IFERROR(MIN(SUM(M346:M358)/I345,C354),"-")</f>
        <v>-</v>
      </c>
      <c r="D356" s="1327"/>
      <c r="E356" s="1328"/>
      <c r="F356" s="1328"/>
      <c r="G356" s="1325"/>
      <c r="H356" s="48"/>
      <c r="I356" s="506"/>
      <c r="J356" s="294" t="str">
        <f t="shared" ref="J356" si="1638">IFERROR(IF(I356="","-",I356/I345),"-")</f>
        <v>-</v>
      </c>
      <c r="K356" s="1089" t="str">
        <f t="shared" si="1588"/>
        <v/>
      </c>
      <c r="L356" s="295" t="str">
        <f t="shared" ref="L356" si="1639">IF(AND(ISNUMBER(K356), K356&gt;=0, ISNUMBER(I345), I345&gt;0),K356/I345, "-")</f>
        <v>-</v>
      </c>
      <c r="M356" s="704" t="str">
        <f t="shared" si="1590"/>
        <v/>
      </c>
      <c r="N356" s="611"/>
      <c r="O356" s="296" t="str">
        <f>IF($N356="","",IFERROR(VLOOKUP($N356,'C3_2(公表)'!$C$4:$K$108,2,FALSE)&amp;"",""))</f>
        <v/>
      </c>
      <c r="P356" s="296" t="str">
        <f>IF($N356="","",IFERROR(VLOOKUP($N356,'C3_2(公表)'!$C$4:$K$108,3,FALSE)&amp;"",""))</f>
        <v/>
      </c>
      <c r="Q356" s="738" t="str">
        <f>IF($N356="","",IFERROR(VLOOKUP($N356,'C3_2(公表)'!$C$4:$K$108,4,FALSE)&amp;"",""))</f>
        <v/>
      </c>
      <c r="R356" s="925" t="str">
        <f t="shared" ref="R356" si="1640">IFERROR(
  IF(COUNTIF($H346:$H356, $H356)&gt;1, 1,
    IF(COUNTIF($Z$10:$Z$30, $H356)=1,
      IF(INDEX($BF$10:$BF$34, MATCH($H356, $Z$10:$Z$30, 0))&lt;0, 2, ""),
      IF(COUNTIF($Z$32:$Z$34, $H356)=1,
        IF(INDEX($CI$32:$CI$34, MATCH($H356, $Z$32:$Z$34, 0))&lt;0, 3, ""),
        IF(INDEX($BF$40:$BF$64, MATCH($H356, $Z$40:$Z$64, 0))&lt;0, 4, "")
      )
    )
  ),"")</f>
        <v/>
      </c>
      <c r="S356" s="925" t="str">
        <f t="shared" si="1369"/>
        <v/>
      </c>
      <c r="U356" s="508" t="s">
        <v>1786</v>
      </c>
      <c r="V356" s="508" t="b">
        <f t="shared" ref="V356:W356" si="1641">V355</f>
        <v>0</v>
      </c>
      <c r="W356" s="508" t="b">
        <f t="shared" si="1641"/>
        <v>0</v>
      </c>
      <c r="X356" s="1080" t="b">
        <f t="shared" ref="X356" si="1642">IF(H345=$AB$376, FALSE,
 IF(H345=$AC$376, FALSE,
 IF(H345=$AD$376, FALSE,
 IF(H345=$AE$376, H355&lt;&gt;"",
 IF(H345=$AF$376, H355&lt;&gt;"", FALSE)))))</f>
        <v>0</v>
      </c>
      <c r="AC356" s="299"/>
    </row>
    <row r="357" spans="1:29" ht="21" hidden="1" customHeight="1" outlineLevel="1">
      <c r="A357" s="493"/>
      <c r="C357" s="1329" t="s">
        <v>1076</v>
      </c>
      <c r="D357" s="1330"/>
      <c r="E357" s="1330"/>
      <c r="F357" s="1331"/>
      <c r="G357" s="1324"/>
      <c r="H357" s="498"/>
      <c r="I357" s="506"/>
      <c r="J357" s="499" t="str">
        <f t="shared" ref="J357" si="1643">IFERROR(IF(I357="","-",I357/I345),"-")</f>
        <v>-</v>
      </c>
      <c r="K357" s="1089" t="str">
        <f t="shared" si="1588"/>
        <v/>
      </c>
      <c r="L357" s="500" t="str">
        <f t="shared" ref="L357" si="1644">IF(AND(ISNUMBER(K357), K357&gt;=0, ISNUMBER(I345), I345&gt;0),K357/I345, "-")</f>
        <v>-</v>
      </c>
      <c r="M357" s="707" t="str">
        <f t="shared" si="1590"/>
        <v/>
      </c>
      <c r="N357" s="611"/>
      <c r="O357" s="296" t="str">
        <f>IF($N357="","",IFERROR(VLOOKUP($N357,'C3_2(公表)'!$C$4:$K$108,2,FALSE)&amp;"",""))</f>
        <v/>
      </c>
      <c r="P357" s="296" t="str">
        <f>IF($N357="","",IFERROR(VLOOKUP($N357,'C3_2(公表)'!$C$4:$K$108,3,FALSE)&amp;"",""))</f>
        <v/>
      </c>
      <c r="Q357" s="738" t="str">
        <f>IF($N357="","",IFERROR(VLOOKUP($N357,'C3_2(公表)'!$C$4:$K$108,4,FALSE)&amp;"",""))</f>
        <v/>
      </c>
      <c r="R357" s="925" t="str">
        <f t="shared" ref="R357" si="1645">IFERROR(
  IF(COUNTIF($H346:$H357, $H357)&gt;1, 1,
    IF(COUNTIF($Z$10:$Z$30, $H357)=1,
      IF(INDEX($BF$10:$BF$34, MATCH($H357, $Z$10:$Z$30, 0))&lt;0, 2, ""),
      IF(COUNTIF($Z$32:$Z$34, $H357)=1,
        IF(INDEX($CI$32:$CI$34, MATCH($H357, $Z$32:$Z$34, 0))&lt;0, 3, ""),
        IF(INDEX($BF$40:$BF$64, MATCH($H357, $Z$40:$Z$64, 0))&lt;0, 4, "")
      )
    )
  ),"")</f>
        <v/>
      </c>
      <c r="S357" s="925" t="str">
        <f t="shared" si="1369"/>
        <v/>
      </c>
      <c r="U357" s="508" t="s">
        <v>1786</v>
      </c>
      <c r="V357" s="508" t="b">
        <f t="shared" ref="V357:W357" si="1646">V356</f>
        <v>0</v>
      </c>
      <c r="W357" s="508" t="b">
        <f t="shared" si="1646"/>
        <v>0</v>
      </c>
      <c r="X357" s="1080" t="b">
        <f t="shared" ref="X357" si="1647">IF(H345=$AB$376, FALSE,
 IF(H345=$AC$376, FALSE,
 IF(H345=$AD$376, FALSE,
 IF(H345=$AE$376, H356&lt;&gt;"",
 IF(H345=$AF$376, H356&lt;&gt;"", FALSE)))))</f>
        <v>0</v>
      </c>
      <c r="AC357" s="299"/>
    </row>
    <row r="358" spans="1:29" ht="21" hidden="1" customHeight="1" outlineLevel="1" thickBot="1">
      <c r="A358" s="493"/>
      <c r="C358" s="1333" t="str">
        <f>IFERROR(MIN(SUM(K346:K358)/I345, C356),"-")</f>
        <v>-</v>
      </c>
      <c r="D358" s="1334"/>
      <c r="E358" s="1334"/>
      <c r="F358" s="1335"/>
      <c r="G358" s="1332"/>
      <c r="H358" s="893" t="str">
        <f>IF(AND(H345="電源構成を指定しない", I345&lt;&gt;""), "電源種の指定なし", "")</f>
        <v/>
      </c>
      <c r="I358" s="894" t="str">
        <f>IF(AND(H345="電源構成を指定しない", I345&lt;&gt;""), I345-SUM(I346:I357), "")</f>
        <v/>
      </c>
      <c r="J358" s="895" t="str">
        <f t="shared" ref="J358" si="1648">IFERROR(IF(I358="","-",I358/I345),"-")</f>
        <v>-</v>
      </c>
      <c r="K358" s="1095" t="str">
        <f t="shared" si="1588"/>
        <v/>
      </c>
      <c r="L358" s="896" t="str">
        <f t="shared" ref="L358" si="1649">IF(AND(ISNUMBER(K358), K358&gt;=0, ISNUMBER(I345), I345&gt;0),K358/I345, "-")</f>
        <v>-</v>
      </c>
      <c r="M358" s="897" t="str">
        <f t="shared" si="1590"/>
        <v/>
      </c>
      <c r="N358" s="614"/>
      <c r="O358" s="740" t="str">
        <f>IF($N358="","",IFERROR(VLOOKUP($N358,'C3_2(公表)'!$C$4:$K$108,2,FALSE)&amp;"",""))</f>
        <v/>
      </c>
      <c r="P358" s="740" t="str">
        <f>IF($N358="","",IFERROR(VLOOKUP($N358,'C3_2(公表)'!$C$4:$K$108,3,FALSE)&amp;"",""))</f>
        <v/>
      </c>
      <c r="Q358" s="741" t="str">
        <f>IF($N358="","",IFERROR(VLOOKUP($N358,'C3_2(公表)'!$C$4:$K$108,4,FALSE)&amp;"",""))</f>
        <v/>
      </c>
      <c r="R358" s="733"/>
      <c r="S358" s="733"/>
      <c r="U358" s="508" t="s">
        <v>1786</v>
      </c>
      <c r="V358" s="508" t="b">
        <f t="shared" ref="V358:W358" si="1650">V357</f>
        <v>0</v>
      </c>
      <c r="W358" s="508" t="b">
        <f t="shared" si="1650"/>
        <v>0</v>
      </c>
      <c r="X358" s="508" t="b">
        <v>0</v>
      </c>
      <c r="AC358" s="299"/>
    </row>
    <row r="359" spans="1:29" ht="21" hidden="1" customHeight="1" outlineLevel="1" thickTop="1" thickBot="1">
      <c r="A359" s="493"/>
      <c r="C359" s="1336" t="s">
        <v>1789</v>
      </c>
      <c r="D359" s="291" t="s">
        <v>1107</v>
      </c>
      <c r="E359" s="292" t="s">
        <v>54</v>
      </c>
      <c r="F359" s="292" t="s">
        <v>1109</v>
      </c>
      <c r="G359" s="589" t="s">
        <v>1108</v>
      </c>
      <c r="H359" s="743" t="str">
        <f>IF(AND($C$3=$AB$376, $I359&lt;&gt;""), $AB$376, "")</f>
        <v/>
      </c>
      <c r="I359" s="1053" t="str">
        <f>IF('D6'!$AD$34=0, "", 'D6'!$AD$34)</f>
        <v/>
      </c>
      <c r="J359" s="744"/>
      <c r="K359" s="1093"/>
      <c r="L359" s="593"/>
      <c r="M359" s="703"/>
      <c r="N359" s="610"/>
      <c r="O359" s="293" t="str">
        <f>IF($N359="","",
 IF($N359=0,"第2号様式　その３のすべての発電所",IFERROR(VLOOKUP($N359,'C3_2(公表)'!$C$4:$K$108,2,FALSE)&amp;"", "")))</f>
        <v/>
      </c>
      <c r="P359" s="293" t="str">
        <f>IF($N359="","",IFERROR(VLOOKUP($N359,'C3_2(公表)'!$C$4:$K$108,3,FALSE)&amp;"",""))</f>
        <v/>
      </c>
      <c r="Q359" s="737" t="str">
        <f>IF($N359="","",IFERROR(VLOOKUP($N359,'C3_2(公表)'!$C$4:$K$108,4,FALSE)&amp;"",""))</f>
        <v/>
      </c>
      <c r="R359" s="709"/>
      <c r="S359" s="925" t="str">
        <f t="shared" ref="S359" si="1651">IF(OR($H359="", $I359="", $I359=SUM($I360:$I372)), "",
   IF(SUM($I360:$I372)&lt;$I359,
     $U359&amp;"の利用量合計が "&amp;TEXT($I359, "#,##0")&amp;" 千kWh となるように I列に入力してください。",
     $U359&amp;"の利用量合計が "&amp;TEXT($I359, "#,##0")&amp;" 千kWh となるように I列に入力してください。"))</f>
        <v/>
      </c>
      <c r="T359" s="1338"/>
      <c r="U359" s="508" t="s">
        <v>1788</v>
      </c>
      <c r="V359" s="508" t="b">
        <f>'D6'!$AD$34&gt;0</f>
        <v>0</v>
      </c>
      <c r="W359" s="508" t="b">
        <f>'D6'!$AD$35&gt;0</f>
        <v>0</v>
      </c>
      <c r="X359" s="508" t="b">
        <v>1</v>
      </c>
      <c r="Y359" s="587"/>
    </row>
    <row r="360" spans="1:29" ht="21" hidden="1" customHeight="1" outlineLevel="1">
      <c r="A360" s="493"/>
      <c r="C360" s="1337"/>
      <c r="D360" s="305"/>
      <c r="E360" s="306"/>
      <c r="F360" s="306"/>
      <c r="G360" s="307"/>
      <c r="H360" s="495"/>
      <c r="I360" s="503"/>
      <c r="J360" s="294" t="str">
        <f t="shared" ref="J360" si="1652">IFERROR(IF(I360="","-",I360/I359),"-")</f>
        <v>-</v>
      </c>
      <c r="K360" s="1087" t="str">
        <f t="shared" ref="K360:K372" si="1653">IF($H360="", "", IFERROR(INDEX($FT$40:$GS$55, MATCH($H360, $FS$40:$FS$55, 0), MATCH($U360, $FT$39:$GS$39, 0)), ""))</f>
        <v/>
      </c>
      <c r="L360" s="295" t="str">
        <f t="shared" ref="L360" si="1654">IF(AND(ISNUMBER(K360), K360&gt;=0, ISNUMBER(I359), I359&gt;0),K360/I359, "-")</f>
        <v>-</v>
      </c>
      <c r="M360" s="704" t="str">
        <f t="shared" ref="M360:M372" si="1655">IF($H360="", "", IFERROR(INDEX($FT$10:$GS$25, MATCH($H360, $FS$10:$FS$25, 0), MATCH($U360, $FT$9:$GS$9, 0)), ""))</f>
        <v/>
      </c>
      <c r="N360" s="611"/>
      <c r="O360" s="296" t="str">
        <f>IF($N360="","",IFERROR(VLOOKUP($N360,'C3_2(公表)'!$C$4:$K$108,2,FALSE)&amp;"",""))</f>
        <v/>
      </c>
      <c r="P360" s="296" t="str">
        <f>IF($N360="","",IFERROR(VLOOKUP($N360,'C3_2(公表)'!$C$4:$K$108,3,FALSE)&amp;"",""))</f>
        <v/>
      </c>
      <c r="Q360" s="738" t="str">
        <f>IF($N360="","",IFERROR(VLOOKUP($N360,'C3_2(公表)'!$C$4:$K$108,4,FALSE)&amp;"",""))</f>
        <v/>
      </c>
      <c r="R360" s="925" t="str">
        <f t="shared" ref="R360" si="1656">IFERROR(
  IF(COUNTIF($H360:$H360, $H360)&gt;1, 1,
    IF(COUNTIF($Z$10:$Z$30, $H360)=1,
      IF(INDEX($BF$10:$BF$34, MATCH($H360, $Z$10:$Z$30, 0))&lt;0, 2, ""),
      IF(COUNTIF($Z$32:$Z$34, $H360)=1,
        IF(INDEX($CI$32:$CI$34, MATCH($H360, $Z$32:$Z$34, 0))&lt;0, 3, ""),
        IF(INDEX($BF$40:$BF$64, MATCH($H360, $Z$40:$Z$64, 0))&lt;0, 4, "")
      )
    )
  ),"")</f>
        <v/>
      </c>
      <c r="S360" s="925" t="str">
        <f t="shared" si="1396"/>
        <v/>
      </c>
      <c r="T360" s="1338"/>
      <c r="U360" s="508" t="s">
        <v>1788</v>
      </c>
      <c r="V360" s="508" t="b">
        <f>V359</f>
        <v>0</v>
      </c>
      <c r="W360" s="508" t="b">
        <f>W359</f>
        <v>0</v>
      </c>
      <c r="X360" s="734" t="b">
        <f t="shared" ref="X360" si="1657">IF(H359=$AB$376, FALSE,
 IF(H359=$AC$376, H359&lt;&gt;"",
 IF(H359=$AD$376, H359&lt;&gt;"",
 IF(H359=$AE$376, H359&lt;&gt;"",
 IF(H359=$AF$376, H359&lt;&gt;"", FALSE)))))</f>
        <v>0</v>
      </c>
      <c r="Y360" s="587"/>
    </row>
    <row r="361" spans="1:29" ht="21" hidden="1" customHeight="1" outlineLevel="1">
      <c r="A361" s="493"/>
      <c r="B361" s="797" t="str">
        <f>IF(AND('D6'!AD$29="残差",'D6'!AD$34&lt;&gt;0),"こちらは残差メニューとなります。残差メニューについても詳細をご記載ください。","")</f>
        <v/>
      </c>
      <c r="C361" s="297" t="s">
        <v>1071</v>
      </c>
      <c r="D361" s="1339"/>
      <c r="E361" s="1339"/>
      <c r="F361" s="1339"/>
      <c r="G361" s="1340"/>
      <c r="H361" s="48"/>
      <c r="I361" s="503"/>
      <c r="J361" s="294" t="str">
        <f t="shared" ref="J361" si="1658">IFERROR(IF(I361="","-",I361/I359),"-")</f>
        <v>-</v>
      </c>
      <c r="K361" s="1088" t="str">
        <f t="shared" si="1653"/>
        <v/>
      </c>
      <c r="L361" s="295" t="str">
        <f t="shared" ref="L361" si="1659">IF(AND(ISNUMBER(K361), K361&gt;=0, ISNUMBER(I359), I359&gt;0),K361/I359, "-")</f>
        <v>-</v>
      </c>
      <c r="M361" s="704" t="str">
        <f t="shared" si="1655"/>
        <v/>
      </c>
      <c r="N361" s="612"/>
      <c r="O361" s="296" t="str">
        <f>IF($N361="","",IFERROR(VLOOKUP($N361,'C3_2(公表)'!$C$4:$K$108,2,FALSE)&amp;"",""))</f>
        <v/>
      </c>
      <c r="P361" s="296" t="str">
        <f>IF($N361="","",IFERROR(VLOOKUP($N361,'C3_2(公表)'!$C$4:$K$108,3,FALSE)&amp;"",""))</f>
        <v/>
      </c>
      <c r="Q361" s="738" t="str">
        <f>IF($N361="","",IFERROR(VLOOKUP($N361,'C3_2(公表)'!$C$4:$K$108,4,FALSE)&amp;"",""))</f>
        <v/>
      </c>
      <c r="R361" s="925" t="str">
        <f t="shared" ref="R361" si="1660">IFERROR(
  IF(COUNTIF($H360:$H361, $H361)&gt;1, 1,
    IF(COUNTIF($Z$10:$Z$30, $H361)=1,
      IF(INDEX($BF$10:$BF$34, MATCH($H361, $Z$10:$Z$30, 0))&lt;0, 2, ""),
      IF(COUNTIF($Z$32:$Z$34, $H361)=1,
        IF(INDEX($CI$32:$CI$34, MATCH($H361, $Z$32:$Z$34, 0))&lt;0, 3, ""),
        IF(INDEX($BF$40:$BF$64, MATCH($H361, $Z$40:$Z$64, 0))&lt;0, 4, "")
      )
    )
  ),"")</f>
        <v/>
      </c>
      <c r="S361" s="925" t="str">
        <f t="shared" si="1396"/>
        <v/>
      </c>
      <c r="U361" s="508" t="s">
        <v>1788</v>
      </c>
      <c r="V361" s="508" t="b">
        <f t="shared" ref="V361:W361" si="1661">V360</f>
        <v>0</v>
      </c>
      <c r="W361" s="508" t="b">
        <f t="shared" si="1661"/>
        <v>0</v>
      </c>
      <c r="X361" s="734" t="b">
        <f t="shared" ref="X361" si="1662">IF(H359=$AB$376, FALSE,
 IF(H359=$AC$376, H360&lt;&gt;"",
 IF(H359=$AD$376, H360&lt;&gt;"",
 IF(H359=$AE$376, H360&lt;&gt;"",
 IF(H359=$AF$376, H360&lt;&gt;"", FALSE)))))</f>
        <v>0</v>
      </c>
    </row>
    <row r="362" spans="1:29" ht="21" hidden="1" customHeight="1" outlineLevel="1">
      <c r="A362" s="493"/>
      <c r="C362" s="1341"/>
      <c r="D362" s="1342"/>
      <c r="E362" s="1342"/>
      <c r="F362" s="1343"/>
      <c r="G362" s="298" t="s">
        <v>1072</v>
      </c>
      <c r="H362" s="48"/>
      <c r="I362" s="503"/>
      <c r="J362" s="294" t="str">
        <f t="shared" ref="J362" si="1663">IFERROR(IF(I362="","-",I362/I359),"-")</f>
        <v>-</v>
      </c>
      <c r="K362" s="1088" t="str">
        <f t="shared" si="1653"/>
        <v/>
      </c>
      <c r="L362" s="295" t="str">
        <f t="shared" ref="L362" si="1664">IF(AND(ISNUMBER(K362), K362&gt;=0, ISNUMBER(I359), I359&gt;0),K362/I359, "-")</f>
        <v>-</v>
      </c>
      <c r="M362" s="704" t="str">
        <f t="shared" si="1655"/>
        <v/>
      </c>
      <c r="N362" s="612"/>
      <c r="O362" s="296" t="str">
        <f>IF($N362="","",IFERROR(VLOOKUP($N362,'C3_2(公表)'!$C$4:$K$108,2,FALSE)&amp;"",""))</f>
        <v/>
      </c>
      <c r="P362" s="296" t="str">
        <f>IF($N362="","",IFERROR(VLOOKUP($N362,'C3_2(公表)'!$C$4:$K$108,3,FALSE)&amp;"",""))</f>
        <v/>
      </c>
      <c r="Q362" s="738" t="str">
        <f>IF($N362="","",IFERROR(VLOOKUP($N362,'C3_2(公表)'!$C$4:$K$108,4,FALSE)&amp;"",""))</f>
        <v/>
      </c>
      <c r="R362" s="925" t="str">
        <f t="shared" ref="R362" si="1665">IFERROR(
  IF(COUNTIF($H360:$H362, $H362)&gt;1, 1,
    IF(COUNTIF($Z$10:$Z$30, $H362)=1,
      IF(INDEX($BF$10:$BF$34, MATCH($H362, $Z$10:$Z$30, 0))&lt;0, 2, ""),
      IF(COUNTIF($Z$32:$Z$34, $H362)=1,
        IF(INDEX($CI$32:$CI$34, MATCH($H362, $Z$32:$Z$34, 0))&lt;0, 3, ""),
        IF(INDEX($BF$40:$BF$64, MATCH($H362, $Z$40:$Z$64, 0))&lt;0, 4, "")
      )
    )
  ),"")</f>
        <v/>
      </c>
      <c r="S362" s="925" t="str">
        <f t="shared" si="1396"/>
        <v/>
      </c>
      <c r="U362" s="508" t="s">
        <v>1788</v>
      </c>
      <c r="V362" s="508" t="b">
        <f t="shared" ref="V362:W362" si="1666">V361</f>
        <v>0</v>
      </c>
      <c r="W362" s="508" t="b">
        <f t="shared" si="1666"/>
        <v>0</v>
      </c>
      <c r="X362" s="734" t="b">
        <f t="shared" ref="X362" si="1667">IF(H359=$AB$376, FALSE,
 IF(H359=$AC$376, H361&lt;&gt;"",
 IF(H359=$AD$376, H361&lt;&gt;"",
 IF(H359=$AE$376, H361&lt;&gt;"",
 IF(H359=$AF$376, H361&lt;&gt;"", FALSE)))))</f>
        <v>0</v>
      </c>
      <c r="AC362" s="299"/>
    </row>
    <row r="363" spans="1:29" ht="21" hidden="1" customHeight="1" outlineLevel="1">
      <c r="A363" s="493"/>
      <c r="C363" s="1344" t="s">
        <v>1148</v>
      </c>
      <c r="D363" s="1345"/>
      <c r="E363" s="1345"/>
      <c r="F363" s="1345"/>
      <c r="G363" s="1324"/>
      <c r="H363" s="48"/>
      <c r="I363" s="503"/>
      <c r="J363" s="294" t="str">
        <f t="shared" ref="J363" si="1668">IFERROR(IF(I363="","-",I363/I359),"-")</f>
        <v>-</v>
      </c>
      <c r="K363" s="1088" t="str">
        <f t="shared" si="1653"/>
        <v/>
      </c>
      <c r="L363" s="295" t="str">
        <f t="shared" ref="L363" si="1669">IF(AND(ISNUMBER(K363), K363&gt;=0, ISNUMBER(I359), I359&gt;0),K363/I359, "-")</f>
        <v>-</v>
      </c>
      <c r="M363" s="704" t="str">
        <f t="shared" si="1655"/>
        <v/>
      </c>
      <c r="N363" s="612"/>
      <c r="O363" s="296" t="str">
        <f>IF($N363="","",IFERROR(VLOOKUP($N363,'C3_2(公表)'!$C$4:$K$108,2,FALSE)&amp;"",""))</f>
        <v/>
      </c>
      <c r="P363" s="296" t="str">
        <f>IF($N363="","",IFERROR(VLOOKUP($N363,'C3_2(公表)'!$C$4:$K$108,3,FALSE)&amp;"",""))</f>
        <v/>
      </c>
      <c r="Q363" s="738" t="str">
        <f>IF($N363="","",IFERROR(VLOOKUP($N363,'C3_2(公表)'!$C$4:$K$108,4,FALSE)&amp;"",""))</f>
        <v/>
      </c>
      <c r="R363" s="925" t="str">
        <f t="shared" ref="R363" si="1670">IFERROR(
  IF(COUNTIF($H360:$H363, $H363)&gt;1, 1,
    IF(COUNTIF($Z$10:$Z$30, $H363)=1,
      IF(INDEX($BF$10:$BF$34, MATCH($H363, $Z$10:$Z$30, 0))&lt;0, 2, ""),
      IF(COUNTIF($Z$32:$Z$34, $H363)=1,
        IF(INDEX($CI$32:$CI$34, MATCH($H363, $Z$32:$Z$34, 0))&lt;0, 3, ""),
        IF(INDEX($BF$40:$BF$64, MATCH($H363, $Z$40:$Z$64, 0))&lt;0, 4, "")
      )
    )
  ),"")</f>
        <v/>
      </c>
      <c r="S363" s="925" t="str">
        <f t="shared" si="1396"/>
        <v/>
      </c>
      <c r="U363" s="508" t="s">
        <v>1788</v>
      </c>
      <c r="V363" s="508" t="b">
        <f t="shared" ref="V363:W363" si="1671">V362</f>
        <v>0</v>
      </c>
      <c r="W363" s="508" t="b">
        <f t="shared" si="1671"/>
        <v>0</v>
      </c>
      <c r="X363" s="735" t="b">
        <f t="shared" ref="X363" si="1672">IF(H359=$AB$376, FALSE,
 IF(H359=$AC$376, FALSE,
 IF(H359=$AD$376, H362&lt;&gt;"",
 IF(H359=$AE$376, H362&lt;&gt;"",
 IF(H359=$AF$376, H362&lt;&gt;"", FALSE)))))</f>
        <v>0</v>
      </c>
      <c r="AC363" s="299"/>
    </row>
    <row r="364" spans="1:29" ht="21" hidden="1" customHeight="1" outlineLevel="1">
      <c r="A364" s="493"/>
      <c r="C364" s="1346"/>
      <c r="D364" s="1347"/>
      <c r="E364" s="1347"/>
      <c r="F364" s="1347"/>
      <c r="G364" s="1325"/>
      <c r="H364" s="48"/>
      <c r="I364" s="503"/>
      <c r="J364" s="294" t="str">
        <f t="shared" ref="J364" si="1673">IFERROR(IF(I364="","-",I364/I359),"-")</f>
        <v>-</v>
      </c>
      <c r="K364" s="1088" t="str">
        <f t="shared" si="1653"/>
        <v/>
      </c>
      <c r="L364" s="295" t="str">
        <f t="shared" ref="L364" si="1674">IF(AND(ISNUMBER(K364), K364&gt;=0, ISNUMBER(I359), I359&gt;0),K364/I359, "-")</f>
        <v>-</v>
      </c>
      <c r="M364" s="704" t="str">
        <f t="shared" si="1655"/>
        <v/>
      </c>
      <c r="N364" s="612"/>
      <c r="O364" s="296" t="str">
        <f>IF($N364="","",IFERROR(VLOOKUP($N364,'C3_2(公表)'!$C$4:$K$108,2,FALSE)&amp;"",""))</f>
        <v/>
      </c>
      <c r="P364" s="296" t="str">
        <f>IF($N364="","",IFERROR(VLOOKUP($N364,'C3_2(公表)'!$C$4:$K$108,3,FALSE)&amp;"",""))</f>
        <v/>
      </c>
      <c r="Q364" s="738" t="str">
        <f>IF($N364="","",IFERROR(VLOOKUP($N364,'C3_2(公表)'!$C$4:$K$108,4,FALSE)&amp;"",""))</f>
        <v/>
      </c>
      <c r="R364" s="925" t="str">
        <f t="shared" ref="R364" si="1675">IFERROR(
  IF(COUNTIF($H360:$H364, $H364)&gt;1, 1,
    IF(COUNTIF($Z$10:$Z$30, $H364)=1,
      IF(INDEX($BF$10:$BF$34, MATCH($H364, $Z$10:$Z$30, 0))&lt;0, 2, ""),
      IF(COUNTIF($Z$32:$Z$34, $H364)=1,
        IF(INDEX($CI$32:$CI$34, MATCH($H364, $Z$32:$Z$34, 0))&lt;0, 3, ""),
        IF(INDEX($BF$40:$BF$64, MATCH($H364, $Z$40:$Z$64, 0))&lt;0, 4, "")
      )
    )
  ),"")</f>
        <v/>
      </c>
      <c r="S364" s="925" t="str">
        <f t="shared" si="1396"/>
        <v/>
      </c>
      <c r="U364" s="508" t="s">
        <v>1788</v>
      </c>
      <c r="V364" s="508" t="b">
        <f t="shared" ref="V364:W364" si="1676">V363</f>
        <v>0</v>
      </c>
      <c r="W364" s="508" t="b">
        <f t="shared" si="1676"/>
        <v>0</v>
      </c>
      <c r="X364" s="735" t="b">
        <f t="shared" ref="X364" si="1677">IF(H359=$AB$376, FALSE,
 IF(H359=$AC$376, FALSE,
 IF(H359=$AD$376, H363&lt;&gt;"",
 IF(H359=$AE$376, H363&lt;&gt;"",
 IF(H359=$AF$376, H363&lt;&gt;"", FALSE)))))</f>
        <v>0</v>
      </c>
      <c r="AC364" s="299"/>
    </row>
    <row r="365" spans="1:29" ht="21" hidden="1" customHeight="1" outlineLevel="1">
      <c r="A365" s="493"/>
      <c r="C365" s="1344" t="s">
        <v>1149</v>
      </c>
      <c r="D365" s="1345"/>
      <c r="E365" s="1345"/>
      <c r="F365" s="1345"/>
      <c r="G365" s="1324"/>
      <c r="H365" s="48"/>
      <c r="I365" s="503"/>
      <c r="J365" s="294" t="str">
        <f t="shared" ref="J365" si="1678">IFERROR(IF(I365="","-",I365/I359),"-")</f>
        <v>-</v>
      </c>
      <c r="K365" s="1088" t="str">
        <f t="shared" si="1653"/>
        <v/>
      </c>
      <c r="L365" s="295" t="str">
        <f t="shared" ref="L365" si="1679">IF(AND(ISNUMBER(K365), K365&gt;=0, ISNUMBER(I359), I359&gt;0),K365/I359, "-")</f>
        <v>-</v>
      </c>
      <c r="M365" s="704" t="str">
        <f t="shared" si="1655"/>
        <v/>
      </c>
      <c r="N365" s="612"/>
      <c r="O365" s="296" t="str">
        <f>IF($N365="","",IFERROR(VLOOKUP($N365,'C3_2(公表)'!$C$4:$K$108,2,FALSE)&amp;"",""))</f>
        <v/>
      </c>
      <c r="P365" s="296" t="str">
        <f>IF($N365="","",IFERROR(VLOOKUP($N365,'C3_2(公表)'!$C$4:$K$108,3,FALSE)&amp;"",""))</f>
        <v/>
      </c>
      <c r="Q365" s="738" t="str">
        <f>IF($N365="","",IFERROR(VLOOKUP($N365,'C3_2(公表)'!$C$4:$K$108,4,FALSE)&amp;"",""))</f>
        <v/>
      </c>
      <c r="R365" s="925" t="str">
        <f t="shared" ref="R365" si="1680">IFERROR(
  IF(COUNTIF($H360:$H365, $H365)&gt;1, 1,
    IF(COUNTIF($Z$10:$Z$30, $H365)=1,
      IF(INDEX($BF$10:$BF$34, MATCH($H365, $Z$10:$Z$30, 0))&lt;0, 2, ""),
      IF(COUNTIF($Z$32:$Z$34, $H365)=1,
        IF(INDEX($CI$32:$CI$34, MATCH($H365, $Z$32:$Z$34, 0))&lt;0, 3, ""),
        IF(INDEX($BF$40:$BF$64, MATCH($H365, $Z$40:$Z$64, 0))&lt;0, 4, "")
      )
    )
  ),"")</f>
        <v/>
      </c>
      <c r="S365" s="925" t="str">
        <f t="shared" si="1396"/>
        <v/>
      </c>
      <c r="U365" s="508" t="s">
        <v>1788</v>
      </c>
      <c r="V365" s="508" t="b">
        <f t="shared" ref="V365:W365" si="1681">V364</f>
        <v>0</v>
      </c>
      <c r="W365" s="508" t="b">
        <f t="shared" si="1681"/>
        <v>0</v>
      </c>
      <c r="X365" s="735" t="b">
        <f t="shared" ref="X365" si="1682">IF(H359=$AB$376, FALSE,
 IF(H359=$AC$376, FALSE,
 IF(H359=$AD$376, H364&lt;&gt;"",
 IF(H359=$AE$376, H364&lt;&gt;"",
 IF(H359=$AF$376, H364&lt;&gt;"", FALSE)))))</f>
        <v>0</v>
      </c>
      <c r="AC365" s="299"/>
    </row>
    <row r="366" spans="1:29" ht="21" hidden="1" customHeight="1" outlineLevel="1">
      <c r="A366" s="493"/>
      <c r="C366" s="1346"/>
      <c r="D366" s="1347"/>
      <c r="E366" s="1347"/>
      <c r="F366" s="1347"/>
      <c r="G366" s="1325"/>
      <c r="H366" s="48"/>
      <c r="I366" s="503"/>
      <c r="J366" s="294" t="str">
        <f t="shared" ref="J366" si="1683">IFERROR(IF(I366="","-",I366/I359),"-")</f>
        <v>-</v>
      </c>
      <c r="K366" s="1088" t="str">
        <f t="shared" si="1653"/>
        <v/>
      </c>
      <c r="L366" s="295" t="str">
        <f t="shared" ref="L366" si="1684">IF(AND(ISNUMBER(K366), K366&gt;=0, ISNUMBER(I359), I359&gt;0),K366/I359, "-")</f>
        <v>-</v>
      </c>
      <c r="M366" s="704" t="str">
        <f t="shared" si="1655"/>
        <v/>
      </c>
      <c r="N366" s="612"/>
      <c r="O366" s="296" t="str">
        <f>IF($N366="","",IFERROR(VLOOKUP($N366,'C3_2(公表)'!$C$4:$K$108,2,FALSE)&amp;"",""))</f>
        <v/>
      </c>
      <c r="P366" s="296" t="str">
        <f>IF($N366="","",IFERROR(VLOOKUP($N366,'C3_2(公表)'!$C$4:$K$108,3,FALSE)&amp;"",""))</f>
        <v/>
      </c>
      <c r="Q366" s="738" t="str">
        <f>IF($N366="","",IFERROR(VLOOKUP($N366,'C3_2(公表)'!$C$4:$K$108,4,FALSE)&amp;"",""))</f>
        <v/>
      </c>
      <c r="R366" s="925" t="str">
        <f t="shared" ref="R366" si="1685">IFERROR(
  IF(COUNTIF($H360:$H366, $H366)&gt;1, 1,
    IF(COUNTIF($Z$10:$Z$30, $H366)=1,
      IF(INDEX($BF$10:$BF$34, MATCH($H366, $Z$10:$Z$30, 0))&lt;0, 2, ""),
      IF(COUNTIF($Z$32:$Z$34, $H366)=1,
        IF(INDEX($CI$32:$CI$34, MATCH($H366, $Z$32:$Z$34, 0))&lt;0, 3, ""),
        IF(INDEX($BF$40:$BF$64, MATCH($H366, $Z$40:$Z$64, 0))&lt;0, 4, "")
      )
    )
  ),"")</f>
        <v/>
      </c>
      <c r="S366" s="925" t="str">
        <f t="shared" si="1396"/>
        <v/>
      </c>
      <c r="U366" s="508" t="s">
        <v>1788</v>
      </c>
      <c r="V366" s="508" t="b">
        <f t="shared" ref="V366:W366" si="1686">V365</f>
        <v>0</v>
      </c>
      <c r="W366" s="508" t="b">
        <f t="shared" si="1686"/>
        <v>0</v>
      </c>
      <c r="X366" s="735" t="b">
        <f t="shared" ref="X366" si="1687">IF(H359=$AB$376, FALSE,
 IF(H359=$AC$376, FALSE,
 IF(H359=$AD$376, H365&lt;&gt;"",
 IF(H359=$AE$376, H365&lt;&gt;"",
 IF(H359=$AF$376, H365&lt;&gt;"", FALSE)))))</f>
        <v>0</v>
      </c>
      <c r="AC366" s="299"/>
    </row>
    <row r="367" spans="1:29" ht="21" hidden="1" customHeight="1" outlineLevel="1">
      <c r="A367" s="493"/>
      <c r="C367" s="1321" t="s">
        <v>1075</v>
      </c>
      <c r="D367" s="1322"/>
      <c r="E367" s="1323"/>
      <c r="F367" s="1323"/>
      <c r="G367" s="1324"/>
      <c r="H367" s="48"/>
      <c r="I367" s="503"/>
      <c r="J367" s="294" t="str">
        <f t="shared" ref="J367" si="1688">IFERROR(IF(I367="","-",I367/I359),"-")</f>
        <v>-</v>
      </c>
      <c r="K367" s="1088" t="str">
        <f t="shared" si="1653"/>
        <v/>
      </c>
      <c r="L367" s="295" t="str">
        <f t="shared" ref="L367" si="1689">IF(AND(ISNUMBER(K367), K367&gt;=0, ISNUMBER(I359), I359&gt;0),K367/I359, "-")</f>
        <v>-</v>
      </c>
      <c r="M367" s="704" t="str">
        <f t="shared" si="1655"/>
        <v/>
      </c>
      <c r="N367" s="612"/>
      <c r="O367" s="296" t="str">
        <f>IF($N367="","",IFERROR(VLOOKUP($N367,'C3_2(公表)'!$C$4:$K$108,2,FALSE)&amp;"",""))</f>
        <v/>
      </c>
      <c r="P367" s="296" t="str">
        <f>IF($N367="","",IFERROR(VLOOKUP($N367,'C3_2(公表)'!$C$4:$K$108,3,FALSE)&amp;"",""))</f>
        <v/>
      </c>
      <c r="Q367" s="738" t="str">
        <f>IF($N367="","",IFERROR(VLOOKUP($N367,'C3_2(公表)'!$C$4:$K$108,4,FALSE)&amp;"",""))</f>
        <v/>
      </c>
      <c r="R367" s="925" t="str">
        <f t="shared" ref="R367" si="1690">IFERROR(
  IF(COUNTIF($H360:$H367, $H367)&gt;1, 1,
    IF(COUNTIF($Z$10:$Z$30, $H367)=1,
      IF(INDEX($BF$10:$BF$34, MATCH($H367, $Z$10:$Z$30, 0))&lt;0, 2, ""),
      IF(COUNTIF($Z$32:$Z$34, $H367)=1,
        IF(INDEX($CI$32:$CI$34, MATCH($H367, $Z$32:$Z$34, 0))&lt;0, 3, ""),
        IF(INDEX($BF$40:$BF$64, MATCH($H367, $Z$40:$Z$64, 0))&lt;0, 4, "")
      )
    )
  ),"")</f>
        <v/>
      </c>
      <c r="S367" s="925" t="str">
        <f t="shared" si="1396"/>
        <v/>
      </c>
      <c r="U367" s="508" t="s">
        <v>1788</v>
      </c>
      <c r="V367" s="508" t="b">
        <f t="shared" ref="V367:W367" si="1691">V366</f>
        <v>0</v>
      </c>
      <c r="W367" s="508" t="b">
        <f t="shared" si="1691"/>
        <v>0</v>
      </c>
      <c r="X367" s="735" t="b">
        <f t="shared" ref="X367" si="1692">IF(H359=$AB$376, FALSE,
 IF(H359=$AC$376, FALSE,
 IF(H359=$AD$376, H366&lt;&gt;"",
 IF(H359=$AE$376, H366&lt;&gt;"",
 IF(H359=$AF$376, H366&lt;&gt;"", FALSE)))))</f>
        <v>0</v>
      </c>
      <c r="AC367" s="299"/>
    </row>
    <row r="368" spans="1:29" ht="21" hidden="1" customHeight="1" outlineLevel="1">
      <c r="A368" s="493"/>
      <c r="C368" s="1326" t="str">
        <f>'D6'!$AD$51</f>
        <v>-</v>
      </c>
      <c r="D368" s="1327"/>
      <c r="E368" s="1328"/>
      <c r="F368" s="1328"/>
      <c r="G368" s="1325"/>
      <c r="H368" s="48"/>
      <c r="I368" s="506"/>
      <c r="J368" s="294" t="str">
        <f t="shared" ref="J368" si="1693">IFERROR(IF(I368="","-",I368/I359),"-")</f>
        <v>-</v>
      </c>
      <c r="K368" s="1089" t="str">
        <f t="shared" si="1653"/>
        <v/>
      </c>
      <c r="L368" s="295" t="str">
        <f t="shared" ref="L368" si="1694">IF(AND(ISNUMBER(K368), K368&gt;=0, ISNUMBER(I359), I359&gt;0),K368/I359, "-")</f>
        <v>-</v>
      </c>
      <c r="M368" s="704" t="str">
        <f t="shared" si="1655"/>
        <v/>
      </c>
      <c r="N368" s="611"/>
      <c r="O368" s="296" t="str">
        <f>IF($N368="","",IFERROR(VLOOKUP($N368,'C3_2(公表)'!$C$4:$K$108,2,FALSE)&amp;"",""))</f>
        <v/>
      </c>
      <c r="P368" s="296" t="str">
        <f>IF($N368="","",IFERROR(VLOOKUP($N368,'C3_2(公表)'!$C$4:$K$108,3,FALSE)&amp;"",""))</f>
        <v/>
      </c>
      <c r="Q368" s="738" t="str">
        <f>IF($N368="","",IFERROR(VLOOKUP($N368,'C3_2(公表)'!$C$4:$K$108,4,FALSE)&amp;"",""))</f>
        <v/>
      </c>
      <c r="R368" s="925" t="str">
        <f t="shared" ref="R368" si="1695">IFERROR(
  IF(COUNTIF($H360:$H368, $H368)&gt;1, 1,
    IF(COUNTIF($Z$10:$Z$30, $H368)=1,
      IF(INDEX($BF$10:$BF$34, MATCH($H368, $Z$10:$Z$30, 0))&lt;0, 2, ""),
      IF(COUNTIF($Z$32:$Z$34, $H368)=1,
        IF(INDEX($CI$32:$CI$34, MATCH($H368, $Z$32:$Z$34, 0))&lt;0, 3, ""),
        IF(INDEX($BF$40:$BF$64, MATCH($H368, $Z$40:$Z$64, 0))&lt;0, 4, "")
      )
    )
  ),"")</f>
        <v/>
      </c>
      <c r="S368" s="925" t="str">
        <f t="shared" ref="S368:S371" si="1696">IFERROR(
  CHOOSE($R368,
   $H368&amp;"の電源種は同じメニュー内ですでに選択されております。同じ電源種の利用量は１行にまとめて入力してください。",
   $H368&amp;"のメニューでの利用量合計が、D2,D4シートで入力された全体の"&amp;$H368&amp;"の供給量を超過しています。H～I列の電源種・利用量またはD2,D4シートの供給量・転売量の入力を見直してください。",
   $H368&amp;"区分のメニューでの利用量合計が、D2,D4シートで入力された全体の"&amp;$H368&amp;"の供給量を超過しております。H～I列の電源種・利用量またはD2,D4シートの供給量・転売量の入力を見直してください。",
   $H368&amp;"の新設分利用量K列合計が、D2シートで新設電源として指定されている分の供給量の合計値を超過しております。"
 ), "")</f>
        <v/>
      </c>
      <c r="U368" s="508" t="s">
        <v>1788</v>
      </c>
      <c r="V368" s="508" t="b">
        <f t="shared" ref="V368:W368" si="1697">V367</f>
        <v>0</v>
      </c>
      <c r="W368" s="508" t="b">
        <f t="shared" si="1697"/>
        <v>0</v>
      </c>
      <c r="X368" s="735" t="b">
        <f t="shared" ref="X368" si="1698">IF(H359=$AB$376, FALSE,
 IF(H359=$AC$376, FALSE,
 IF(H359=$AD$376, H367&lt;&gt;"",
 IF(H359=$AE$376, H367&lt;&gt;"",
 IF(H359=$AF$376, H367&lt;&gt;"", FALSE)))))</f>
        <v>0</v>
      </c>
      <c r="AC368" s="299"/>
    </row>
    <row r="369" spans="1:41" ht="21" hidden="1" customHeight="1" outlineLevel="1">
      <c r="A369" s="493"/>
      <c r="C369" s="1329" t="s">
        <v>1043</v>
      </c>
      <c r="D369" s="1330"/>
      <c r="E369" s="1330"/>
      <c r="F369" s="1331"/>
      <c r="G369" s="1324"/>
      <c r="H369" s="48"/>
      <c r="I369" s="507"/>
      <c r="J369" s="294" t="str">
        <f t="shared" ref="J369" si="1699">IFERROR(IF(I369="","-",I369/I359),"-")</f>
        <v>-</v>
      </c>
      <c r="K369" s="1087" t="str">
        <f t="shared" si="1653"/>
        <v/>
      </c>
      <c r="L369" s="295" t="str">
        <f t="shared" ref="L369" si="1700">IF(AND(ISNUMBER(K369), K369&gt;=0, ISNUMBER(I359), I359&gt;0),K369/I359, "-")</f>
        <v>-</v>
      </c>
      <c r="M369" s="704" t="str">
        <f t="shared" si="1655"/>
        <v/>
      </c>
      <c r="N369" s="611"/>
      <c r="O369" s="296" t="str">
        <f>IF($N369="","",IFERROR(VLOOKUP($N369,'C3_2(公表)'!$C$4:$K$108,2,FALSE)&amp;"",""))</f>
        <v/>
      </c>
      <c r="P369" s="296" t="str">
        <f>IF($N369="","",IFERROR(VLOOKUP($N369,'C3_2(公表)'!$C$4:$K$108,3,FALSE)&amp;"",""))</f>
        <v/>
      </c>
      <c r="Q369" s="738" t="str">
        <f>IF($N369="","",IFERROR(VLOOKUP($N369,'C3_2(公表)'!$C$4:$K$108,4,FALSE)&amp;"",""))</f>
        <v/>
      </c>
      <c r="R369" s="925" t="str">
        <f t="shared" ref="R369" si="1701">IFERROR(
  IF(COUNTIF($H360:$H369, $H369)&gt;1, 1,
    IF(COUNTIF($Z$10:$Z$30, $H369)=1,
      IF(INDEX($BF$10:$BF$34, MATCH($H369, $Z$10:$Z$30, 0))&lt;0, 2, ""),
      IF(COUNTIF($Z$32:$Z$34, $H369)=1,
        IF(INDEX($CI$32:$CI$34, MATCH($H369, $Z$32:$Z$34, 0))&lt;0, 3, ""),
        IF(INDEX($BF$40:$BF$64, MATCH($H369, $Z$40:$Z$64, 0))&lt;0, 4, "")
      )
    )
  ),"")</f>
        <v/>
      </c>
      <c r="S369" s="925" t="str">
        <f t="shared" si="1696"/>
        <v/>
      </c>
      <c r="U369" s="508" t="s">
        <v>1788</v>
      </c>
      <c r="V369" s="508" t="b">
        <f t="shared" ref="V369:W369" si="1702">V368</f>
        <v>0</v>
      </c>
      <c r="W369" s="508" t="b">
        <f t="shared" si="1702"/>
        <v>0</v>
      </c>
      <c r="X369" s="1080" t="b">
        <f t="shared" ref="X369" si="1703">IF(H359=$AB$376, FALSE,
 IF(H359=$AC$376, FALSE,
 IF(H359=$AD$376, FALSE,
 IF(H359=$AE$376, H368&lt;&gt;"",
 IF(H359=$AF$376, H368&lt;&gt;"", FALSE)))))</f>
        <v>0</v>
      </c>
      <c r="AC369" s="299"/>
    </row>
    <row r="370" spans="1:41" ht="21" hidden="1" customHeight="1" outlineLevel="1">
      <c r="A370" s="493"/>
      <c r="C370" s="1326" t="str">
        <f>IFERROR(MIN(SUM(M360:M372)/I359,C368),"-")</f>
        <v>-</v>
      </c>
      <c r="D370" s="1327"/>
      <c r="E370" s="1328"/>
      <c r="F370" s="1328"/>
      <c r="G370" s="1325"/>
      <c r="H370" s="48"/>
      <c r="I370" s="506"/>
      <c r="J370" s="294" t="str">
        <f t="shared" ref="J370" si="1704">IFERROR(IF(I370="","-",I370/I359),"-")</f>
        <v>-</v>
      </c>
      <c r="K370" s="1089" t="str">
        <f t="shared" si="1653"/>
        <v/>
      </c>
      <c r="L370" s="295" t="str">
        <f t="shared" ref="L370" si="1705">IF(AND(ISNUMBER(K370), K370&gt;=0, ISNUMBER(I359), I359&gt;0),K370/I359, "-")</f>
        <v>-</v>
      </c>
      <c r="M370" s="704" t="str">
        <f t="shared" si="1655"/>
        <v/>
      </c>
      <c r="N370" s="611"/>
      <c r="O370" s="296" t="str">
        <f>IF($N370="","",IFERROR(VLOOKUP($N370,'C3_2(公表)'!$C$4:$K$108,2,FALSE)&amp;"",""))</f>
        <v/>
      </c>
      <c r="P370" s="296" t="str">
        <f>IF($N370="","",IFERROR(VLOOKUP($N370,'C3_2(公表)'!$C$4:$K$108,3,FALSE)&amp;"",""))</f>
        <v/>
      </c>
      <c r="Q370" s="738" t="str">
        <f>IF($N370="","",IFERROR(VLOOKUP($N370,'C3_2(公表)'!$C$4:$K$108,4,FALSE)&amp;"",""))</f>
        <v/>
      </c>
      <c r="R370" s="925" t="str">
        <f t="shared" ref="R370" si="1706">IFERROR(
  IF(COUNTIF($H360:$H370, $H370)&gt;1, 1,
    IF(COUNTIF($Z$10:$Z$30, $H370)=1,
      IF(INDEX($BF$10:$BF$34, MATCH($H370, $Z$10:$Z$30, 0))&lt;0, 2, ""),
      IF(COUNTIF($Z$32:$Z$34, $H370)=1,
        IF(INDEX($CI$32:$CI$34, MATCH($H370, $Z$32:$Z$34, 0))&lt;0, 3, ""),
        IF(INDEX($BF$40:$BF$64, MATCH($H370, $Z$40:$Z$64, 0))&lt;0, 4, "")
      )
    )
  ),"")</f>
        <v/>
      </c>
      <c r="S370" s="925" t="str">
        <f t="shared" si="1696"/>
        <v/>
      </c>
      <c r="U370" s="508" t="s">
        <v>1788</v>
      </c>
      <c r="V370" s="508" t="b">
        <f t="shared" ref="V370:W370" si="1707">V369</f>
        <v>0</v>
      </c>
      <c r="W370" s="508" t="b">
        <f t="shared" si="1707"/>
        <v>0</v>
      </c>
      <c r="X370" s="1080" t="b">
        <f t="shared" ref="X370" si="1708">IF(H359=$AB$376, FALSE,
 IF(H359=$AC$376, FALSE,
 IF(H359=$AD$376, FALSE,
 IF(H359=$AE$376, H369&lt;&gt;"",
 IF(H359=$AF$376, H369&lt;&gt;"", FALSE)))))</f>
        <v>0</v>
      </c>
      <c r="AC370" s="299"/>
    </row>
    <row r="371" spans="1:41" ht="21" hidden="1" customHeight="1" outlineLevel="1">
      <c r="A371" s="493"/>
      <c r="C371" s="1329" t="s">
        <v>1076</v>
      </c>
      <c r="D371" s="1330"/>
      <c r="E371" s="1330"/>
      <c r="F371" s="1331"/>
      <c r="G371" s="1324"/>
      <c r="H371" s="498"/>
      <c r="I371" s="506"/>
      <c r="J371" s="499" t="str">
        <f t="shared" ref="J371" si="1709">IFERROR(IF(I371="","-",I371/I359),"-")</f>
        <v>-</v>
      </c>
      <c r="K371" s="1089" t="str">
        <f t="shared" si="1653"/>
        <v/>
      </c>
      <c r="L371" s="500" t="str">
        <f t="shared" ref="L371" si="1710">IF(AND(ISNUMBER(K371), K371&gt;=0, ISNUMBER(I359), I359&gt;0),K371/I359, "-")</f>
        <v>-</v>
      </c>
      <c r="M371" s="707" t="str">
        <f t="shared" si="1655"/>
        <v/>
      </c>
      <c r="N371" s="611"/>
      <c r="O371" s="296" t="str">
        <f>IF($N371="","",IFERROR(VLOOKUP($N371,'C3_2(公表)'!$C$4:$K$108,2,FALSE)&amp;"",""))</f>
        <v/>
      </c>
      <c r="P371" s="296" t="str">
        <f>IF($N371="","",IFERROR(VLOOKUP($N371,'C3_2(公表)'!$C$4:$K$108,3,FALSE)&amp;"",""))</f>
        <v/>
      </c>
      <c r="Q371" s="738" t="str">
        <f>IF($N371="","",IFERROR(VLOOKUP($N371,'C3_2(公表)'!$C$4:$K$108,4,FALSE)&amp;"",""))</f>
        <v/>
      </c>
      <c r="R371" s="925" t="str">
        <f t="shared" ref="R371" si="1711">IFERROR(
  IF(COUNTIF($H360:$H371, $H371)&gt;1, 1,
    IF(COUNTIF($Z$10:$Z$30, $H371)=1,
      IF(INDEX($BF$10:$BF$34, MATCH($H371, $Z$10:$Z$30, 0))&lt;0, 2, ""),
      IF(COUNTIF($Z$32:$Z$34, $H371)=1,
        IF(INDEX($CI$32:$CI$34, MATCH($H371, $Z$32:$Z$34, 0))&lt;0, 3, ""),
        IF(INDEX($BF$40:$BF$64, MATCH($H371, $Z$40:$Z$64, 0))&lt;0, 4, "")
      )
    )
  ),"")</f>
        <v/>
      </c>
      <c r="S371" s="925" t="str">
        <f t="shared" si="1696"/>
        <v/>
      </c>
      <c r="U371" s="508" t="s">
        <v>1788</v>
      </c>
      <c r="V371" s="508" t="b">
        <f t="shared" ref="V371:W371" si="1712">V370</f>
        <v>0</v>
      </c>
      <c r="W371" s="508" t="b">
        <f t="shared" si="1712"/>
        <v>0</v>
      </c>
      <c r="X371" s="1080" t="b">
        <f t="shared" ref="X371" si="1713">IF(H359=$AB$376, FALSE,
 IF(H359=$AC$376, FALSE,
 IF(H359=$AD$376, FALSE,
 IF(H359=$AE$376, H370&lt;&gt;"",
 IF(H359=$AF$376, H370&lt;&gt;"", FALSE)))))</f>
        <v>0</v>
      </c>
      <c r="AC371" s="299"/>
    </row>
    <row r="372" spans="1:41" ht="21" hidden="1" customHeight="1" outlineLevel="1" thickBot="1">
      <c r="A372" s="493"/>
      <c r="C372" s="1333" t="str">
        <f>IFERROR(MIN(SUM(K360:K372)/I359, C370),"-")</f>
        <v>-</v>
      </c>
      <c r="D372" s="1334"/>
      <c r="E372" s="1334"/>
      <c r="F372" s="1335"/>
      <c r="G372" s="1332"/>
      <c r="H372" s="893" t="str">
        <f>IF(AND(H359="電源構成を指定しない", I359&lt;&gt;""), "電源種の指定なし", "")</f>
        <v/>
      </c>
      <c r="I372" s="894" t="str">
        <f>IF(AND(H359="電源構成を指定しない", I359&lt;&gt;""), I359-SUM(I360:I371), "")</f>
        <v/>
      </c>
      <c r="J372" s="895" t="str">
        <f t="shared" ref="J372" si="1714">IFERROR(IF(I372="","-",I372/I359),"-")</f>
        <v>-</v>
      </c>
      <c r="K372" s="1095" t="str">
        <f t="shared" si="1653"/>
        <v/>
      </c>
      <c r="L372" s="896" t="str">
        <f t="shared" ref="L372" si="1715">IF(AND(ISNUMBER(K372), K372&gt;=0, ISNUMBER(I359), I359&gt;0),K372/I359, "-")</f>
        <v>-</v>
      </c>
      <c r="M372" s="897" t="str">
        <f t="shared" si="1655"/>
        <v/>
      </c>
      <c r="N372" s="614"/>
      <c r="O372" s="740" t="str">
        <f>IF($N372="","",IFERROR(VLOOKUP($N372,'C3_2(公表)'!$C$4:$K$108,2,FALSE)&amp;"",""))</f>
        <v/>
      </c>
      <c r="P372" s="740" t="str">
        <f>IF($N372="","",IFERROR(VLOOKUP($N372,'C3_2(公表)'!$C$4:$K$108,3,FALSE)&amp;"",""))</f>
        <v/>
      </c>
      <c r="Q372" s="741" t="str">
        <f>IF($N372="","",IFERROR(VLOOKUP($N372,'C3_2(公表)'!$C$4:$K$108,4,FALSE)&amp;"",""))</f>
        <v/>
      </c>
      <c r="R372" s="733"/>
      <c r="S372" s="733"/>
      <c r="U372" s="508" t="s">
        <v>1788</v>
      </c>
      <c r="V372" s="508" t="b">
        <f t="shared" ref="V372:W372" si="1716">V371</f>
        <v>0</v>
      </c>
      <c r="W372" s="508" t="b">
        <f t="shared" si="1716"/>
        <v>0</v>
      </c>
      <c r="X372" s="508" t="b">
        <v>0</v>
      </c>
      <c r="AC372" s="299"/>
    </row>
    <row r="373" spans="1:41" ht="21" customHeight="1" collapsed="1">
      <c r="AC373" s="299"/>
    </row>
    <row r="375" spans="1:41">
      <c r="Z375" s="934" t="s">
        <v>2668</v>
      </c>
      <c r="AB375" s="302" t="s">
        <v>2669</v>
      </c>
      <c r="AH375" s="302" t="s">
        <v>2670</v>
      </c>
      <c r="AI375" s="302" t="s">
        <v>2671</v>
      </c>
      <c r="AK375" s="302" t="s">
        <v>2666</v>
      </c>
      <c r="AL375" s="302" t="s">
        <v>2667</v>
      </c>
      <c r="AN375" s="302" t="s">
        <v>1070</v>
      </c>
      <c r="AO375" s="302" t="s">
        <v>1110</v>
      </c>
    </row>
    <row r="376" spans="1:41" ht="63">
      <c r="Z376" s="949"/>
      <c r="AB376" s="952" t="s">
        <v>1604</v>
      </c>
      <c r="AC376" s="952" t="s">
        <v>1602</v>
      </c>
      <c r="AD376" s="952" t="s">
        <v>1603</v>
      </c>
      <c r="AE376" s="952" t="s">
        <v>2665</v>
      </c>
      <c r="AF376" s="952" t="s">
        <v>1605</v>
      </c>
      <c r="AH376" s="949"/>
      <c r="AK376" s="932" t="s">
        <v>1637</v>
      </c>
      <c r="AL376" s="933" t="s">
        <v>2630</v>
      </c>
      <c r="AN376" s="282"/>
    </row>
    <row r="377" spans="1:41" ht="34.200000000000003">
      <c r="Z377" s="935" t="s">
        <v>1604</v>
      </c>
      <c r="AA377" s="508"/>
      <c r="AB377" s="936"/>
      <c r="AC377" s="937" t="s">
        <v>1054</v>
      </c>
      <c r="AD377" s="938" t="s">
        <v>1156</v>
      </c>
      <c r="AE377" s="939" t="s">
        <v>572</v>
      </c>
      <c r="AF377" s="939" t="s">
        <v>572</v>
      </c>
      <c r="AH377" s="950" t="s">
        <v>1604</v>
      </c>
      <c r="AI377" s="935" t="str">
        <f>IFERROR(IF($C$3="", "", IF(INDEX($AC377:$AF377, 1, MATCH($C$3, $AC$376:$AF$376, 0))="", "", INDEX($AC377:$AF377, 1, MATCH($C$3, $AC$376:$AF$376, 0)))),"")</f>
        <v>FIT</v>
      </c>
      <c r="AK377" s="939" t="s">
        <v>1054</v>
      </c>
      <c r="AL377" s="938" t="s">
        <v>1054</v>
      </c>
      <c r="AN377" s="951" t="s">
        <v>1073</v>
      </c>
      <c r="AO377" s="951" t="s">
        <v>1111</v>
      </c>
    </row>
    <row r="378" spans="1:41" ht="45.6">
      <c r="Z378" s="935" t="s">
        <v>1602</v>
      </c>
      <c r="AA378" s="508"/>
      <c r="AB378" s="940"/>
      <c r="AC378" s="937" t="s">
        <v>2699</v>
      </c>
      <c r="AD378" s="938" t="s">
        <v>1589</v>
      </c>
      <c r="AE378" s="939" t="s">
        <v>1589</v>
      </c>
      <c r="AF378" s="939" t="s">
        <v>1589</v>
      </c>
      <c r="AH378" s="950" t="str">
        <f>IF($C$3="", "", $C$3)</f>
        <v>FIT/非FIT/非再エネの３区分で電源構成を指定</v>
      </c>
      <c r="AI378" s="935" t="str">
        <f t="shared" ref="AI378:AI396" si="1717">IFERROR(IF($C$3="", "", IF(INDEX($AC378:$AF378, 1, MATCH($C$3, $AC$376:$AF$376, 0))="", "", INDEX($AC378:$AF378, 1, MATCH($C$3, $AC$376:$AF$376, 0)))),"")</f>
        <v>非FIT再エネ</v>
      </c>
      <c r="AK378" s="939" t="s">
        <v>2700</v>
      </c>
      <c r="AL378" s="938" t="s">
        <v>2700</v>
      </c>
      <c r="AN378" s="951" t="s">
        <v>1074</v>
      </c>
      <c r="AO378" s="951" t="s">
        <v>25</v>
      </c>
    </row>
    <row r="379" spans="1:41" ht="34.200000000000003">
      <c r="Z379" s="935" t="s">
        <v>1603</v>
      </c>
      <c r="AA379" s="508"/>
      <c r="AB379" s="940"/>
      <c r="AC379" s="941" t="s">
        <v>1599</v>
      </c>
      <c r="AD379" s="939" t="s">
        <v>1600</v>
      </c>
      <c r="AE379" s="939" t="s">
        <v>573</v>
      </c>
      <c r="AF379" s="939" t="s">
        <v>573</v>
      </c>
      <c r="AH379" s="948" t="str">
        <f>""</f>
        <v/>
      </c>
      <c r="AI379" s="935" t="str">
        <f t="shared" si="1717"/>
        <v>非再エネ</v>
      </c>
      <c r="AK379" s="939" t="s">
        <v>572</v>
      </c>
      <c r="AL379" s="938" t="s">
        <v>572</v>
      </c>
    </row>
    <row r="380" spans="1:41" ht="45.6">
      <c r="Z380" s="935" t="s">
        <v>2665</v>
      </c>
      <c r="AA380" s="508"/>
      <c r="AB380" s="940"/>
      <c r="AC380" s="941"/>
      <c r="AD380" s="939" t="s">
        <v>1593</v>
      </c>
      <c r="AE380" s="939" t="s">
        <v>1590</v>
      </c>
      <c r="AF380" s="939" t="s">
        <v>1590</v>
      </c>
      <c r="AH380" s="508"/>
      <c r="AI380" s="935" t="str">
        <f t="shared" si="1717"/>
        <v/>
      </c>
      <c r="AK380" s="939" t="s">
        <v>1589</v>
      </c>
      <c r="AL380" s="938" t="s">
        <v>1589</v>
      </c>
    </row>
    <row r="381" spans="1:41" ht="45.6">
      <c r="Z381" s="935" t="s">
        <v>1605</v>
      </c>
      <c r="AA381" s="508"/>
      <c r="AB381" s="940"/>
      <c r="AC381" s="942"/>
      <c r="AD381" s="939" t="s">
        <v>1601</v>
      </c>
      <c r="AE381" s="939" t="s">
        <v>1606</v>
      </c>
      <c r="AF381" s="939" t="s">
        <v>1606</v>
      </c>
      <c r="AH381" s="508"/>
      <c r="AI381" s="935" t="str">
        <f t="shared" si="1717"/>
        <v/>
      </c>
      <c r="AK381" s="943" t="s">
        <v>573</v>
      </c>
      <c r="AL381" s="938" t="s">
        <v>573</v>
      </c>
    </row>
    <row r="382" spans="1:41" ht="45.6">
      <c r="Z382" s="508"/>
      <c r="AA382" s="508"/>
      <c r="AB382" s="940"/>
      <c r="AC382" s="942"/>
      <c r="AD382" s="939" t="s">
        <v>1594</v>
      </c>
      <c r="AE382" s="939" t="s">
        <v>1591</v>
      </c>
      <c r="AF382" s="939" t="s">
        <v>1591</v>
      </c>
      <c r="AH382" s="508"/>
      <c r="AI382" s="935" t="str">
        <f t="shared" si="1717"/>
        <v/>
      </c>
      <c r="AK382" s="939" t="s">
        <v>1590</v>
      </c>
      <c r="AL382" s="938" t="s">
        <v>1590</v>
      </c>
    </row>
    <row r="383" spans="1:41" ht="45.6">
      <c r="Z383" s="508"/>
      <c r="AA383" s="508"/>
      <c r="AB383" s="940"/>
      <c r="AC383" s="942"/>
      <c r="AD383" s="939" t="s">
        <v>2690</v>
      </c>
      <c r="AE383" s="939" t="s">
        <v>1601</v>
      </c>
      <c r="AF383" s="939" t="s">
        <v>1601</v>
      </c>
      <c r="AH383" s="508"/>
      <c r="AI383" s="935" t="str">
        <f t="shared" si="1717"/>
        <v/>
      </c>
      <c r="AK383" s="939" t="s">
        <v>1606</v>
      </c>
      <c r="AL383" s="938" t="s">
        <v>1606</v>
      </c>
    </row>
    <row r="384" spans="1:41" ht="45.6">
      <c r="Z384" s="508"/>
      <c r="AA384" s="508"/>
      <c r="AB384" s="940"/>
      <c r="AC384" s="942"/>
      <c r="AD384" s="939" t="s">
        <v>2701</v>
      </c>
      <c r="AE384" s="939" t="s">
        <v>1607</v>
      </c>
      <c r="AF384" s="939" t="s">
        <v>1607</v>
      </c>
      <c r="AH384" s="508"/>
      <c r="AI384" s="935" t="str">
        <f t="shared" si="1717"/>
        <v/>
      </c>
      <c r="AK384" s="939" t="s">
        <v>1591</v>
      </c>
      <c r="AL384" s="938" t="s">
        <v>1591</v>
      </c>
    </row>
    <row r="385" spans="26:38" ht="45.6">
      <c r="Z385" s="508"/>
      <c r="AA385" s="508"/>
      <c r="AB385" s="940"/>
      <c r="AC385" s="942"/>
      <c r="AD385" s="939" t="s">
        <v>1599</v>
      </c>
      <c r="AE385" s="939" t="s">
        <v>1592</v>
      </c>
      <c r="AF385" s="939" t="s">
        <v>1592</v>
      </c>
      <c r="AH385" s="508"/>
      <c r="AI385" s="935" t="str">
        <f t="shared" si="1717"/>
        <v/>
      </c>
      <c r="AK385" s="939" t="s">
        <v>1601</v>
      </c>
      <c r="AL385" s="938" t="s">
        <v>1607</v>
      </c>
    </row>
    <row r="386" spans="26:38" ht="22.8">
      <c r="Z386" s="508"/>
      <c r="AA386" s="508"/>
      <c r="AB386" s="940"/>
      <c r="AC386" s="942"/>
      <c r="AD386" s="944"/>
      <c r="AE386" s="939" t="s">
        <v>2688</v>
      </c>
      <c r="AF386" s="939" t="s">
        <v>2688</v>
      </c>
      <c r="AH386" s="508"/>
      <c r="AI386" s="935" t="str">
        <f t="shared" si="1717"/>
        <v/>
      </c>
      <c r="AK386" s="939" t="s">
        <v>1607</v>
      </c>
      <c r="AL386" s="938" t="s">
        <v>1592</v>
      </c>
    </row>
    <row r="387" spans="26:38" ht="34.200000000000003">
      <c r="Z387" s="508"/>
      <c r="AA387" s="508"/>
      <c r="AB387" s="940"/>
      <c r="AC387" s="942"/>
      <c r="AD387" s="944"/>
      <c r="AE387" s="939" t="s">
        <v>2689</v>
      </c>
      <c r="AF387" s="939" t="s">
        <v>2689</v>
      </c>
      <c r="AH387" s="508"/>
      <c r="AI387" s="935" t="str">
        <f t="shared" si="1717"/>
        <v/>
      </c>
      <c r="AK387" s="939" t="s">
        <v>1592</v>
      </c>
      <c r="AL387" s="938" t="s">
        <v>2688</v>
      </c>
    </row>
    <row r="388" spans="26:38" ht="34.200000000000003">
      <c r="Z388" s="508"/>
      <c r="AA388" s="508"/>
      <c r="AB388" s="940"/>
      <c r="AC388" s="942"/>
      <c r="AD388" s="944"/>
      <c r="AE388" s="939" t="s">
        <v>1155</v>
      </c>
      <c r="AF388" s="939" t="s">
        <v>1155</v>
      </c>
      <c r="AH388" s="508"/>
      <c r="AI388" s="935" t="str">
        <f t="shared" si="1717"/>
        <v/>
      </c>
      <c r="AK388" s="939" t="s">
        <v>2688</v>
      </c>
      <c r="AL388" s="938" t="s">
        <v>2689</v>
      </c>
    </row>
    <row r="389" spans="26:38" ht="34.200000000000003">
      <c r="Z389" s="508"/>
      <c r="AA389" s="508"/>
      <c r="AB389" s="940"/>
      <c r="AC389" s="942"/>
      <c r="AD389" s="944"/>
      <c r="AE389" s="939" t="s">
        <v>2698</v>
      </c>
      <c r="AF389" s="939" t="s">
        <v>2698</v>
      </c>
      <c r="AH389" s="508"/>
      <c r="AI389" s="935" t="str">
        <f t="shared" si="1717"/>
        <v/>
      </c>
      <c r="AK389" s="939" t="s">
        <v>2689</v>
      </c>
      <c r="AL389" s="938" t="s">
        <v>1155</v>
      </c>
    </row>
    <row r="390" spans="26:38" ht="34.200000000000003">
      <c r="Z390" s="508"/>
      <c r="AA390" s="508"/>
      <c r="AB390" s="940"/>
      <c r="AC390" s="942"/>
      <c r="AD390" s="944"/>
      <c r="AE390" s="939" t="s">
        <v>1599</v>
      </c>
      <c r="AF390" s="945" t="s">
        <v>3</v>
      </c>
      <c r="AH390" s="508"/>
      <c r="AI390" s="935" t="str">
        <f t="shared" si="1717"/>
        <v/>
      </c>
      <c r="AK390" s="939" t="s">
        <v>1155</v>
      </c>
      <c r="AL390" s="938" t="s">
        <v>2698</v>
      </c>
    </row>
    <row r="391" spans="26:38" ht="34.200000000000003">
      <c r="Z391" s="508"/>
      <c r="AA391" s="508"/>
      <c r="AB391" s="940"/>
      <c r="AC391" s="940"/>
      <c r="AD391" s="946"/>
      <c r="AE391" s="940"/>
      <c r="AF391" s="935" t="s">
        <v>1793</v>
      </c>
      <c r="AH391" s="508"/>
      <c r="AI391" s="935" t="str">
        <f t="shared" si="1717"/>
        <v/>
      </c>
      <c r="AK391" s="947" t="s">
        <v>2698</v>
      </c>
      <c r="AL391" s="940"/>
    </row>
    <row r="392" spans="26:38" ht="22.8">
      <c r="Z392" s="508"/>
      <c r="AA392" s="508"/>
      <c r="AB392" s="940"/>
      <c r="AC392" s="940"/>
      <c r="AD392" s="940"/>
      <c r="AE392" s="940"/>
      <c r="AF392" s="935" t="s">
        <v>1035</v>
      </c>
      <c r="AH392" s="508"/>
      <c r="AI392" s="935" t="str">
        <f t="shared" si="1717"/>
        <v/>
      </c>
      <c r="AK392" s="953"/>
      <c r="AL392" s="940"/>
    </row>
    <row r="393" spans="26:38" ht="22.8">
      <c r="Z393" s="508"/>
      <c r="AA393" s="508"/>
      <c r="AB393" s="940"/>
      <c r="AC393" s="940"/>
      <c r="AD393" s="940"/>
      <c r="AE393" s="940"/>
      <c r="AF393" s="935" t="s">
        <v>1036</v>
      </c>
      <c r="AH393" s="508"/>
      <c r="AI393" s="935" t="str">
        <f t="shared" si="1717"/>
        <v/>
      </c>
      <c r="AK393" s="940"/>
      <c r="AL393" s="940"/>
    </row>
    <row r="394" spans="26:38" ht="34.200000000000003">
      <c r="Z394" s="508"/>
      <c r="AA394" s="508"/>
      <c r="AB394" s="940"/>
      <c r="AC394" s="940"/>
      <c r="AD394" s="940"/>
      <c r="AE394" s="940"/>
      <c r="AF394" s="935" t="s">
        <v>1581</v>
      </c>
      <c r="AH394" s="508"/>
      <c r="AI394" s="935" t="str">
        <f t="shared" si="1717"/>
        <v/>
      </c>
      <c r="AK394" s="940"/>
      <c r="AL394" s="940"/>
    </row>
    <row r="395" spans="26:38" ht="34.200000000000003">
      <c r="Z395" s="508"/>
      <c r="AA395" s="508"/>
      <c r="AB395" s="940"/>
      <c r="AC395" s="940"/>
      <c r="AD395" s="940"/>
      <c r="AE395" s="940"/>
      <c r="AF395" s="935" t="s">
        <v>1671</v>
      </c>
      <c r="AH395" s="508"/>
      <c r="AI395" s="935" t="str">
        <f t="shared" si="1717"/>
        <v/>
      </c>
      <c r="AK395" s="940"/>
      <c r="AL395" s="940"/>
    </row>
    <row r="396" spans="26:38" ht="12">
      <c r="Z396" s="508"/>
      <c r="AA396" s="508"/>
      <c r="AB396" s="940"/>
      <c r="AC396" s="940"/>
      <c r="AD396" s="940"/>
      <c r="AE396" s="940"/>
      <c r="AF396" s="935" t="s">
        <v>575</v>
      </c>
      <c r="AH396" s="508"/>
      <c r="AI396" s="935" t="str">
        <f t="shared" si="1717"/>
        <v/>
      </c>
      <c r="AK396" s="940"/>
      <c r="AL396" s="940"/>
    </row>
  </sheetData>
  <sheetProtection algorithmName="SHA-512" hashValue="7Tp22/VYExtGTIY5qSJ2bd9Jv2DVQKtif61LwdqLHBqsAvqgO+nE6fUWdXAIHnjuZAjBV7xWa4itS7/JRTxVvw==" saltValue="iMxB7VsCDnN6eM9yik945A==" spinCount="100000" sheet="1" formatCells="0"/>
  <mergeCells count="503">
    <mergeCell ref="C141:F141"/>
    <mergeCell ref="G141:G142"/>
    <mergeCell ref="C142:F142"/>
    <mergeCell ref="C143:F143"/>
    <mergeCell ref="G143:G144"/>
    <mergeCell ref="C144:F144"/>
    <mergeCell ref="C135:C136"/>
    <mergeCell ref="D137:G137"/>
    <mergeCell ref="H7:J7"/>
    <mergeCell ref="C132:F132"/>
    <mergeCell ref="C133:F133"/>
    <mergeCell ref="G133:G134"/>
    <mergeCell ref="C134:F134"/>
    <mergeCell ref="C138:F138"/>
    <mergeCell ref="C139:F139"/>
    <mergeCell ref="G139:G140"/>
    <mergeCell ref="C140:F140"/>
    <mergeCell ref="C131:F131"/>
    <mergeCell ref="G131:G132"/>
    <mergeCell ref="G113:G114"/>
    <mergeCell ref="C114:F114"/>
    <mergeCell ref="C115:F115"/>
    <mergeCell ref="G115:G116"/>
    <mergeCell ref="C116:F116"/>
    <mergeCell ref="T149:T150"/>
    <mergeCell ref="T23:T24"/>
    <mergeCell ref="T37:T38"/>
    <mergeCell ref="T51:T52"/>
    <mergeCell ref="T65:T66"/>
    <mergeCell ref="T79:T80"/>
    <mergeCell ref="T93:T94"/>
    <mergeCell ref="T107:T108"/>
    <mergeCell ref="T121:T122"/>
    <mergeCell ref="T135:T136"/>
    <mergeCell ref="C3:G4"/>
    <mergeCell ref="S7:S8"/>
    <mergeCell ref="K7:L7"/>
    <mergeCell ref="N7:Q7"/>
    <mergeCell ref="R7:R8"/>
    <mergeCell ref="C127:F127"/>
    <mergeCell ref="G127:G128"/>
    <mergeCell ref="C128:F128"/>
    <mergeCell ref="C129:F129"/>
    <mergeCell ref="G129:G130"/>
    <mergeCell ref="C130:F130"/>
    <mergeCell ref="C121:C122"/>
    <mergeCell ref="D123:G123"/>
    <mergeCell ref="C124:F124"/>
    <mergeCell ref="C125:F125"/>
    <mergeCell ref="G125:G126"/>
    <mergeCell ref="C126:F126"/>
    <mergeCell ref="C117:F117"/>
    <mergeCell ref="G117:G118"/>
    <mergeCell ref="C118:F118"/>
    <mergeCell ref="C119:F119"/>
    <mergeCell ref="G119:G120"/>
    <mergeCell ref="C120:F120"/>
    <mergeCell ref="C113:F113"/>
    <mergeCell ref="C149:C150"/>
    <mergeCell ref="D151:G151"/>
    <mergeCell ref="C152:F152"/>
    <mergeCell ref="C153:F153"/>
    <mergeCell ref="G153:G154"/>
    <mergeCell ref="C154:F154"/>
    <mergeCell ref="C145:F145"/>
    <mergeCell ref="G145:G146"/>
    <mergeCell ref="C146:F146"/>
    <mergeCell ref="C147:F147"/>
    <mergeCell ref="G147:G148"/>
    <mergeCell ref="C148:F148"/>
    <mergeCell ref="C159:F159"/>
    <mergeCell ref="G159:G160"/>
    <mergeCell ref="C160:F160"/>
    <mergeCell ref="C161:F161"/>
    <mergeCell ref="G161:G162"/>
    <mergeCell ref="C162:F162"/>
    <mergeCell ref="C155:F155"/>
    <mergeCell ref="G155:G156"/>
    <mergeCell ref="C156:F156"/>
    <mergeCell ref="C157:F157"/>
    <mergeCell ref="G157:G158"/>
    <mergeCell ref="C158:F158"/>
    <mergeCell ref="C107:C108"/>
    <mergeCell ref="D109:G109"/>
    <mergeCell ref="C110:F110"/>
    <mergeCell ref="C111:F111"/>
    <mergeCell ref="G111:G112"/>
    <mergeCell ref="C112:F112"/>
    <mergeCell ref="C103:F103"/>
    <mergeCell ref="G103:G104"/>
    <mergeCell ref="C104:F104"/>
    <mergeCell ref="C105:F105"/>
    <mergeCell ref="G105:G106"/>
    <mergeCell ref="C106:F106"/>
    <mergeCell ref="C99:F99"/>
    <mergeCell ref="G99:G100"/>
    <mergeCell ref="C100:F100"/>
    <mergeCell ref="C101:F101"/>
    <mergeCell ref="G101:G102"/>
    <mergeCell ref="C102:F102"/>
    <mergeCell ref="C93:C94"/>
    <mergeCell ref="D95:G95"/>
    <mergeCell ref="C96:F96"/>
    <mergeCell ref="C97:F97"/>
    <mergeCell ref="G97:G98"/>
    <mergeCell ref="C98:F98"/>
    <mergeCell ref="C89:F89"/>
    <mergeCell ref="G89:G90"/>
    <mergeCell ref="C90:F90"/>
    <mergeCell ref="C91:F91"/>
    <mergeCell ref="G91:G92"/>
    <mergeCell ref="C92:F92"/>
    <mergeCell ref="C85:F85"/>
    <mergeCell ref="G85:G86"/>
    <mergeCell ref="C86:F86"/>
    <mergeCell ref="C87:F87"/>
    <mergeCell ref="G87:G88"/>
    <mergeCell ref="C88:F88"/>
    <mergeCell ref="C79:C80"/>
    <mergeCell ref="D81:G81"/>
    <mergeCell ref="C82:F82"/>
    <mergeCell ref="C83:F83"/>
    <mergeCell ref="G83:G84"/>
    <mergeCell ref="C84:F84"/>
    <mergeCell ref="C75:F75"/>
    <mergeCell ref="G75:G76"/>
    <mergeCell ref="C76:F76"/>
    <mergeCell ref="C77:F77"/>
    <mergeCell ref="G77:G78"/>
    <mergeCell ref="C78:F78"/>
    <mergeCell ref="C71:F71"/>
    <mergeCell ref="G71:G72"/>
    <mergeCell ref="C72:F72"/>
    <mergeCell ref="C73:F73"/>
    <mergeCell ref="G73:G74"/>
    <mergeCell ref="C74:F74"/>
    <mergeCell ref="C65:C66"/>
    <mergeCell ref="D67:G67"/>
    <mergeCell ref="C68:F68"/>
    <mergeCell ref="C69:F69"/>
    <mergeCell ref="G69:G70"/>
    <mergeCell ref="C70:F70"/>
    <mergeCell ref="C61:F61"/>
    <mergeCell ref="G61:G62"/>
    <mergeCell ref="C62:F62"/>
    <mergeCell ref="C63:F63"/>
    <mergeCell ref="G63:G64"/>
    <mergeCell ref="C64:F64"/>
    <mergeCell ref="C57:F57"/>
    <mergeCell ref="G57:G58"/>
    <mergeCell ref="C58:F58"/>
    <mergeCell ref="C59:F59"/>
    <mergeCell ref="G59:G60"/>
    <mergeCell ref="C60:F60"/>
    <mergeCell ref="C51:C52"/>
    <mergeCell ref="D53:G53"/>
    <mergeCell ref="C54:F54"/>
    <mergeCell ref="C55:F55"/>
    <mergeCell ref="G55:G56"/>
    <mergeCell ref="C56:F56"/>
    <mergeCell ref="C47:F47"/>
    <mergeCell ref="G47:G48"/>
    <mergeCell ref="C48:F48"/>
    <mergeCell ref="C49:F49"/>
    <mergeCell ref="G49:G50"/>
    <mergeCell ref="C50:F50"/>
    <mergeCell ref="C43:F43"/>
    <mergeCell ref="G43:G44"/>
    <mergeCell ref="C44:F44"/>
    <mergeCell ref="C45:F45"/>
    <mergeCell ref="G45:G46"/>
    <mergeCell ref="C46:F46"/>
    <mergeCell ref="C37:C38"/>
    <mergeCell ref="D39:G39"/>
    <mergeCell ref="C40:F40"/>
    <mergeCell ref="C41:F41"/>
    <mergeCell ref="G41:G42"/>
    <mergeCell ref="C42:F42"/>
    <mergeCell ref="C14:F14"/>
    <mergeCell ref="C21:F21"/>
    <mergeCell ref="G21:G22"/>
    <mergeCell ref="C33:F33"/>
    <mergeCell ref="G33:G34"/>
    <mergeCell ref="C34:F34"/>
    <mergeCell ref="C35:F35"/>
    <mergeCell ref="G35:G36"/>
    <mergeCell ref="C36:F36"/>
    <mergeCell ref="C29:F29"/>
    <mergeCell ref="G29:G30"/>
    <mergeCell ref="C30:F30"/>
    <mergeCell ref="C31:F31"/>
    <mergeCell ref="G31:G32"/>
    <mergeCell ref="C32:F32"/>
    <mergeCell ref="C22:F22"/>
    <mergeCell ref="H6:Q6"/>
    <mergeCell ref="C7:G7"/>
    <mergeCell ref="C8:G8"/>
    <mergeCell ref="D25:G25"/>
    <mergeCell ref="C26:F26"/>
    <mergeCell ref="C27:F27"/>
    <mergeCell ref="G27:G28"/>
    <mergeCell ref="C28:F28"/>
    <mergeCell ref="C6:G6"/>
    <mergeCell ref="C19:F19"/>
    <mergeCell ref="G19:G20"/>
    <mergeCell ref="C20:F20"/>
    <mergeCell ref="C17:F17"/>
    <mergeCell ref="G17:G18"/>
    <mergeCell ref="C18:F18"/>
    <mergeCell ref="C23:C24"/>
    <mergeCell ref="C9:C10"/>
    <mergeCell ref="C15:F15"/>
    <mergeCell ref="G15:G16"/>
    <mergeCell ref="C16:F16"/>
    <mergeCell ref="D11:G11"/>
    <mergeCell ref="C12:F12"/>
    <mergeCell ref="C13:F13"/>
    <mergeCell ref="G13:G14"/>
    <mergeCell ref="C163:C164"/>
    <mergeCell ref="T163:T164"/>
    <mergeCell ref="D165:G165"/>
    <mergeCell ref="C166:F166"/>
    <mergeCell ref="C167:F167"/>
    <mergeCell ref="G167:G168"/>
    <mergeCell ref="C168:F168"/>
    <mergeCell ref="C169:F169"/>
    <mergeCell ref="G169:G170"/>
    <mergeCell ref="C170:F170"/>
    <mergeCell ref="C171:F171"/>
    <mergeCell ref="G171:G172"/>
    <mergeCell ref="C172:F172"/>
    <mergeCell ref="C173:F173"/>
    <mergeCell ref="G173:G174"/>
    <mergeCell ref="C174:F174"/>
    <mergeCell ref="C175:F175"/>
    <mergeCell ref="G175:G176"/>
    <mergeCell ref="C176:F176"/>
    <mergeCell ref="C177:C178"/>
    <mergeCell ref="T177:T178"/>
    <mergeCell ref="D179:G179"/>
    <mergeCell ref="C180:F180"/>
    <mergeCell ref="C181:F181"/>
    <mergeCell ref="G181:G182"/>
    <mergeCell ref="C182:F182"/>
    <mergeCell ref="C183:F183"/>
    <mergeCell ref="G183:G184"/>
    <mergeCell ref="C184:F184"/>
    <mergeCell ref="C185:F185"/>
    <mergeCell ref="G185:G186"/>
    <mergeCell ref="C186:F186"/>
    <mergeCell ref="C187:F187"/>
    <mergeCell ref="G187:G188"/>
    <mergeCell ref="C188:F188"/>
    <mergeCell ref="C189:F189"/>
    <mergeCell ref="G189:G190"/>
    <mergeCell ref="C190:F190"/>
    <mergeCell ref="C191:C192"/>
    <mergeCell ref="T191:T192"/>
    <mergeCell ref="D193:G193"/>
    <mergeCell ref="C194:F194"/>
    <mergeCell ref="C195:F195"/>
    <mergeCell ref="G195:G196"/>
    <mergeCell ref="C196:F196"/>
    <mergeCell ref="C197:F197"/>
    <mergeCell ref="G197:G198"/>
    <mergeCell ref="C198:F198"/>
    <mergeCell ref="C199:F199"/>
    <mergeCell ref="G199:G200"/>
    <mergeCell ref="C200:F200"/>
    <mergeCell ref="C201:F201"/>
    <mergeCell ref="G201:G202"/>
    <mergeCell ref="C202:F202"/>
    <mergeCell ref="C203:F203"/>
    <mergeCell ref="G203:G204"/>
    <mergeCell ref="C204:F204"/>
    <mergeCell ref="C205:C206"/>
    <mergeCell ref="T205:T206"/>
    <mergeCell ref="D207:G207"/>
    <mergeCell ref="C208:F208"/>
    <mergeCell ref="C209:F209"/>
    <mergeCell ref="G209:G210"/>
    <mergeCell ref="C210:F210"/>
    <mergeCell ref="C211:F211"/>
    <mergeCell ref="G211:G212"/>
    <mergeCell ref="C212:F212"/>
    <mergeCell ref="C213:F213"/>
    <mergeCell ref="G213:G214"/>
    <mergeCell ref="C214:F214"/>
    <mergeCell ref="C215:F215"/>
    <mergeCell ref="G215:G216"/>
    <mergeCell ref="C216:F216"/>
    <mergeCell ref="C217:F217"/>
    <mergeCell ref="G217:G218"/>
    <mergeCell ref="C218:F218"/>
    <mergeCell ref="C219:C220"/>
    <mergeCell ref="T219:T220"/>
    <mergeCell ref="D221:G221"/>
    <mergeCell ref="C222:F222"/>
    <mergeCell ref="C223:F223"/>
    <mergeCell ref="G223:G224"/>
    <mergeCell ref="C224:F224"/>
    <mergeCell ref="C225:F225"/>
    <mergeCell ref="G225:G226"/>
    <mergeCell ref="C226:F226"/>
    <mergeCell ref="C227:F227"/>
    <mergeCell ref="G227:G228"/>
    <mergeCell ref="C228:F228"/>
    <mergeCell ref="C229:F229"/>
    <mergeCell ref="G229:G230"/>
    <mergeCell ref="C230:F230"/>
    <mergeCell ref="C231:F231"/>
    <mergeCell ref="G231:G232"/>
    <mergeCell ref="C232:F232"/>
    <mergeCell ref="C233:C234"/>
    <mergeCell ref="T233:T234"/>
    <mergeCell ref="D235:G235"/>
    <mergeCell ref="C236:F236"/>
    <mergeCell ref="C237:F237"/>
    <mergeCell ref="G237:G238"/>
    <mergeCell ref="C238:F238"/>
    <mergeCell ref="C239:F239"/>
    <mergeCell ref="G239:G240"/>
    <mergeCell ref="C240:F240"/>
    <mergeCell ref="C241:F241"/>
    <mergeCell ref="G241:G242"/>
    <mergeCell ref="C242:F242"/>
    <mergeCell ref="C243:F243"/>
    <mergeCell ref="G243:G244"/>
    <mergeCell ref="C244:F244"/>
    <mergeCell ref="C245:F245"/>
    <mergeCell ref="G245:G246"/>
    <mergeCell ref="C246:F246"/>
    <mergeCell ref="C247:C248"/>
    <mergeCell ref="T247:T248"/>
    <mergeCell ref="D249:G249"/>
    <mergeCell ref="C250:F250"/>
    <mergeCell ref="C251:F251"/>
    <mergeCell ref="G251:G252"/>
    <mergeCell ref="C252:F252"/>
    <mergeCell ref="C253:F253"/>
    <mergeCell ref="G253:G254"/>
    <mergeCell ref="C254:F254"/>
    <mergeCell ref="C255:F255"/>
    <mergeCell ref="G255:G256"/>
    <mergeCell ref="C256:F256"/>
    <mergeCell ref="C257:F257"/>
    <mergeCell ref="G257:G258"/>
    <mergeCell ref="C258:F258"/>
    <mergeCell ref="C259:F259"/>
    <mergeCell ref="G259:G260"/>
    <mergeCell ref="C260:F260"/>
    <mergeCell ref="C261:C262"/>
    <mergeCell ref="T261:T262"/>
    <mergeCell ref="D263:G263"/>
    <mergeCell ref="C264:F264"/>
    <mergeCell ref="C265:F265"/>
    <mergeCell ref="G265:G266"/>
    <mergeCell ref="C266:F266"/>
    <mergeCell ref="C267:F267"/>
    <mergeCell ref="G267:G268"/>
    <mergeCell ref="C268:F268"/>
    <mergeCell ref="C269:F269"/>
    <mergeCell ref="G269:G270"/>
    <mergeCell ref="C270:F270"/>
    <mergeCell ref="C271:F271"/>
    <mergeCell ref="G271:G272"/>
    <mergeCell ref="C272:F272"/>
    <mergeCell ref="C273:F273"/>
    <mergeCell ref="G273:G274"/>
    <mergeCell ref="C274:F274"/>
    <mergeCell ref="C275:C276"/>
    <mergeCell ref="T275:T276"/>
    <mergeCell ref="D277:G277"/>
    <mergeCell ref="C278:F278"/>
    <mergeCell ref="C279:F279"/>
    <mergeCell ref="G279:G280"/>
    <mergeCell ref="C280:F280"/>
    <mergeCell ref="C281:F281"/>
    <mergeCell ref="G281:G282"/>
    <mergeCell ref="C282:F282"/>
    <mergeCell ref="C283:F283"/>
    <mergeCell ref="G283:G284"/>
    <mergeCell ref="C284:F284"/>
    <mergeCell ref="C285:F285"/>
    <mergeCell ref="G285:G286"/>
    <mergeCell ref="C286:F286"/>
    <mergeCell ref="C287:F287"/>
    <mergeCell ref="G287:G288"/>
    <mergeCell ref="C288:F288"/>
    <mergeCell ref="C289:C290"/>
    <mergeCell ref="T289:T290"/>
    <mergeCell ref="D291:G291"/>
    <mergeCell ref="C292:F292"/>
    <mergeCell ref="C293:F293"/>
    <mergeCell ref="G293:G294"/>
    <mergeCell ref="C294:F294"/>
    <mergeCell ref="C295:F295"/>
    <mergeCell ref="G295:G296"/>
    <mergeCell ref="C296:F296"/>
    <mergeCell ref="C297:F297"/>
    <mergeCell ref="G297:G298"/>
    <mergeCell ref="C298:F298"/>
    <mergeCell ref="C299:F299"/>
    <mergeCell ref="G299:G300"/>
    <mergeCell ref="C300:F300"/>
    <mergeCell ref="C301:F301"/>
    <mergeCell ref="G301:G302"/>
    <mergeCell ref="C302:F302"/>
    <mergeCell ref="C303:C304"/>
    <mergeCell ref="T303:T304"/>
    <mergeCell ref="D305:G305"/>
    <mergeCell ref="C306:F306"/>
    <mergeCell ref="C307:F307"/>
    <mergeCell ref="G307:G308"/>
    <mergeCell ref="C308:F308"/>
    <mergeCell ref="C309:F309"/>
    <mergeCell ref="G309:G310"/>
    <mergeCell ref="C310:F310"/>
    <mergeCell ref="C311:F311"/>
    <mergeCell ref="G311:G312"/>
    <mergeCell ref="C312:F312"/>
    <mergeCell ref="C313:F313"/>
    <mergeCell ref="G313:G314"/>
    <mergeCell ref="C314:F314"/>
    <mergeCell ref="C315:F315"/>
    <mergeCell ref="G315:G316"/>
    <mergeCell ref="C316:F316"/>
    <mergeCell ref="C317:C318"/>
    <mergeCell ref="T317:T318"/>
    <mergeCell ref="D319:G319"/>
    <mergeCell ref="C320:F320"/>
    <mergeCell ref="C321:F321"/>
    <mergeCell ref="G321:G322"/>
    <mergeCell ref="C322:F322"/>
    <mergeCell ref="C323:F323"/>
    <mergeCell ref="G323:G324"/>
    <mergeCell ref="C324:F324"/>
    <mergeCell ref="C325:F325"/>
    <mergeCell ref="G325:G326"/>
    <mergeCell ref="C326:F326"/>
    <mergeCell ref="C327:F327"/>
    <mergeCell ref="G327:G328"/>
    <mergeCell ref="C328:F328"/>
    <mergeCell ref="C329:F329"/>
    <mergeCell ref="G329:G330"/>
    <mergeCell ref="C330:F330"/>
    <mergeCell ref="C331:C332"/>
    <mergeCell ref="T331:T332"/>
    <mergeCell ref="D333:G333"/>
    <mergeCell ref="C334:F334"/>
    <mergeCell ref="C335:F335"/>
    <mergeCell ref="G335:G336"/>
    <mergeCell ref="C336:F336"/>
    <mergeCell ref="C337:F337"/>
    <mergeCell ref="G337:G338"/>
    <mergeCell ref="C338:F338"/>
    <mergeCell ref="C339:F339"/>
    <mergeCell ref="G339:G340"/>
    <mergeCell ref="C340:F340"/>
    <mergeCell ref="C341:F341"/>
    <mergeCell ref="G341:G342"/>
    <mergeCell ref="C342:F342"/>
    <mergeCell ref="C343:F343"/>
    <mergeCell ref="G343:G344"/>
    <mergeCell ref="C344:F344"/>
    <mergeCell ref="C345:C346"/>
    <mergeCell ref="T345:T346"/>
    <mergeCell ref="D347:G347"/>
    <mergeCell ref="C348:F348"/>
    <mergeCell ref="C349:F349"/>
    <mergeCell ref="G349:G350"/>
    <mergeCell ref="C350:F350"/>
    <mergeCell ref="C351:F351"/>
    <mergeCell ref="G351:G352"/>
    <mergeCell ref="C352:F352"/>
    <mergeCell ref="C353:F353"/>
    <mergeCell ref="G353:G354"/>
    <mergeCell ref="C354:F354"/>
    <mergeCell ref="C355:F355"/>
    <mergeCell ref="G355:G356"/>
    <mergeCell ref="C356:F356"/>
    <mergeCell ref="C357:F357"/>
    <mergeCell ref="G357:G358"/>
    <mergeCell ref="C358:F358"/>
    <mergeCell ref="C359:C360"/>
    <mergeCell ref="T359:T360"/>
    <mergeCell ref="D361:G361"/>
    <mergeCell ref="C362:F362"/>
    <mergeCell ref="C363:F363"/>
    <mergeCell ref="G363:G364"/>
    <mergeCell ref="C364:F364"/>
    <mergeCell ref="C365:F365"/>
    <mergeCell ref="G365:G366"/>
    <mergeCell ref="C366:F366"/>
    <mergeCell ref="C367:F367"/>
    <mergeCell ref="G367:G368"/>
    <mergeCell ref="C368:F368"/>
    <mergeCell ref="C369:F369"/>
    <mergeCell ref="G369:G370"/>
    <mergeCell ref="C370:F370"/>
    <mergeCell ref="C371:F371"/>
    <mergeCell ref="G371:G372"/>
    <mergeCell ref="C372:F372"/>
  </mergeCells>
  <phoneticPr fontId="12"/>
  <conditionalFormatting sqref="C9 C23 C37 C51 C65 C79 C93 C107 C121 C135 C149 C163 C177 C191 C205 C219 C233 C247 C261 C275 C289 C303 C317 C331 C345 C359">
    <cfRule type="expression" dxfId="42" priority="2">
      <formula>NOT($W9)</formula>
    </cfRule>
  </conditionalFormatting>
  <conditionalFormatting sqref="C9:G372 N9:N372">
    <cfRule type="expression" dxfId="41" priority="3">
      <formula>NOT($W9)</formula>
    </cfRule>
  </conditionalFormatting>
  <conditionalFormatting sqref="C9:Q372">
    <cfRule type="expression" dxfId="40" priority="1">
      <formula>NOT($V9)</formula>
    </cfRule>
  </conditionalFormatting>
  <conditionalFormatting sqref="G9:G372 D10:G10 D11:E11 C14 C16 D24:G24 D25:E25 C28 C30 D38:G38 D39:E39 C42 C44 D52:G52 D53:E53 C56 C58 D66:G66 D67:E67 C70 C72 D80:G80 D81:E81 C84 C86 D94:G94 D95:E95 C98 C100 D108:G108 D109:E109 C112 C114 D122:G122 D123:E123 C126 C128 D136:G136 D137:E137 C140 C142 D150:G150 D151:E151 C154 C156 D164:G164 D165:E165 C168 C170 D178:G178 D179:E179 C182 C184 D192:G192 D193:E193 C196 C198 D206:G206 D207:E207 C210 C212 D220:G220 D221:E221 C224 C226 D234:G234 D235:E235 C238 C240 D248:G248 D249:E249 C252 C254 D262:G262 D263:E263 C266 C268 D276:G276 D277:E277 C280 C282 D290:G290 D291:E291 C294 C296 D304:G304 D305:E305 C308 C310 D318:G318 D319:E319 C322 C324 D332:G332 D333:E333 C336 C338 D346:G346 D347:E347 C350 C352 D360:G360 D361:E361 C364 C366 C3 C8">
    <cfRule type="containsBlanks" dxfId="39" priority="34">
      <formula>LEN(TRIM(C3))=0</formula>
    </cfRule>
  </conditionalFormatting>
  <conditionalFormatting sqref="H9:H372">
    <cfRule type="expression" dxfId="38" priority="4">
      <formula>NOT($X9)</formula>
    </cfRule>
  </conditionalFormatting>
  <conditionalFormatting sqref="H10:H21 H24:H35 H38:H49 H52:H63 H66:H77 H80:H91 H94:H105 H108:H119 H122:H133 H136:H147 H150:H161 H164:H175 H178:H189 H192:H203 H206:H217 H220:H231 H234:H245 H248:H259 H262:H273 H276:H287 H290:H301 H304:H315 H318:H329 H332:H343 H346:H357 H360:H371">
    <cfRule type="expression" dxfId="37" priority="20">
      <formula>H9=""</formula>
    </cfRule>
  </conditionalFormatting>
  <conditionalFormatting sqref="I9:I372">
    <cfRule type="expression" dxfId="36" priority="21">
      <formula>$H9=""</formula>
    </cfRule>
  </conditionalFormatting>
  <conditionalFormatting sqref="J9:J372">
    <cfRule type="expression" dxfId="35" priority="22">
      <formula>OR(ROUND($J9,10)&lt;0,ROUND($J9,10)&gt;1)</formula>
    </cfRule>
  </conditionalFormatting>
  <conditionalFormatting sqref="K9:K372">
    <cfRule type="expression" dxfId="34" priority="293">
      <formula>AND(ISNUMBER($K9), $K9&gt;$I9)</formula>
    </cfRule>
    <cfRule type="expression" dxfId="33" priority="294">
      <formula>OR($I9="",COUNTIF($AL$377:$AL$390,$H9)=0)</formula>
    </cfRule>
    <cfRule type="containsBlanks" dxfId="32" priority="295">
      <formula>LEN(TRIM(K9))=0</formula>
    </cfRule>
  </conditionalFormatting>
  <conditionalFormatting sqref="N9:N372 H9:I372">
    <cfRule type="containsBlanks" dxfId="31" priority="33">
      <formula>LEN(TRIM(H9))=0</formula>
    </cfRule>
  </conditionalFormatting>
  <conditionalFormatting sqref="N10:N22 N24:N36 N38:N50 N52:N64 N66:N78 N80:N92 N94:N106 N108:N120 N122:N134 N136:N148 N150:N162 N164:N176 N178:N190 N192:N204 N206:N218 N220:N232 N234:N246 N248:N260 N262:N274 N276:N288 N290:N302 N304:N316 N318:N330 N332:N344 N346:N358 N360:N372">
    <cfRule type="expression" dxfId="30" priority="23">
      <formula>N9=""</formula>
    </cfRule>
    <cfRule type="expression" dxfId="29" priority="26">
      <formula>N9=0</formula>
    </cfRule>
  </conditionalFormatting>
  <dataValidations count="30">
    <dataValidation type="list" allowBlank="1" showInputMessage="1" showErrorMessage="1" sqref="G13:G22 G363:G372 G349:G358 G321:G330 G293:G302 G265:G274 G237:G246 G209:G218 G181:G190 G153:G162 G125:G134 G97:G106 G69:G78 G41:G50 G55:G64 G83:G92 G111:G120 G139:G148 G167:G176 G195:G204 G223:G232 G251:G260 G279:G288 G307:G316 G335:G344 G27:G36" xr:uid="{9CD03623-37CF-4F85-A770-17078344A669}">
      <formula1>$AN$377:$AN$378</formula1>
    </dataValidation>
    <dataValidation type="list" allowBlank="1" showInputMessage="1" showErrorMessage="1" sqref="D10:G10 D360:G360 D332:G332 D304:G304 D276:G276 D248:G248 D220:G220 D192:G192 D164:G164 D150:G150 D122:G122 D94:G94 D66:G66 D38:G38 D24:G24 D52:G52 D80:G80 D108:G108 D136:G136 D178:G178 D206:G206 D234:G234 D262:G262 D290:G290 D318:G318 D346:G346" xr:uid="{06EDBC72-8170-4E3F-8958-F893B5AE66E1}">
      <formula1>$AO$376:$AO$378</formula1>
    </dataValidation>
    <dataValidation type="list" allowBlank="1" showInputMessage="1" showErrorMessage="1" sqref="H359 H23 H37 H51 H65 H79 H93 H107 H121 H135 H149 H163 H177 H191 H205 H219 H233 H247 H261 H275 H289 H303 H317 H331 H345 H9" xr:uid="{0736FEA4-F0EB-4195-9D40-FC44A892804B}">
      <formula1>$AH$377:$AH$379</formula1>
    </dataValidation>
    <dataValidation type="list" allowBlank="1" showInputMessage="1" showErrorMessage="1" sqref="C3:G4" xr:uid="{19BBD188-AFAE-48CB-A4CC-366715F1417B}">
      <formula1>$Z$377:$Z$380</formula1>
    </dataValidation>
    <dataValidation type="list" allowBlank="1" showInputMessage="1" showErrorMessage="1" sqref="H38:H49" xr:uid="{A7F9D645-99C5-4ACC-A312-921468405F72}">
      <formula1>IF(H$37=$C$3,$AI$377:$AI$396, $AB$377)</formula1>
    </dataValidation>
    <dataValidation type="list" allowBlank="1" showInputMessage="1" showErrorMessage="1" sqref="H24:H35" xr:uid="{E134D210-D6DF-4B80-B819-3B278EA4E7FE}">
      <formula1>IF(H$23=$C$3,$AI$377:$AI$396, $AB$377)</formula1>
    </dataValidation>
    <dataValidation type="list" allowBlank="1" showInputMessage="1" showErrorMessage="1" sqref="H10:H21" xr:uid="{E56A5D0C-1D6F-47A6-B655-DD429918F372}">
      <formula1>IF(H$9=$C$3,$AI$377:$AI$396, $AB$377)</formula1>
    </dataValidation>
    <dataValidation type="list" allowBlank="1" showInputMessage="1" showErrorMessage="1" sqref="H52:H63" xr:uid="{DA85C052-8923-4027-AFA1-F21E0D06F94E}">
      <formula1>IF(H$51=$C$3,$AI$377:$AI$396, $AB$377)</formula1>
    </dataValidation>
    <dataValidation type="list" allowBlank="1" showInputMessage="1" showErrorMessage="1" sqref="H66:H77" xr:uid="{EC418D11-D477-4A58-BCC8-FC5853447BE9}">
      <formula1>IF(H$65=$C$3,$AI$377:$AI$396, $AB$377)</formula1>
    </dataValidation>
    <dataValidation type="list" allowBlank="1" showInputMessage="1" showErrorMessage="1" sqref="H80:H91" xr:uid="{36EEAC79-7F1E-4157-BD88-21D0E6192B42}">
      <formula1>IF(H$79=$C$3,$AI$377:$AI$396, $AB$377)</formula1>
    </dataValidation>
    <dataValidation type="list" allowBlank="1" showInputMessage="1" showErrorMessage="1" sqref="H94:H105" xr:uid="{FA23EBAA-3648-4427-A530-AA82022188FB}">
      <formula1>IF(H$93=$C$3,$AI$377:$AI$396, $AB$377)</formula1>
    </dataValidation>
    <dataValidation type="list" allowBlank="1" showInputMessage="1" showErrorMessage="1" sqref="H108:H119" xr:uid="{CEA665AC-638C-4D38-B376-1E8E51A21F23}">
      <formula1>IF(H$107=$C$3,$AI$377:$AI$396, $AB$377)</formula1>
    </dataValidation>
    <dataValidation type="list" allowBlank="1" showInputMessage="1" showErrorMessage="1" sqref="H122:H133" xr:uid="{D395665E-CFB0-4034-B710-D84EDE502373}">
      <formula1>IF(H$121=$C$3,$AI$377:$AI$396, $AB$377)</formula1>
    </dataValidation>
    <dataValidation type="list" allowBlank="1" showInputMessage="1" showErrorMessage="1" sqref="H136:H147" xr:uid="{BA66D0C8-293A-4827-B20B-33CFAD839716}">
      <formula1>IF(H$135=$C$3,$AI$377:$AI$396, $AB$377)</formula1>
    </dataValidation>
    <dataValidation type="list" allowBlank="1" showInputMessage="1" showErrorMessage="1" sqref="H150:H161" xr:uid="{B3F69D47-E856-4FCE-9C60-D13BDC54C6A8}">
      <formula1>IF(H$149=$C$3,$AI$377:$AI$396, $AB$377)</formula1>
    </dataValidation>
    <dataValidation type="list" allowBlank="1" showInputMessage="1" showErrorMessage="1" sqref="H164:H175" xr:uid="{8D48D4DF-1AE1-488C-B4E2-AB0D4E449FE3}">
      <formula1>IF(H$163=$C$3,$AI$377:$AI$396, $AB$377)</formula1>
    </dataValidation>
    <dataValidation type="list" allowBlank="1" showInputMessage="1" showErrorMessage="1" sqref="H178:H189" xr:uid="{E67F4E33-C9C1-4574-B952-C62B3A0D955C}">
      <formula1>IF(H$177=$C$3,$AI$377:$AI$396, $AB$377)</formula1>
    </dataValidation>
    <dataValidation type="list" allowBlank="1" showInputMessage="1" showErrorMessage="1" sqref="H192:H203" xr:uid="{0227BD85-FB18-4E9F-993B-973094483FB7}">
      <formula1>IF(H$191=$C$3,$AI$377:$AI$396, $AB$377)</formula1>
    </dataValidation>
    <dataValidation type="list" allowBlank="1" showInputMessage="1" showErrorMessage="1" sqref="H206:H217" xr:uid="{58A4F035-655F-4460-BF30-C4D7F408B678}">
      <formula1>IF(H$205=$C$3,$AI$377:$AI$396, $AB$377)</formula1>
    </dataValidation>
    <dataValidation type="list" allowBlank="1" showInputMessage="1" showErrorMessage="1" sqref="H220:H231" xr:uid="{6C345E4C-E0AD-4B78-A7CE-D44498314D28}">
      <formula1>IF(H$219=$C$3,$AI$377:$AI$396, $AB$377)</formula1>
    </dataValidation>
    <dataValidation type="list" allowBlank="1" showInputMessage="1" showErrorMessage="1" sqref="H234:H245" xr:uid="{21BBB7E2-3521-491E-88E6-8F70A282A777}">
      <formula1>IF(H$233=$C$3,$AI$377:$AI$396, $AB$377)</formula1>
    </dataValidation>
    <dataValidation type="list" allowBlank="1" showInputMessage="1" showErrorMessage="1" sqref="H248:H259" xr:uid="{1E49E439-AA27-4147-A48E-10E37F35C785}">
      <formula1>IF(H$247=$C$3,$AI$377:$AI$396, $AB$377)</formula1>
    </dataValidation>
    <dataValidation type="list" allowBlank="1" showInputMessage="1" showErrorMessage="1" sqref="H262:H273" xr:uid="{0956016A-479D-4935-BFDB-441B96966409}">
      <formula1>IF(H$261=$C$3,$AI$377:$AI$396, $AB$377)</formula1>
    </dataValidation>
    <dataValidation type="list" allowBlank="1" showInputMessage="1" showErrorMessage="1" sqref="H276:H287" xr:uid="{9786DA09-CEDD-44BC-B3D8-5D6067ED77B0}">
      <formula1>IF(H$275=$C$3,$AI$377:$AI$396, $AB$377)</formula1>
    </dataValidation>
    <dataValidation type="list" allowBlank="1" showInputMessage="1" showErrorMessage="1" sqref="H290:H301" xr:uid="{A70811AF-7A7B-4613-B14A-83047505F6CC}">
      <formula1>IF(H$289=$C$3,$AI$377:$AI$396, $AB$377)</formula1>
    </dataValidation>
    <dataValidation type="list" allowBlank="1" showInputMessage="1" showErrorMessage="1" sqref="H304:H315" xr:uid="{87DCB2AB-2E83-464F-8BB2-27B42E09DF0A}">
      <formula1>IF(H$303=$C$3,$AI$377:$AI$396, $AB$377)</formula1>
    </dataValidation>
    <dataValidation type="list" allowBlank="1" showInputMessage="1" showErrorMessage="1" sqref="H318:H329" xr:uid="{7A55E53D-75E8-423C-917B-723A3E9C0109}">
      <formula1>IF(H$317=$C$3,$AI$377:$AI$396, $AB$377)</formula1>
    </dataValidation>
    <dataValidation type="list" allowBlank="1" showInputMessage="1" showErrorMessage="1" sqref="H332:H343" xr:uid="{C9DD517D-93D4-42F5-B24B-6716783C843E}">
      <formula1>IF(H$331=$C$3,$AI$377:$AI$396, $AB$377)</formula1>
    </dataValidation>
    <dataValidation type="list" allowBlank="1" showInputMessage="1" showErrorMessage="1" sqref="H346:H357" xr:uid="{2107E79A-C6FB-41FE-8E27-92351A858AA6}">
      <formula1>IF(H$345=$C$3,$AI$377:$AI$396, $AB$377)</formula1>
    </dataValidation>
    <dataValidation type="list" allowBlank="1" showInputMessage="1" showErrorMessage="1" sqref="H360:H371" xr:uid="{80919A61-33C4-4A1E-B30F-24D7D94C74E7}">
      <formula1>IF(H$359=$C$3,$AI$377:$AI$396, $AB$377)</formula1>
    </dataValidation>
  </dataValidations>
  <pageMargins left="0.70866141732283472" right="0.70866141732283472" top="0.74803149606299213" bottom="0.74803149606299213" header="0.31496062992125984" footer="0.31496062992125984"/>
  <pageSetup paperSize="9" scale="45" orientation="portrait" r:id="rId1"/>
  <colBreaks count="1" manualBreakCount="1">
    <brk id="19" max="1048575" man="1"/>
  </colBreaks>
  <ignoredErrors>
    <ignoredError sqref="J22 J9 I27:J34 I23:J23 J50 J37 J10 J11 I19:J21 I39:J49 J38 J64 I51:J51 J24 J12 J13 J288 I275:J275 I262:J272 I261:J261 I276:J287 J274 I273:J273 J302 I290:J301 I289:J289 J316 I304:J315 I303:J303 J330 I318:J329 I317:J317 J358 I346:J357 I345:J345 J372 I361:J371 I359:J359 J360 J92 I79:J79 J14 J15 J16 J17 J18 J25 J26 J78 I65:J65 J106 I93:J93 J120 I107:J107 J134 I121:J121 J148 I135:J135 J162 I149:J149 J176 I163:J163 J190 I177:J177 J204 I191:J191 J218 I205:J205 J232 I219:J219 J246 I233:J233 J260 I247:J247 J344 I331:J331 J36 I35:J35 I52:J63 I66:J77 I80:J91 I94:J105 I108:J119 I122:J133 I136:J147 I150:J161 I164:J175 I178:J189 I192:J203 I206:J217 I220:J231 I234:J245 I248:J259 I332:J343" unlockedFormula="1"/>
  </ignoredErrors>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6DE98-301F-4CF4-842F-68EFCC34780D}">
  <sheetPr codeName="Sheet7">
    <tabColor rgb="FF006600"/>
  </sheetPr>
  <dimension ref="A1:U52"/>
  <sheetViews>
    <sheetView workbookViewId="0"/>
  </sheetViews>
  <sheetFormatPr defaultColWidth="9" defaultRowHeight="13.2" outlineLevelCol="1"/>
  <cols>
    <col min="1" max="1" width="2.6640625" style="232" customWidth="1"/>
    <col min="2" max="2" width="1.33203125" style="232" customWidth="1"/>
    <col min="3" max="5" width="9.77734375" style="232" customWidth="1"/>
    <col min="6" max="9" width="11.88671875" style="232" customWidth="1"/>
    <col min="10" max="10" width="1.88671875" style="232" customWidth="1"/>
    <col min="11" max="14" width="11.77734375" style="232" customWidth="1"/>
    <col min="15" max="15" width="11.88671875" style="232" customWidth="1"/>
    <col min="16" max="18" width="11.88671875" style="235" customWidth="1" outlineLevel="1"/>
    <col min="19" max="20" width="9" style="235" customWidth="1"/>
    <col min="21" max="21" width="9" style="235"/>
    <col min="22" max="16384" width="9" style="232"/>
  </cols>
  <sheetData>
    <row r="1" spans="1:21" ht="19.5" customHeight="1">
      <c r="C1" s="233" t="s">
        <v>1024</v>
      </c>
      <c r="D1" s="234"/>
      <c r="E1" s="234"/>
      <c r="N1" s="283" t="s">
        <v>2713</v>
      </c>
    </row>
    <row r="2" spans="1:21" ht="21.75" customHeight="1" thickBot="1">
      <c r="C2" s="236" t="s">
        <v>1025</v>
      </c>
      <c r="H2" s="635"/>
      <c r="I2" s="635"/>
      <c r="K2" s="635"/>
      <c r="L2" s="635"/>
    </row>
    <row r="3" spans="1:21" ht="26.25" customHeight="1" thickBot="1">
      <c r="C3" s="1410" t="s">
        <v>1743</v>
      </c>
      <c r="D3" s="1411"/>
      <c r="E3" s="1411"/>
      <c r="F3" s="1411"/>
      <c r="G3" s="1412"/>
      <c r="H3" s="638">
        <f>IFERROR(IF('D1'!D4="","",'D1'!D4),"")</f>
        <v>10000</v>
      </c>
    </row>
    <row r="4" spans="1:21" ht="9.75" customHeight="1">
      <c r="C4" s="196"/>
      <c r="D4" s="196"/>
      <c r="E4" s="196"/>
      <c r="F4" s="196"/>
      <c r="G4" s="196"/>
      <c r="H4" s="637"/>
    </row>
    <row r="5" spans="1:21" ht="9.75" customHeight="1" thickBot="1">
      <c r="C5" s="1401"/>
      <c r="D5" s="1401"/>
      <c r="E5" s="1401"/>
      <c r="F5" s="1401"/>
      <c r="G5" s="1401"/>
      <c r="H5" s="1409"/>
      <c r="I5" s="1409"/>
    </row>
    <row r="6" spans="1:21" ht="16.5" customHeight="1" thickBot="1">
      <c r="C6" s="204"/>
      <c r="D6" s="204"/>
      <c r="E6" s="204"/>
      <c r="F6" s="204"/>
      <c r="G6" s="204"/>
      <c r="H6" s="1415" t="s">
        <v>1745</v>
      </c>
      <c r="I6" s="1416"/>
      <c r="K6" s="1394" t="s">
        <v>1755</v>
      </c>
      <c r="L6" s="1395"/>
      <c r="P6" s="664" t="s">
        <v>1756</v>
      </c>
    </row>
    <row r="7" spans="1:21" ht="17.25" customHeight="1" thickBot="1">
      <c r="C7" s="204"/>
      <c r="D7" s="204"/>
      <c r="E7" s="204"/>
      <c r="F7" s="204"/>
      <c r="G7" s="204"/>
      <c r="H7" s="649" t="s">
        <v>1501</v>
      </c>
      <c r="I7" s="648" t="s">
        <v>1503</v>
      </c>
      <c r="K7" s="649" t="s">
        <v>1501</v>
      </c>
      <c r="L7" s="648" t="s">
        <v>1503</v>
      </c>
      <c r="P7" s="663" t="str">
        <f>IF(AND('D6'!D19='D6'!AE19),"全国按分","積上げ")</f>
        <v>積上げ</v>
      </c>
    </row>
    <row r="8" spans="1:21" ht="26.25" customHeight="1" thickTop="1">
      <c r="C8" s="1420" t="s">
        <v>1502</v>
      </c>
      <c r="D8" s="1421"/>
      <c r="E8" s="1424" t="s">
        <v>1026</v>
      </c>
      <c r="F8" s="1425"/>
      <c r="G8" s="1426"/>
      <c r="H8" s="991">
        <f>'D6'!D62</f>
        <v>2550</v>
      </c>
      <c r="I8" s="1393">
        <f>'D6'!D65</f>
        <v>0.255</v>
      </c>
      <c r="K8" s="994">
        <f>'D6'!F62</f>
        <v>2550</v>
      </c>
      <c r="L8" s="1392">
        <f>'D6'!F65</f>
        <v>0.255</v>
      </c>
      <c r="O8" s="807"/>
    </row>
    <row r="9" spans="1:21" ht="26.25" customHeight="1">
      <c r="C9" s="1422"/>
      <c r="D9" s="1423"/>
      <c r="E9" s="1427" t="s">
        <v>1027</v>
      </c>
      <c r="F9" s="1428"/>
      <c r="G9" s="1429"/>
      <c r="H9" s="992">
        <f>'D6'!D63</f>
        <v>0</v>
      </c>
      <c r="I9" s="1417"/>
      <c r="K9" s="995">
        <f>'D6'!F63</f>
        <v>0</v>
      </c>
      <c r="L9" s="1393"/>
    </row>
    <row r="10" spans="1:21" ht="26.25" customHeight="1">
      <c r="C10" s="1418" t="s">
        <v>1504</v>
      </c>
      <c r="D10" s="1419"/>
      <c r="E10" s="1419"/>
      <c r="F10" s="1419"/>
      <c r="G10" s="1419"/>
      <c r="H10" s="993">
        <f>'D6'!D66</f>
        <v>2550</v>
      </c>
      <c r="I10" s="237">
        <f>'D6'!D67</f>
        <v>0.255</v>
      </c>
      <c r="K10" s="647">
        <f>'D6'!F66</f>
        <v>2550</v>
      </c>
      <c r="L10" s="237">
        <f>'D6'!F67</f>
        <v>0.255</v>
      </c>
    </row>
    <row r="11" spans="1:21" ht="26.25" customHeight="1">
      <c r="C11" s="1418" t="s">
        <v>1522</v>
      </c>
      <c r="D11" s="1430"/>
      <c r="E11" s="1430"/>
      <c r="F11" s="1430"/>
      <c r="G11" s="1430"/>
      <c r="H11" s="479">
        <f>MIN(SUM(F17:F29), SUM(H8:H9))</f>
        <v>2550</v>
      </c>
      <c r="I11" s="480">
        <f>IFERROR(H11/$H$3,"-")</f>
        <v>0.255</v>
      </c>
      <c r="J11" s="238"/>
      <c r="K11" s="647">
        <f>MIN(SUM(K17:K29),SUM(K8:K9))</f>
        <v>2550</v>
      </c>
      <c r="L11" s="480">
        <f>IFERROR(K11/$H$3,"-")</f>
        <v>0.255</v>
      </c>
      <c r="M11" s="238"/>
    </row>
    <row r="12" spans="1:21" ht="26.25" customHeight="1" thickBot="1">
      <c r="C12" s="1413" t="s">
        <v>1749</v>
      </c>
      <c r="D12" s="1414"/>
      <c r="E12" s="1414"/>
      <c r="F12" s="1414"/>
      <c r="G12" s="1414"/>
      <c r="H12" s="643">
        <f>SUM(F17:F29)</f>
        <v>4090.9090909090901</v>
      </c>
      <c r="I12" s="644">
        <f>IFERROR(H12/$H$3,"-")</f>
        <v>0.40909090909090901</v>
      </c>
      <c r="K12" s="645">
        <f>SUM(K17:K29)</f>
        <v>4222.2222222222226</v>
      </c>
      <c r="L12" s="644">
        <f>IFERROR(K12/$H$3,"-")</f>
        <v>0.42222222222222228</v>
      </c>
    </row>
    <row r="13" spans="1:21" ht="50.25" customHeight="1" thickBot="1"/>
    <row r="14" spans="1:21" s="177" customFormat="1" ht="18" customHeight="1">
      <c r="A14" s="176"/>
      <c r="C14" s="1397" t="s">
        <v>1028</v>
      </c>
      <c r="D14" s="1398"/>
      <c r="E14" s="1399"/>
      <c r="F14" s="1406" t="s">
        <v>1746</v>
      </c>
      <c r="G14" s="1407"/>
      <c r="H14" s="1407"/>
      <c r="I14" s="1408"/>
      <c r="K14" s="1380" t="s">
        <v>1755</v>
      </c>
      <c r="L14" s="1381"/>
      <c r="M14" s="1381"/>
      <c r="N14" s="1382"/>
      <c r="P14" s="186"/>
      <c r="Q14" s="186"/>
      <c r="R14" s="186"/>
      <c r="S14" s="186"/>
      <c r="T14" s="186"/>
      <c r="U14" s="186"/>
    </row>
    <row r="15" spans="1:21" s="177" customFormat="1" ht="31.5" customHeight="1">
      <c r="A15" s="176"/>
      <c r="C15" s="1400"/>
      <c r="D15" s="1401"/>
      <c r="E15" s="1402"/>
      <c r="F15" s="1385" t="s">
        <v>1067</v>
      </c>
      <c r="G15" s="1385"/>
      <c r="H15" s="1383" t="s">
        <v>1523</v>
      </c>
      <c r="I15" s="1384"/>
      <c r="K15" s="1396" t="s">
        <v>1067</v>
      </c>
      <c r="L15" s="1385"/>
      <c r="M15" s="1383" t="s">
        <v>1523</v>
      </c>
      <c r="N15" s="1384"/>
      <c r="P15" s="186"/>
      <c r="Q15" s="669"/>
      <c r="R15" s="186"/>
      <c r="S15" s="186"/>
      <c r="T15" s="186"/>
      <c r="U15" s="186"/>
    </row>
    <row r="16" spans="1:21" s="177" customFormat="1" ht="25.5" customHeight="1" thickBot="1">
      <c r="A16" s="176"/>
      <c r="C16" s="1403"/>
      <c r="D16" s="1404"/>
      <c r="E16" s="1405"/>
      <c r="F16" s="239" t="s">
        <v>1521</v>
      </c>
      <c r="G16" s="240" t="s">
        <v>1520</v>
      </c>
      <c r="H16" s="241" t="s">
        <v>1521</v>
      </c>
      <c r="I16" s="242" t="s">
        <v>1520</v>
      </c>
      <c r="K16" s="616" t="s">
        <v>1521</v>
      </c>
      <c r="L16" s="240" t="s">
        <v>1520</v>
      </c>
      <c r="M16" s="241" t="s">
        <v>1521</v>
      </c>
      <c r="N16" s="242" t="s">
        <v>1520</v>
      </c>
      <c r="P16" s="235" t="s">
        <v>1031</v>
      </c>
      <c r="Q16" s="186"/>
      <c r="R16" s="186"/>
      <c r="S16" s="186"/>
      <c r="T16" s="186"/>
      <c r="U16" s="186"/>
    </row>
    <row r="17" spans="3:21" s="177" customFormat="1" ht="24" customHeight="1" thickTop="1">
      <c r="C17" s="243" t="s">
        <v>21</v>
      </c>
      <c r="D17" s="1386" t="s">
        <v>572</v>
      </c>
      <c r="E17" s="1387"/>
      <c r="F17" s="244">
        <f>'D5'!P4</f>
        <v>1363.6363636363633</v>
      </c>
      <c r="G17" s="245">
        <f t="shared" ref="G17:G36" si="0">IFERROR(F17/$F$37,"-")</f>
        <v>0.13636363636363635</v>
      </c>
      <c r="H17" s="246">
        <f>'D5'!P37</f>
        <v>0</v>
      </c>
      <c r="I17" s="247">
        <f t="shared" ref="I17:I22" si="1">IFERROR(H17/$F$37,"-")</f>
        <v>0</v>
      </c>
      <c r="K17" s="629">
        <f>'E2'!FN10</f>
        <v>1444.4444444444443</v>
      </c>
      <c r="L17" s="630">
        <f>'E2'!FO10</f>
        <v>0.14444444444444443</v>
      </c>
      <c r="M17" s="631">
        <f>'E2'!FN40</f>
        <v>0</v>
      </c>
      <c r="N17" s="632">
        <f t="shared" ref="N17:N22" si="2">IFERROR(M17/K$37,"-")</f>
        <v>0</v>
      </c>
      <c r="P17" s="481" t="s">
        <v>1579</v>
      </c>
      <c r="Q17" s="483">
        <f>IF($P$7="全国按分",IF(OR(G38="-",G38=0),NA(),G38),IF(OR(L38="-",L38=0),NA(),L38))</f>
        <v>0.28888888888888892</v>
      </c>
      <c r="R17" s="186"/>
      <c r="S17" s="248"/>
      <c r="T17" s="186"/>
      <c r="U17" s="186"/>
    </row>
    <row r="18" spans="3:21" s="177" customFormat="1" ht="24" customHeight="1">
      <c r="C18" s="243" t="s">
        <v>21</v>
      </c>
      <c r="D18" s="1388" t="s">
        <v>1589</v>
      </c>
      <c r="E18" s="1389"/>
      <c r="F18" s="244">
        <f>'D5'!P5</f>
        <v>454.5454545454545</v>
      </c>
      <c r="G18" s="245">
        <f t="shared" si="0"/>
        <v>4.5454545454545456E-2</v>
      </c>
      <c r="H18" s="246">
        <f>'D5'!P38</f>
        <v>0</v>
      </c>
      <c r="I18" s="247">
        <f t="shared" si="1"/>
        <v>0</v>
      </c>
      <c r="K18" s="629">
        <f>'E2'!FN11</f>
        <v>444.44444444444446</v>
      </c>
      <c r="L18" s="630">
        <f>'E2'!FO11</f>
        <v>4.4444444444444446E-2</v>
      </c>
      <c r="M18" s="626">
        <f>'E2'!FN41</f>
        <v>0</v>
      </c>
      <c r="N18" s="633">
        <f t="shared" si="2"/>
        <v>0</v>
      </c>
      <c r="P18" s="482" t="s">
        <v>1595</v>
      </c>
      <c r="Q18" s="484">
        <f>IF($P$7="全国按分",IF(OR(G18="-",G18=0),NA(),G18),IF(OR(L18="-",L18=0),NA(),L18))</f>
        <v>4.4444444444444446E-2</v>
      </c>
      <c r="R18" s="186"/>
      <c r="S18" s="248"/>
      <c r="T18" s="186"/>
      <c r="U18" s="186"/>
    </row>
    <row r="19" spans="3:21" s="177" customFormat="1" ht="24" customHeight="1">
      <c r="C19" s="249" t="s">
        <v>21</v>
      </c>
      <c r="D19" s="1378" t="s">
        <v>573</v>
      </c>
      <c r="E19" s="1379"/>
      <c r="F19" s="244">
        <f>'D5'!P7</f>
        <v>454.5454545454545</v>
      </c>
      <c r="G19" s="245">
        <f t="shared" si="0"/>
        <v>4.5454545454545456E-2</v>
      </c>
      <c r="H19" s="246">
        <f>'D5'!P40</f>
        <v>0</v>
      </c>
      <c r="I19" s="247">
        <f t="shared" si="1"/>
        <v>0</v>
      </c>
      <c r="K19" s="629">
        <f>'E2'!FN12</f>
        <v>481.48148148148152</v>
      </c>
      <c r="L19" s="630">
        <f>'E2'!FO12</f>
        <v>4.8148148148148155E-2</v>
      </c>
      <c r="M19" s="626">
        <f>'E2'!FN42</f>
        <v>0</v>
      </c>
      <c r="N19" s="633">
        <f t="shared" si="2"/>
        <v>0</v>
      </c>
      <c r="P19" s="482" t="s">
        <v>1596</v>
      </c>
      <c r="Q19" s="484" t="e">
        <f>IF($P$7="全国按分",IF(OR(G20="-",G20=0),NA(),G20),IF(OR(L20="-",L20=0),NA(),L20))</f>
        <v>#N/A</v>
      </c>
      <c r="R19" s="186"/>
      <c r="S19" s="248"/>
      <c r="T19" s="186"/>
      <c r="U19" s="186"/>
    </row>
    <row r="20" spans="3:21" s="177" customFormat="1" ht="24" customHeight="1">
      <c r="C20" s="249" t="s">
        <v>21</v>
      </c>
      <c r="D20" s="1378" t="s">
        <v>1590</v>
      </c>
      <c r="E20" s="1379"/>
      <c r="F20" s="244">
        <f>'D5'!P8</f>
        <v>0</v>
      </c>
      <c r="G20" s="245">
        <f t="shared" si="0"/>
        <v>0</v>
      </c>
      <c r="H20" s="246">
        <f>'D5'!P41</f>
        <v>0</v>
      </c>
      <c r="I20" s="247">
        <f t="shared" si="1"/>
        <v>0</v>
      </c>
      <c r="K20" s="629">
        <f>'E2'!FN13</f>
        <v>0</v>
      </c>
      <c r="L20" s="630">
        <f>'E2'!FO13</f>
        <v>0</v>
      </c>
      <c r="M20" s="626">
        <f>'E2'!FN43</f>
        <v>0</v>
      </c>
      <c r="N20" s="633">
        <f t="shared" si="2"/>
        <v>0</v>
      </c>
      <c r="P20" s="482" t="s">
        <v>1497</v>
      </c>
      <c r="Q20" s="484">
        <f>IF($P$7="全国按分",IF(OR(G22="-",G22=0),NA(),G22),IF(OR(L22="-",L22=0),NA(),L22))</f>
        <v>8.8888888888888892E-2</v>
      </c>
      <c r="R20" s="186"/>
      <c r="S20" s="248"/>
      <c r="T20" s="186"/>
      <c r="U20" s="186"/>
    </row>
    <row r="21" spans="3:21" s="177" customFormat="1" ht="24" customHeight="1">
      <c r="C21" s="249" t="s">
        <v>21</v>
      </c>
      <c r="D21" s="1378" t="s">
        <v>1583</v>
      </c>
      <c r="E21" s="1379"/>
      <c r="F21" s="244">
        <f>'D5'!P10</f>
        <v>0</v>
      </c>
      <c r="G21" s="245">
        <f t="shared" si="0"/>
        <v>0</v>
      </c>
      <c r="H21" s="246">
        <f>'D5'!P43</f>
        <v>0</v>
      </c>
      <c r="I21" s="247">
        <f t="shared" si="1"/>
        <v>0</v>
      </c>
      <c r="K21" s="629">
        <f>'E2'!FN14</f>
        <v>0</v>
      </c>
      <c r="L21" s="630">
        <f>'E2'!FO14</f>
        <v>0</v>
      </c>
      <c r="M21" s="626">
        <f>'E2'!FN44</f>
        <v>0</v>
      </c>
      <c r="N21" s="633">
        <f t="shared" si="2"/>
        <v>0</v>
      </c>
      <c r="P21" s="482" t="s">
        <v>1580</v>
      </c>
      <c r="Q21" s="484" t="e">
        <f>IF($P$7="全国按分",IF(OR(G23="-",G23=0),NA(),G23),IF(OR(L23="-",L23=0),NA(),L23))</f>
        <v>#N/A</v>
      </c>
      <c r="R21" s="186"/>
      <c r="S21" s="248"/>
      <c r="T21" s="186"/>
      <c r="U21" s="186"/>
    </row>
    <row r="22" spans="3:21" s="177" customFormat="1" ht="24" customHeight="1">
      <c r="C22" s="249" t="s">
        <v>21</v>
      </c>
      <c r="D22" s="1378" t="s">
        <v>1591</v>
      </c>
      <c r="E22" s="1379"/>
      <c r="F22" s="244">
        <f>'D5'!P11</f>
        <v>909.09090909090901</v>
      </c>
      <c r="G22" s="245">
        <f t="shared" si="0"/>
        <v>9.0909090909090912E-2</v>
      </c>
      <c r="H22" s="246">
        <f>'D5'!P44</f>
        <v>0</v>
      </c>
      <c r="I22" s="247">
        <f t="shared" si="1"/>
        <v>0</v>
      </c>
      <c r="K22" s="629">
        <f>'E2'!FN15</f>
        <v>888.88888888888891</v>
      </c>
      <c r="L22" s="630">
        <f>'E2'!FO15</f>
        <v>8.8888888888888892E-2</v>
      </c>
      <c r="M22" s="626">
        <f>'E2'!FN45</f>
        <v>0</v>
      </c>
      <c r="N22" s="633">
        <f t="shared" si="2"/>
        <v>0</v>
      </c>
      <c r="P22" s="482" t="s">
        <v>1597</v>
      </c>
      <c r="Q22" s="484" t="e">
        <f>IF($P$7="全国按分",IF(OR(G25="-",G25=0),NA(),G25),IF(OR(L25="-",L25=0),NA(),L25))</f>
        <v>#N/A</v>
      </c>
      <c r="R22" s="186"/>
      <c r="S22" s="248"/>
      <c r="T22" s="186"/>
      <c r="U22" s="186"/>
    </row>
    <row r="23" spans="3:21" s="177" customFormat="1" ht="24" customHeight="1">
      <c r="C23" s="249" t="s">
        <v>21</v>
      </c>
      <c r="D23" s="1378" t="s">
        <v>1669</v>
      </c>
      <c r="E23" s="1379"/>
      <c r="F23" s="244">
        <f>'D5'!P13</f>
        <v>0</v>
      </c>
      <c r="G23" s="245">
        <f t="shared" si="0"/>
        <v>0</v>
      </c>
      <c r="H23" s="250"/>
      <c r="I23" s="251"/>
      <c r="K23" s="629">
        <f>'E2'!FN16</f>
        <v>0</v>
      </c>
      <c r="L23" s="630">
        <f>'E2'!FO16</f>
        <v>0</v>
      </c>
      <c r="M23" s="627"/>
      <c r="N23" s="251"/>
      <c r="P23" s="482" t="s">
        <v>2686</v>
      </c>
      <c r="Q23" s="484" t="e">
        <f>IF($P$7="全国按分",IF(OR(G27="-",G27=0),NA(),G27),IF(OR(L27="-",L27=0),NA(),L27))</f>
        <v>#N/A</v>
      </c>
      <c r="R23" s="186"/>
      <c r="S23" s="248"/>
      <c r="T23" s="186"/>
      <c r="U23" s="186"/>
    </row>
    <row r="24" spans="3:21" s="177" customFormat="1" ht="24" customHeight="1">
      <c r="C24" s="249" t="s">
        <v>21</v>
      </c>
      <c r="D24" s="1378" t="s">
        <v>1584</v>
      </c>
      <c r="E24" s="1379"/>
      <c r="F24" s="244">
        <f>'D5'!P14</f>
        <v>0</v>
      </c>
      <c r="G24" s="245">
        <f t="shared" si="0"/>
        <v>0</v>
      </c>
      <c r="H24" s="246">
        <f>'D5'!P46</f>
        <v>0</v>
      </c>
      <c r="I24" s="247">
        <f t="shared" ref="I24:I29" si="3">IFERROR(H24/$F$37,"-")</f>
        <v>0</v>
      </c>
      <c r="K24" s="629">
        <f>'E2'!FN17</f>
        <v>0</v>
      </c>
      <c r="L24" s="630">
        <f>'E2'!FO17</f>
        <v>0</v>
      </c>
      <c r="M24" s="626">
        <f>'E2'!FN47</f>
        <v>0</v>
      </c>
      <c r="N24" s="633">
        <f t="shared" ref="N24:N29" si="4">IFERROR(M24/K$37,"-")</f>
        <v>0</v>
      </c>
      <c r="P24" s="482" t="s">
        <v>1742</v>
      </c>
      <c r="Q24" s="484" t="e">
        <f t="shared" ref="Q24:Q31" si="5">IF($P$7="全国按分",IF(OR(G29="-",G29=0),NA(),G29),IF(OR(L29="-",L29=0),NA(),L29))</f>
        <v>#N/A</v>
      </c>
      <c r="R24" s="186"/>
      <c r="S24" s="248"/>
      <c r="T24" s="186"/>
      <c r="U24" s="186"/>
    </row>
    <row r="25" spans="3:21" s="177" customFormat="1" ht="24" customHeight="1">
      <c r="C25" s="249" t="s">
        <v>21</v>
      </c>
      <c r="D25" s="1378" t="s">
        <v>1592</v>
      </c>
      <c r="E25" s="1379"/>
      <c r="F25" s="244">
        <f>'D5'!P15</f>
        <v>0</v>
      </c>
      <c r="G25" s="245">
        <f t="shared" si="0"/>
        <v>0</v>
      </c>
      <c r="H25" s="246">
        <f>'D5'!P47</f>
        <v>0</v>
      </c>
      <c r="I25" s="247">
        <f t="shared" si="3"/>
        <v>0</v>
      </c>
      <c r="K25" s="629">
        <f>'E2'!FN18</f>
        <v>0</v>
      </c>
      <c r="L25" s="630">
        <f>'E2'!FO18</f>
        <v>0</v>
      </c>
      <c r="M25" s="626">
        <f>'E2'!FN48</f>
        <v>0</v>
      </c>
      <c r="N25" s="633">
        <f t="shared" si="4"/>
        <v>0</v>
      </c>
      <c r="P25" s="482" t="s">
        <v>3</v>
      </c>
      <c r="Q25" s="484" t="e">
        <f t="shared" si="5"/>
        <v>#N/A</v>
      </c>
      <c r="R25" s="186"/>
      <c r="S25" s="248"/>
      <c r="T25" s="186"/>
      <c r="U25" s="186"/>
    </row>
    <row r="26" spans="3:21" s="177" customFormat="1" ht="24" customHeight="1">
      <c r="C26" s="249" t="s">
        <v>20</v>
      </c>
      <c r="D26" s="1378" t="s">
        <v>2688</v>
      </c>
      <c r="E26" s="1379"/>
      <c r="F26" s="244">
        <f>'D5'!P17</f>
        <v>909.09090909090901</v>
      </c>
      <c r="G26" s="245">
        <f t="shared" si="0"/>
        <v>9.0909090909090912E-2</v>
      </c>
      <c r="H26" s="246">
        <f>'D5'!P49</f>
        <v>909.09090909090901</v>
      </c>
      <c r="I26" s="247">
        <f t="shared" si="3"/>
        <v>9.0909090909090912E-2</v>
      </c>
      <c r="K26" s="629">
        <f>'E2'!FN19</f>
        <v>962.96296296296305</v>
      </c>
      <c r="L26" s="630">
        <f>'E2'!FO19</f>
        <v>9.629629629629631E-2</v>
      </c>
      <c r="M26" s="626">
        <f>'E2'!FN49</f>
        <v>666.66666666666663</v>
      </c>
      <c r="N26" s="633">
        <f t="shared" si="4"/>
        <v>6.6666666666666666E-2</v>
      </c>
      <c r="P26" s="482" t="s">
        <v>1793</v>
      </c>
      <c r="Q26" s="484">
        <f t="shared" si="5"/>
        <v>4.4444444444444446E-2</v>
      </c>
      <c r="R26" s="186"/>
      <c r="S26" s="248"/>
      <c r="T26" s="186"/>
      <c r="U26" s="186"/>
    </row>
    <row r="27" spans="3:21" s="177" customFormat="1" ht="24" customHeight="1">
      <c r="C27" s="249" t="s">
        <v>20</v>
      </c>
      <c r="D27" s="1378" t="s">
        <v>2689</v>
      </c>
      <c r="E27" s="1379"/>
      <c r="F27" s="244">
        <f>'D5'!P18</f>
        <v>0</v>
      </c>
      <c r="G27" s="245">
        <f t="shared" si="0"/>
        <v>0</v>
      </c>
      <c r="H27" s="246">
        <f>'D5'!P50</f>
        <v>0</v>
      </c>
      <c r="I27" s="247">
        <f t="shared" si="3"/>
        <v>0</v>
      </c>
      <c r="K27" s="629">
        <f>'E2'!FN20</f>
        <v>0</v>
      </c>
      <c r="L27" s="630">
        <f>'E2'!FO20</f>
        <v>0</v>
      </c>
      <c r="M27" s="626">
        <f>'E2'!FN50</f>
        <v>0</v>
      </c>
      <c r="N27" s="633">
        <f t="shared" si="4"/>
        <v>0</v>
      </c>
      <c r="P27" s="482" t="s">
        <v>1035</v>
      </c>
      <c r="Q27" s="484">
        <f t="shared" si="5"/>
        <v>8.8888888888888892E-2</v>
      </c>
      <c r="R27" s="186"/>
      <c r="S27" s="248"/>
      <c r="T27" s="186"/>
      <c r="U27" s="186"/>
    </row>
    <row r="28" spans="3:21" s="177" customFormat="1" ht="24" customHeight="1">
      <c r="C28" s="249" t="s">
        <v>1033</v>
      </c>
      <c r="D28" s="1378" t="s">
        <v>1155</v>
      </c>
      <c r="E28" s="1379"/>
      <c r="F28" s="244">
        <f>'D5'!P22</f>
        <v>0</v>
      </c>
      <c r="G28" s="245">
        <f t="shared" si="0"/>
        <v>0</v>
      </c>
      <c r="H28" s="246">
        <f>'D5'!P53</f>
        <v>0</v>
      </c>
      <c r="I28" s="247">
        <f t="shared" si="3"/>
        <v>0</v>
      </c>
      <c r="K28" s="629">
        <f>'E2'!FN21</f>
        <v>0</v>
      </c>
      <c r="L28" s="630">
        <f>'E2'!FO21</f>
        <v>0</v>
      </c>
      <c r="M28" s="626">
        <f>'E2'!FN51</f>
        <v>0</v>
      </c>
      <c r="N28" s="633">
        <f t="shared" si="4"/>
        <v>0</v>
      </c>
      <c r="P28" s="482" t="s">
        <v>1036</v>
      </c>
      <c r="Q28" s="484">
        <f t="shared" si="5"/>
        <v>0.17777777777777778</v>
      </c>
      <c r="R28" s="186"/>
      <c r="S28" s="248"/>
      <c r="T28" s="186"/>
      <c r="U28" s="186"/>
    </row>
    <row r="29" spans="3:21" s="177" customFormat="1" ht="24" customHeight="1">
      <c r="C29" s="249" t="s">
        <v>1033</v>
      </c>
      <c r="D29" s="1378" t="s">
        <v>2698</v>
      </c>
      <c r="E29" s="1379"/>
      <c r="F29" s="244">
        <f>'D5'!P23</f>
        <v>0</v>
      </c>
      <c r="G29" s="245">
        <f t="shared" si="0"/>
        <v>0</v>
      </c>
      <c r="H29" s="246">
        <f>'D5'!P54</f>
        <v>0</v>
      </c>
      <c r="I29" s="247">
        <f t="shared" si="3"/>
        <v>0</v>
      </c>
      <c r="K29" s="629">
        <f>'E2'!FN22</f>
        <v>0</v>
      </c>
      <c r="L29" s="630">
        <f>'E2'!FO22</f>
        <v>0</v>
      </c>
      <c r="M29" s="626">
        <f>'E2'!FN52</f>
        <v>0</v>
      </c>
      <c r="N29" s="633">
        <f t="shared" si="4"/>
        <v>0</v>
      </c>
      <c r="P29" s="482" t="s">
        <v>1581</v>
      </c>
      <c r="Q29" s="484">
        <f t="shared" si="5"/>
        <v>4.4444444444444446E-2</v>
      </c>
      <c r="R29" s="186"/>
      <c r="S29" s="248"/>
      <c r="T29" s="186"/>
      <c r="U29" s="186"/>
    </row>
    <row r="30" spans="3:21" s="177" customFormat="1" ht="24" customHeight="1">
      <c r="C30" s="249" t="s">
        <v>21</v>
      </c>
      <c r="D30" s="1390" t="s">
        <v>3</v>
      </c>
      <c r="E30" s="1391"/>
      <c r="F30" s="244">
        <f>'D5'!P25</f>
        <v>0</v>
      </c>
      <c r="G30" s="245">
        <f t="shared" si="0"/>
        <v>0</v>
      </c>
      <c r="H30" s="250"/>
      <c r="I30" s="251"/>
      <c r="K30" s="629">
        <f>'E2'!FN24</f>
        <v>0</v>
      </c>
      <c r="L30" s="630">
        <f>'E2'!FO24</f>
        <v>0</v>
      </c>
      <c r="M30" s="627"/>
      <c r="N30" s="251"/>
      <c r="P30" s="482" t="s">
        <v>1671</v>
      </c>
      <c r="Q30" s="484">
        <f t="shared" si="5"/>
        <v>4.4444444444444446E-2</v>
      </c>
      <c r="R30" s="186"/>
      <c r="S30" s="248"/>
      <c r="T30" s="186"/>
      <c r="U30" s="186"/>
    </row>
    <row r="31" spans="3:21" s="177" customFormat="1" ht="24" customHeight="1">
      <c r="C31" s="249" t="s">
        <v>20</v>
      </c>
      <c r="D31" s="1390" t="s">
        <v>1793</v>
      </c>
      <c r="E31" s="1391"/>
      <c r="F31" s="244">
        <f>'D5'!P26</f>
        <v>454.5454545454545</v>
      </c>
      <c r="G31" s="245">
        <f t="shared" si="0"/>
        <v>4.5454545454545456E-2</v>
      </c>
      <c r="H31" s="250"/>
      <c r="I31" s="251"/>
      <c r="K31" s="629">
        <f>'E2'!FN25</f>
        <v>444.44444444444446</v>
      </c>
      <c r="L31" s="630">
        <f>'E2'!FO25</f>
        <v>4.4444444444444446E-2</v>
      </c>
      <c r="M31" s="627"/>
      <c r="N31" s="251"/>
      <c r="P31" s="482" t="s">
        <v>575</v>
      </c>
      <c r="Q31" s="484">
        <f t="shared" si="5"/>
        <v>0.17777777777777778</v>
      </c>
      <c r="R31" s="186"/>
      <c r="S31" s="248"/>
      <c r="T31" s="186"/>
      <c r="U31" s="186"/>
    </row>
    <row r="32" spans="3:21" s="177" customFormat="1" ht="24" customHeight="1">
      <c r="C32" s="249" t="s">
        <v>20</v>
      </c>
      <c r="D32" s="1390" t="s">
        <v>1035</v>
      </c>
      <c r="E32" s="1391"/>
      <c r="F32" s="244">
        <f>'D5'!P27</f>
        <v>909.09090909090901</v>
      </c>
      <c r="G32" s="245">
        <f t="shared" si="0"/>
        <v>9.0909090909090912E-2</v>
      </c>
      <c r="H32" s="250"/>
      <c r="I32" s="251"/>
      <c r="K32" s="629">
        <f>'E2'!FN26</f>
        <v>888.88888888888891</v>
      </c>
      <c r="L32" s="630">
        <f>'E2'!FO26</f>
        <v>8.8888888888888892E-2</v>
      </c>
      <c r="M32" s="627"/>
      <c r="N32" s="251"/>
      <c r="P32" s="482"/>
      <c r="Q32" s="484"/>
      <c r="R32" s="186"/>
      <c r="S32" s="248"/>
      <c r="T32" s="186"/>
      <c r="U32" s="186"/>
    </row>
    <row r="33" spans="3:21" s="177" customFormat="1" ht="24" customHeight="1">
      <c r="C33" s="249" t="s">
        <v>20</v>
      </c>
      <c r="D33" s="1390" t="s">
        <v>1036</v>
      </c>
      <c r="E33" s="1391"/>
      <c r="F33" s="244">
        <f>'D5'!P28</f>
        <v>1818.181818181818</v>
      </c>
      <c r="G33" s="245">
        <f t="shared" si="0"/>
        <v>0.18181818181818182</v>
      </c>
      <c r="H33" s="250"/>
      <c r="I33" s="251"/>
      <c r="K33" s="629">
        <f>'E2'!FN27</f>
        <v>1777.7777777777778</v>
      </c>
      <c r="L33" s="630">
        <f>'E2'!FO27</f>
        <v>0.17777777777777778</v>
      </c>
      <c r="M33" s="627"/>
      <c r="N33" s="251"/>
      <c r="P33" s="482"/>
      <c r="Q33" s="484"/>
      <c r="R33" s="186"/>
      <c r="S33" s="248"/>
      <c r="T33" s="186"/>
      <c r="U33" s="186"/>
    </row>
    <row r="34" spans="3:21" s="177" customFormat="1" ht="24" customHeight="1">
      <c r="C34" s="249" t="s">
        <v>20</v>
      </c>
      <c r="D34" s="1390" t="s">
        <v>1581</v>
      </c>
      <c r="E34" s="1391"/>
      <c r="F34" s="244">
        <f>'D5'!P29</f>
        <v>454.5454545454545</v>
      </c>
      <c r="G34" s="245">
        <f t="shared" si="0"/>
        <v>4.5454545454545456E-2</v>
      </c>
      <c r="H34" s="250"/>
      <c r="I34" s="251"/>
      <c r="K34" s="629">
        <f>'E2'!FN28</f>
        <v>444.44444444444446</v>
      </c>
      <c r="L34" s="630">
        <f>'E2'!FO28</f>
        <v>4.4444444444444446E-2</v>
      </c>
      <c r="M34" s="627"/>
      <c r="N34" s="251"/>
      <c r="P34" s="482"/>
      <c r="Q34" s="484"/>
      <c r="R34" s="186"/>
      <c r="S34" s="248"/>
      <c r="T34" s="186"/>
      <c r="U34" s="186"/>
    </row>
    <row r="35" spans="3:21" s="177" customFormat="1" ht="24" customHeight="1">
      <c r="C35" s="249" t="s">
        <v>1033</v>
      </c>
      <c r="D35" s="1390" t="s">
        <v>1671</v>
      </c>
      <c r="E35" s="1391"/>
      <c r="F35" s="244">
        <f>'D5'!P30</f>
        <v>454.5454545454545</v>
      </c>
      <c r="G35" s="245">
        <f t="shared" si="0"/>
        <v>4.5454545454545456E-2</v>
      </c>
      <c r="H35" s="250"/>
      <c r="I35" s="251"/>
      <c r="K35" s="629">
        <f>'E2'!FN29</f>
        <v>444.44444444444446</v>
      </c>
      <c r="L35" s="630">
        <f>'E2'!FO29</f>
        <v>4.4444444444444446E-2</v>
      </c>
      <c r="M35" s="627"/>
      <c r="N35" s="251"/>
      <c r="P35" s="482"/>
      <c r="Q35" s="484"/>
      <c r="R35" s="186"/>
      <c r="S35" s="248"/>
      <c r="T35" s="186"/>
      <c r="U35" s="186"/>
    </row>
    <row r="36" spans="3:21" s="177" customFormat="1" ht="24" customHeight="1" thickBot="1">
      <c r="C36" s="249" t="s">
        <v>1033</v>
      </c>
      <c r="D36" s="1390" t="s">
        <v>575</v>
      </c>
      <c r="E36" s="1391"/>
      <c r="F36" s="244">
        <f>'D5'!P31</f>
        <v>1818.181818181818</v>
      </c>
      <c r="G36" s="245">
        <f t="shared" si="0"/>
        <v>0.18181818181818182</v>
      </c>
      <c r="H36" s="250"/>
      <c r="I36" s="251"/>
      <c r="K36" s="629">
        <f>'E2'!FN30</f>
        <v>1777.7777777777778</v>
      </c>
      <c r="L36" s="630">
        <f>'E2'!FO30</f>
        <v>0.17777777777777778</v>
      </c>
      <c r="M36" s="627"/>
      <c r="N36" s="251"/>
      <c r="P36" s="482"/>
      <c r="Q36" s="484"/>
      <c r="R36" s="186"/>
      <c r="S36" s="248"/>
      <c r="T36" s="186"/>
      <c r="U36" s="186"/>
    </row>
    <row r="37" spans="3:21" s="177" customFormat="1" ht="26.25" customHeight="1" thickTop="1" thickBot="1">
      <c r="C37" s="617" t="s">
        <v>1037</v>
      </c>
      <c r="D37" s="618"/>
      <c r="E37" s="619"/>
      <c r="F37" s="620">
        <f>SUM(F17:F36)</f>
        <v>9999.9999999999982</v>
      </c>
      <c r="G37" s="621"/>
      <c r="H37" s="253">
        <f>SUM(H17:H29)</f>
        <v>909.09090909090901</v>
      </c>
      <c r="I37" s="642">
        <f>SUM(I17:I29)</f>
        <v>9.0909090909090912E-2</v>
      </c>
      <c r="K37" s="636">
        <f>SUM(K17:K36)</f>
        <v>10000</v>
      </c>
      <c r="L37" s="634"/>
      <c r="M37" s="253">
        <f>SUM(M17:M29)</f>
        <v>666.66666666666663</v>
      </c>
      <c r="N37" s="254">
        <f>IFERROR(M37/$F$37,0)</f>
        <v>6.666666666666668E-2</v>
      </c>
      <c r="P37" s="252" t="s">
        <v>1038</v>
      </c>
      <c r="Q37" s="255">
        <f>IF($P$7="全国按分",IF(I8="-",NA(),I8),IF(L8="-",NA(),L8))</f>
        <v>0.255</v>
      </c>
      <c r="R37" s="186"/>
      <c r="S37" s="248"/>
      <c r="T37" s="186"/>
      <c r="U37" s="186"/>
    </row>
    <row r="38" spans="3:21" s="177" customFormat="1" ht="26.25" customHeight="1" thickTop="1" thickBot="1">
      <c r="C38" s="646" t="s">
        <v>1585</v>
      </c>
      <c r="D38" s="622"/>
      <c r="E38" s="623"/>
      <c r="F38" s="624">
        <f>F17+F19+F21+F24+F26+F28</f>
        <v>2727.272727272727</v>
      </c>
      <c r="G38" s="625">
        <f>SUM(G17,G19,G21,G24,G26,G28)</f>
        <v>0.27272727272727271</v>
      </c>
      <c r="H38" s="232"/>
      <c r="I38" s="232"/>
      <c r="J38" s="232"/>
      <c r="K38" s="628">
        <f>K17+K19+K21+K24+K26+K28</f>
        <v>2888.8888888888887</v>
      </c>
      <c r="L38" s="625">
        <f>SUM(L17,L19,L21,L24,L26,L28)</f>
        <v>0.28888888888888892</v>
      </c>
      <c r="M38" s="204"/>
      <c r="N38" s="635"/>
      <c r="O38" s="232"/>
      <c r="P38" s="252" t="s">
        <v>1039</v>
      </c>
      <c r="Q38" s="255">
        <f>IF(IFERROR(1-Q37,"-")="-",NA(),IFERROR(1-Q37,"-"))</f>
        <v>0.745</v>
      </c>
      <c r="R38" s="186"/>
      <c r="S38" s="186"/>
      <c r="T38" s="186"/>
      <c r="U38" s="186"/>
    </row>
    <row r="39" spans="3:21" ht="24.75" customHeight="1">
      <c r="P39" s="248"/>
      <c r="Q39" s="256"/>
    </row>
    <row r="40" spans="3:21">
      <c r="P40" s="654" t="s">
        <v>1751</v>
      </c>
    </row>
    <row r="41" spans="3:21" ht="22.2">
      <c r="P41" s="656"/>
      <c r="Q41" s="657" t="s">
        <v>28</v>
      </c>
      <c r="R41" s="657" t="s">
        <v>29</v>
      </c>
    </row>
    <row r="42" spans="3:21" ht="23.25" customHeight="1">
      <c r="P42" s="661" t="s">
        <v>31</v>
      </c>
      <c r="Q42" s="665">
        <f>IF($P$7="全国按分",SUM(H8:H9),SUM(K8:K9))</f>
        <v>2550</v>
      </c>
      <c r="R42" s="666">
        <f>IF($P$7="全国按分", I8, L8)</f>
        <v>0.255</v>
      </c>
    </row>
    <row r="43" spans="3:21" ht="21" customHeight="1">
      <c r="P43" s="661" t="s">
        <v>63</v>
      </c>
      <c r="Q43" s="667">
        <f>IF($P$7="全国按分", H10, K10)</f>
        <v>2550</v>
      </c>
      <c r="R43" s="668">
        <f>IF($P$7="全国按分", I10, L10)</f>
        <v>0.255</v>
      </c>
    </row>
    <row r="44" spans="3:21" ht="21" customHeight="1"/>
    <row r="45" spans="3:21">
      <c r="P45" s="655" t="s">
        <v>1752</v>
      </c>
    </row>
    <row r="46" spans="3:21" ht="22.2">
      <c r="P46" s="658"/>
      <c r="Q46" s="659" t="s">
        <v>29</v>
      </c>
    </row>
    <row r="47" spans="3:21" ht="19.8">
      <c r="P47" s="660" t="s">
        <v>1750</v>
      </c>
      <c r="Q47" s="668">
        <f>IF($P$7="全国按分", I11, L11)</f>
        <v>0.255</v>
      </c>
    </row>
    <row r="48" spans="3:21" ht="19.8">
      <c r="P48" s="660" t="s">
        <v>1088</v>
      </c>
      <c r="Q48" s="668">
        <f>IF($P$7="全国按分", I37, N37)</f>
        <v>6.666666666666668E-2</v>
      </c>
    </row>
    <row r="50" spans="16:18">
      <c r="P50" s="655" t="s">
        <v>1753</v>
      </c>
    </row>
    <row r="51" spans="16:18" ht="22.2">
      <c r="P51" s="662"/>
      <c r="Q51" s="659" t="s">
        <v>28</v>
      </c>
      <c r="R51" s="659" t="s">
        <v>29</v>
      </c>
    </row>
    <row r="52" spans="16:18" ht="19.5" customHeight="1">
      <c r="P52" s="252" t="s">
        <v>1754</v>
      </c>
      <c r="Q52" s="667">
        <f>IF($P$7="全国按分", F31, K31)</f>
        <v>444.44444444444446</v>
      </c>
      <c r="R52" s="668">
        <f>IF($P$7="全国按分", G31, L31)</f>
        <v>4.4444444444444446E-2</v>
      </c>
    </row>
  </sheetData>
  <sheetProtection algorithmName="SHA-512" hashValue="1EdGuyLm5C0nUq6Lfl+FLCpRMVS9HIjTjVnBs+y3ALPR05Prqbd6P/koi8dNp6HeFFycxO0qsazPq7x1KoYUSA==" saltValue="Fe3GyOLu5iORRiQ3vmQj0Q==" spinCount="100000" sheet="1" formatCells="0"/>
  <mergeCells count="39">
    <mergeCell ref="C5:I5"/>
    <mergeCell ref="C3:G3"/>
    <mergeCell ref="C12:G12"/>
    <mergeCell ref="H6:I6"/>
    <mergeCell ref="I8:I9"/>
    <mergeCell ref="C10:G10"/>
    <mergeCell ref="C8:D9"/>
    <mergeCell ref="E8:G8"/>
    <mergeCell ref="E9:G9"/>
    <mergeCell ref="C11:G11"/>
    <mergeCell ref="L8:L9"/>
    <mergeCell ref="K6:L6"/>
    <mergeCell ref="D31:E31"/>
    <mergeCell ref="D23:E23"/>
    <mergeCell ref="D24:E24"/>
    <mergeCell ref="D25:E25"/>
    <mergeCell ref="D26:E26"/>
    <mergeCell ref="D27:E27"/>
    <mergeCell ref="D28:E28"/>
    <mergeCell ref="D29:E29"/>
    <mergeCell ref="D30:E30"/>
    <mergeCell ref="K15:L15"/>
    <mergeCell ref="D22:E22"/>
    <mergeCell ref="C14:E16"/>
    <mergeCell ref="F14:I14"/>
    <mergeCell ref="D20:E20"/>
    <mergeCell ref="D32:E32"/>
    <mergeCell ref="D33:E33"/>
    <mergeCell ref="D34:E34"/>
    <mergeCell ref="D36:E36"/>
    <mergeCell ref="D35:E35"/>
    <mergeCell ref="D21:E21"/>
    <mergeCell ref="K14:N14"/>
    <mergeCell ref="M15:N15"/>
    <mergeCell ref="F15:G15"/>
    <mergeCell ref="H15:I15"/>
    <mergeCell ref="D17:E17"/>
    <mergeCell ref="D18:E18"/>
    <mergeCell ref="D19:E19"/>
  </mergeCells>
  <phoneticPr fontId="12"/>
  <conditionalFormatting sqref="H8:H9">
    <cfRule type="expression" dxfId="28" priority="4">
      <formula>$H$8+$H$9&gt;$H$3</formula>
    </cfRule>
  </conditionalFormatting>
  <conditionalFormatting sqref="H10">
    <cfRule type="expression" dxfId="27" priority="5">
      <formula>$H$8&lt;$H$10</formula>
    </cfRule>
  </conditionalFormatting>
  <conditionalFormatting sqref="H17:H36">
    <cfRule type="expression" dxfId="26" priority="2">
      <formula>F17&lt;H17</formula>
    </cfRule>
  </conditionalFormatting>
  <conditionalFormatting sqref="K8:K9">
    <cfRule type="expression" dxfId="25" priority="3">
      <formula>$H$8+$H$9&gt;$H$3</formula>
    </cfRule>
  </conditionalFormatting>
  <dataValidations count="1">
    <dataValidation type="list" allowBlank="1" showInputMessage="1" showErrorMessage="1" sqref="P7" xr:uid="{673843D0-456B-4A1D-83F5-C72D05898C9F}">
      <formula1>"積上げ,全国按分"</formula1>
    </dataValidation>
  </dataValidations>
  <pageMargins left="0.7" right="0.7" top="0.75" bottom="0.75" header="0.3" footer="0.3"/>
  <pageSetup paperSize="9" scale="63" orientation="portrait" r:id="rId1"/>
  <ignoredErrors>
    <ignoredError sqref="H32 F17:F18" unlockedFormula="1"/>
    <ignoredError sqref="H17:H18" formula="1" unlockedFormula="1"/>
  </ignoredErrors>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5DFD5-801F-4777-B5D1-601FE530EF05}">
  <sheetPr codeName="Sheet6">
    <tabColor rgb="FFFFC000"/>
    <pageSetUpPr fitToPage="1"/>
  </sheetPr>
  <dimension ref="A1:AE55"/>
  <sheetViews>
    <sheetView workbookViewId="0"/>
  </sheetViews>
  <sheetFormatPr defaultColWidth="9" defaultRowHeight="13.2" outlineLevelCol="1"/>
  <cols>
    <col min="1" max="2" width="2.109375" style="179" customWidth="1"/>
    <col min="3" max="3" width="12.6640625" style="179" customWidth="1"/>
    <col min="4" max="4" width="3.109375" style="179" customWidth="1"/>
    <col min="5" max="5" width="8.6640625" style="179" customWidth="1"/>
    <col min="6" max="6" width="3.109375" style="179" customWidth="1"/>
    <col min="7" max="7" width="4.109375" style="179" customWidth="1"/>
    <col min="8" max="8" width="5.109375" style="179" customWidth="1"/>
    <col min="9" max="9" width="4.88671875" style="179" customWidth="1"/>
    <col min="10" max="10" width="3.6640625" style="179" customWidth="1"/>
    <col min="11" max="16" width="4.109375" style="179" customWidth="1"/>
    <col min="17" max="20" width="3.6640625" style="179" customWidth="1"/>
    <col min="21" max="21" width="6.33203125" style="179" customWidth="1"/>
    <col min="22" max="23" width="3.88671875" style="179" customWidth="1"/>
    <col min="24" max="24" width="6" style="179" customWidth="1"/>
    <col min="25" max="25" width="80.6640625" style="203" customWidth="1"/>
    <col min="26" max="26" width="10.6640625" style="179" hidden="1" customWidth="1" outlineLevel="1"/>
    <col min="27" max="30" width="9" style="179" hidden="1" customWidth="1" outlineLevel="1"/>
    <col min="31" max="31" width="9" style="179" collapsed="1"/>
    <col min="32" max="34" width="9" style="179"/>
    <col min="35" max="35" width="9.44140625" style="179" bestFit="1" customWidth="1"/>
    <col min="36" max="16384" width="9" style="179"/>
  </cols>
  <sheetData>
    <row r="1" spans="1:30" ht="15" customHeight="1">
      <c r="A1" s="176"/>
      <c r="B1" s="177"/>
      <c r="C1" s="177"/>
      <c r="D1" s="177"/>
      <c r="E1" s="177"/>
      <c r="F1" s="177"/>
      <c r="G1" s="177"/>
      <c r="H1" s="177"/>
      <c r="I1" s="177"/>
      <c r="J1" s="177"/>
      <c r="K1" s="177"/>
      <c r="L1" s="177"/>
      <c r="M1" s="177"/>
      <c r="N1" s="177"/>
      <c r="O1" s="177"/>
      <c r="P1" s="177"/>
      <c r="Q1" s="177"/>
      <c r="R1" s="177"/>
      <c r="S1" s="177"/>
      <c r="T1" s="177"/>
      <c r="U1" s="177"/>
      <c r="V1" s="177"/>
      <c r="W1" s="177"/>
      <c r="X1" s="177"/>
      <c r="Y1" s="178" t="s">
        <v>2714</v>
      </c>
      <c r="Z1" s="177"/>
      <c r="AA1" s="177"/>
      <c r="AB1" s="177"/>
      <c r="AC1" s="177"/>
      <c r="AD1" s="177"/>
    </row>
    <row r="2" spans="1:30" ht="9" customHeight="1">
      <c r="A2" s="177"/>
      <c r="B2" s="177"/>
      <c r="C2" s="196"/>
      <c r="D2" s="196"/>
      <c r="E2" s="196"/>
      <c r="F2" s="204"/>
      <c r="G2" s="204"/>
      <c r="H2" s="204"/>
      <c r="I2" s="204"/>
      <c r="J2" s="204"/>
      <c r="K2" s="204"/>
      <c r="L2" s="204"/>
      <c r="M2" s="204"/>
      <c r="N2" s="204"/>
      <c r="O2" s="204"/>
      <c r="P2" s="204"/>
      <c r="Q2" s="204"/>
      <c r="R2" s="204"/>
      <c r="S2" s="204"/>
      <c r="T2" s="204"/>
      <c r="U2" s="177"/>
      <c r="V2" s="177"/>
      <c r="W2" s="177"/>
      <c r="X2" s="177"/>
      <c r="Y2" s="177"/>
      <c r="Z2" s="177"/>
      <c r="AA2" s="177"/>
      <c r="AB2" s="177"/>
      <c r="AC2" s="177"/>
      <c r="AD2" s="177"/>
    </row>
    <row r="3" spans="1:30" ht="18" customHeight="1" thickBot="1">
      <c r="A3" s="177"/>
      <c r="B3" s="177"/>
      <c r="C3" s="177" t="s">
        <v>1541</v>
      </c>
      <c r="D3" s="177"/>
      <c r="E3" s="177"/>
      <c r="F3" s="177"/>
      <c r="G3" s="177"/>
      <c r="H3" s="205"/>
      <c r="I3" s="177"/>
      <c r="J3" s="177"/>
      <c r="K3" s="177"/>
      <c r="L3" s="177"/>
      <c r="M3" s="177"/>
      <c r="N3" s="177"/>
      <c r="O3" s="177"/>
      <c r="P3" s="177"/>
      <c r="Q3" s="177"/>
      <c r="R3" s="177"/>
      <c r="S3" s="177"/>
      <c r="T3" s="177"/>
      <c r="U3" s="177"/>
      <c r="V3" s="177"/>
      <c r="W3" s="177"/>
      <c r="X3" s="177"/>
      <c r="Y3" s="177"/>
      <c r="Z3" s="177"/>
      <c r="AA3" s="177"/>
      <c r="AB3" s="177"/>
      <c r="AC3" s="177"/>
      <c r="AD3" s="177"/>
    </row>
    <row r="4" spans="1:30" ht="18" customHeight="1">
      <c r="A4" s="177"/>
      <c r="B4" s="177"/>
      <c r="C4" s="1525" t="s">
        <v>72</v>
      </c>
      <c r="D4" s="1526"/>
      <c r="E4" s="1526"/>
      <c r="F4" s="206"/>
      <c r="G4" s="1527">
        <f>IF(報_提出書!J3="","",報_提出書!H3*10000+報_提出書!J3*100+報_提出書!L3)</f>
        <v>20260731</v>
      </c>
      <c r="H4" s="1527"/>
      <c r="I4" s="1527"/>
      <c r="J4" s="1527"/>
      <c r="K4" s="1527"/>
      <c r="L4" s="1527"/>
      <c r="M4" s="207" t="s">
        <v>71</v>
      </c>
      <c r="N4" s="1528">
        <v>20270731</v>
      </c>
      <c r="O4" s="1528"/>
      <c r="P4" s="1528"/>
      <c r="Q4" s="1528"/>
      <c r="R4" s="1528"/>
      <c r="S4" s="1528"/>
      <c r="T4" s="1529"/>
      <c r="U4" s="204"/>
      <c r="V4" s="204"/>
      <c r="W4" s="204"/>
      <c r="X4" s="204"/>
      <c r="Y4" s="182"/>
      <c r="Z4" s="208">
        <f>IF(報_提出書!J3="","",報_提出書!H3*10000+報_提出書!J3*100+報_提出書!L3)</f>
        <v>20260731</v>
      </c>
      <c r="AA4" s="209"/>
      <c r="AB4" s="210"/>
      <c r="AC4" s="210"/>
      <c r="AD4" s="210"/>
    </row>
    <row r="5" spans="1:30" ht="18" customHeight="1">
      <c r="A5" s="177"/>
      <c r="B5" s="177"/>
      <c r="C5" s="1530" t="s">
        <v>1040</v>
      </c>
      <c r="D5" s="1531"/>
      <c r="E5" s="1532"/>
      <c r="F5" s="211"/>
      <c r="G5" s="1539" t="s">
        <v>70</v>
      </c>
      <c r="H5" s="1539"/>
      <c r="I5" s="1540"/>
      <c r="J5" s="1541" t="s">
        <v>69</v>
      </c>
      <c r="K5" s="1542"/>
      <c r="L5" s="1542"/>
      <c r="M5" s="1543" t="s">
        <v>2772</v>
      </c>
      <c r="N5" s="1543"/>
      <c r="O5" s="1543"/>
      <c r="P5" s="1543"/>
      <c r="Q5" s="1543"/>
      <c r="R5" s="1543"/>
      <c r="S5" s="1543"/>
      <c r="T5" s="1544"/>
      <c r="U5" s="204"/>
      <c r="V5" s="204"/>
      <c r="W5" s="204"/>
      <c r="X5" s="204"/>
      <c r="Y5" s="182"/>
      <c r="Z5" s="434" t="b">
        <v>1</v>
      </c>
      <c r="AA5" s="60">
        <f>COUNTA(M5)</f>
        <v>1</v>
      </c>
      <c r="AB5" s="212" t="str">
        <f>IF(COUNTA(M5)=0,"FALSE","TRUE")</f>
        <v>TRUE</v>
      </c>
      <c r="AC5" s="177"/>
      <c r="AD5" s="177"/>
    </row>
    <row r="6" spans="1:30" ht="18" customHeight="1">
      <c r="A6" s="177"/>
      <c r="B6" s="177"/>
      <c r="C6" s="1533"/>
      <c r="D6" s="1534"/>
      <c r="E6" s="1535"/>
      <c r="F6" s="211"/>
      <c r="G6" s="1545" t="s">
        <v>4</v>
      </c>
      <c r="H6" s="1545"/>
      <c r="I6" s="1545"/>
      <c r="J6" s="1514" t="s">
        <v>5</v>
      </c>
      <c r="K6" s="1515"/>
      <c r="L6" s="1515"/>
      <c r="M6" s="1546" t="s">
        <v>2773</v>
      </c>
      <c r="N6" s="1546"/>
      <c r="O6" s="1546"/>
      <c r="P6" s="1546"/>
      <c r="Q6" s="1546"/>
      <c r="R6" s="1546"/>
      <c r="S6" s="1546"/>
      <c r="T6" s="1547"/>
      <c r="U6" s="204"/>
      <c r="V6" s="204"/>
      <c r="W6" s="204"/>
      <c r="X6" s="204"/>
      <c r="Y6" s="177"/>
      <c r="Z6" s="434" t="b">
        <v>1</v>
      </c>
      <c r="AA6" s="60">
        <f>COUNTA(M6:T8)</f>
        <v>3</v>
      </c>
      <c r="AB6" s="212"/>
      <c r="AC6" s="177"/>
      <c r="AD6" s="177"/>
    </row>
    <row r="7" spans="1:30" ht="18" customHeight="1">
      <c r="A7" s="177"/>
      <c r="B7" s="177"/>
      <c r="C7" s="1533"/>
      <c r="D7" s="1534"/>
      <c r="E7" s="1535"/>
      <c r="F7" s="213"/>
      <c r="G7" s="214"/>
      <c r="H7" s="214"/>
      <c r="I7" s="214"/>
      <c r="J7" s="1548" t="s">
        <v>6</v>
      </c>
      <c r="K7" s="1549"/>
      <c r="L7" s="1549"/>
      <c r="M7" s="1550" t="s">
        <v>2774</v>
      </c>
      <c r="N7" s="1550"/>
      <c r="O7" s="1550"/>
      <c r="P7" s="1550"/>
      <c r="Q7" s="1550"/>
      <c r="R7" s="1550"/>
      <c r="S7" s="1550"/>
      <c r="T7" s="1551"/>
      <c r="U7" s="204"/>
      <c r="V7" s="204"/>
      <c r="W7" s="204"/>
      <c r="X7" s="204"/>
      <c r="Y7" s="177"/>
      <c r="Z7" s="177"/>
      <c r="AA7" s="212"/>
      <c r="AB7" s="212"/>
      <c r="AC7" s="177"/>
      <c r="AD7" s="177"/>
    </row>
    <row r="8" spans="1:30" ht="18" customHeight="1">
      <c r="A8" s="177"/>
      <c r="B8" s="177"/>
      <c r="C8" s="1533"/>
      <c r="D8" s="1534"/>
      <c r="E8" s="1535"/>
      <c r="F8" s="215"/>
      <c r="G8" s="216"/>
      <c r="H8" s="216"/>
      <c r="I8" s="216"/>
      <c r="J8" s="1552" t="s">
        <v>7</v>
      </c>
      <c r="K8" s="1553"/>
      <c r="L8" s="1553"/>
      <c r="M8" s="1506" t="s">
        <v>2775</v>
      </c>
      <c r="N8" s="1506"/>
      <c r="O8" s="1506"/>
      <c r="P8" s="1506"/>
      <c r="Q8" s="1506"/>
      <c r="R8" s="1506"/>
      <c r="S8" s="1506"/>
      <c r="T8" s="1507"/>
      <c r="U8" s="204"/>
      <c r="V8" s="204"/>
      <c r="W8" s="204"/>
      <c r="X8" s="204"/>
      <c r="Y8" s="177"/>
      <c r="Z8" s="177"/>
      <c r="AA8" s="212"/>
      <c r="AB8" s="212"/>
      <c r="AC8" s="177"/>
      <c r="AD8" s="177"/>
    </row>
    <row r="9" spans="1:30" ht="18" customHeight="1">
      <c r="A9" s="177"/>
      <c r="B9" s="177"/>
      <c r="C9" s="1533"/>
      <c r="D9" s="1534"/>
      <c r="E9" s="1535"/>
      <c r="F9" s="211"/>
      <c r="G9" s="1512" t="s">
        <v>8</v>
      </c>
      <c r="H9" s="1512"/>
      <c r="I9" s="1513"/>
      <c r="J9" s="1514" t="s">
        <v>9</v>
      </c>
      <c r="K9" s="1515"/>
      <c r="L9" s="1515"/>
      <c r="M9" s="1546" t="s">
        <v>2776</v>
      </c>
      <c r="N9" s="1546"/>
      <c r="O9" s="1546"/>
      <c r="P9" s="1546"/>
      <c r="Q9" s="1546"/>
      <c r="R9" s="1546"/>
      <c r="S9" s="1546"/>
      <c r="T9" s="1547"/>
      <c r="U9" s="204"/>
      <c r="V9" s="204"/>
      <c r="W9" s="204"/>
      <c r="X9" s="204"/>
      <c r="Y9" s="177"/>
      <c r="Z9" s="434" t="b">
        <v>1</v>
      </c>
      <c r="AA9" s="60">
        <f>COUNTA(M9:T10)</f>
        <v>2</v>
      </c>
      <c r="AB9" s="212"/>
      <c r="AC9" s="177"/>
      <c r="AD9" s="177"/>
    </row>
    <row r="10" spans="1:30" ht="18" customHeight="1">
      <c r="A10" s="177"/>
      <c r="B10" s="177"/>
      <c r="C10" s="1533"/>
      <c r="D10" s="1534"/>
      <c r="E10" s="1535"/>
      <c r="F10" s="217"/>
      <c r="G10" s="216"/>
      <c r="H10" s="216"/>
      <c r="I10" s="216"/>
      <c r="J10" s="1552" t="s">
        <v>10</v>
      </c>
      <c r="K10" s="1553"/>
      <c r="L10" s="1553"/>
      <c r="M10" s="1506" t="s">
        <v>2777</v>
      </c>
      <c r="N10" s="1506"/>
      <c r="O10" s="1506"/>
      <c r="P10" s="1506"/>
      <c r="Q10" s="1506"/>
      <c r="R10" s="1506"/>
      <c r="S10" s="1506"/>
      <c r="T10" s="1507"/>
      <c r="U10" s="204"/>
      <c r="V10" s="204"/>
      <c r="W10" s="204"/>
      <c r="X10" s="204"/>
      <c r="Y10" s="177"/>
      <c r="Z10" s="177"/>
      <c r="AA10" s="212"/>
      <c r="AB10" s="212"/>
      <c r="AC10" s="177"/>
      <c r="AD10" s="177"/>
    </row>
    <row r="11" spans="1:30" ht="18" customHeight="1" thickBot="1">
      <c r="A11" s="177"/>
      <c r="B11" s="177"/>
      <c r="C11" s="1536"/>
      <c r="D11" s="1537"/>
      <c r="E11" s="1538"/>
      <c r="F11" s="218"/>
      <c r="G11" s="1508" t="s">
        <v>11</v>
      </c>
      <c r="H11" s="1508"/>
      <c r="I11" s="1508"/>
      <c r="J11" s="1509"/>
      <c r="K11" s="1510"/>
      <c r="L11" s="1510"/>
      <c r="M11" s="1510"/>
      <c r="N11" s="1510"/>
      <c r="O11" s="1510"/>
      <c r="P11" s="1510"/>
      <c r="Q11" s="1510"/>
      <c r="R11" s="1510"/>
      <c r="S11" s="1510"/>
      <c r="T11" s="1511"/>
      <c r="U11" s="204"/>
      <c r="V11" s="204"/>
      <c r="W11" s="204"/>
      <c r="X11" s="204"/>
      <c r="Y11" s="177"/>
      <c r="Z11" s="434" t="b">
        <v>0</v>
      </c>
      <c r="AA11" s="60">
        <f>COUNTA(M11)</f>
        <v>0</v>
      </c>
      <c r="AB11" s="212"/>
      <c r="AC11" s="177"/>
      <c r="AD11" s="177"/>
    </row>
    <row r="12" spans="1:30" s="224" customFormat="1" ht="15.75" customHeight="1">
      <c r="A12" s="212"/>
      <c r="B12" s="212"/>
      <c r="C12" s="219"/>
      <c r="D12" s="219"/>
      <c r="E12" s="219"/>
      <c r="F12" s="212"/>
      <c r="G12" s="220"/>
      <c r="H12" s="221"/>
      <c r="I12" s="221"/>
      <c r="J12" s="221"/>
      <c r="K12" s="221"/>
      <c r="L12" s="222"/>
      <c r="M12" s="222"/>
      <c r="N12" s="222"/>
      <c r="O12" s="222"/>
      <c r="P12" s="222"/>
      <c r="Q12" s="222"/>
      <c r="R12" s="222"/>
      <c r="S12" s="222"/>
      <c r="T12" s="222"/>
      <c r="U12" s="212"/>
      <c r="V12" s="212"/>
      <c r="W12" s="212"/>
      <c r="X12" s="212"/>
      <c r="Y12" s="212"/>
      <c r="Z12" s="223"/>
      <c r="AA12" s="212"/>
      <c r="AB12" s="212"/>
      <c r="AC12" s="212"/>
      <c r="AD12" s="212"/>
    </row>
    <row r="13" spans="1:30" s="224" customFormat="1" ht="15" customHeight="1">
      <c r="A13" s="212"/>
      <c r="B13" s="212"/>
      <c r="C13" s="212" t="s">
        <v>12</v>
      </c>
      <c r="D13" s="212"/>
      <c r="E13" s="212"/>
      <c r="F13" s="212"/>
      <c r="G13" s="212"/>
      <c r="H13" s="212"/>
      <c r="I13" s="212"/>
      <c r="J13" s="212"/>
      <c r="K13" s="212"/>
      <c r="L13" s="212"/>
      <c r="M13" s="212"/>
      <c r="N13" s="212"/>
      <c r="O13" s="212"/>
      <c r="P13" s="212"/>
      <c r="Q13" s="212"/>
      <c r="R13" s="212"/>
      <c r="S13" s="212"/>
      <c r="T13" s="212"/>
      <c r="U13" s="212"/>
      <c r="V13" s="212"/>
      <c r="W13" s="212"/>
      <c r="X13" s="212"/>
      <c r="Y13" s="212"/>
      <c r="Z13" s="212"/>
      <c r="AA13" s="212"/>
      <c r="AB13" s="212"/>
      <c r="AC13" s="212"/>
      <c r="AD13" s="212"/>
    </row>
    <row r="14" spans="1:30" s="224" customFormat="1" ht="15" customHeight="1" thickBot="1">
      <c r="A14" s="212"/>
      <c r="B14" s="212"/>
      <c r="C14" s="212"/>
      <c r="D14" s="212"/>
      <c r="E14" s="212"/>
      <c r="F14" s="212"/>
      <c r="G14" s="212"/>
      <c r="H14" s="212"/>
      <c r="I14" s="212"/>
      <c r="J14" s="212"/>
      <c r="K14" s="225" t="s">
        <v>68</v>
      </c>
      <c r="L14" s="212"/>
      <c r="M14" s="212"/>
      <c r="N14" s="212"/>
      <c r="O14" s="212"/>
      <c r="P14" s="212"/>
      <c r="Q14" s="212"/>
      <c r="R14" s="212"/>
      <c r="S14" s="212"/>
      <c r="T14" s="212"/>
      <c r="U14" s="212"/>
      <c r="V14" s="212"/>
      <c r="W14" s="212"/>
      <c r="X14" s="212"/>
      <c r="Y14" s="212"/>
      <c r="Z14" s="212"/>
      <c r="AA14" s="212"/>
      <c r="AB14" s="212"/>
      <c r="AC14" s="212"/>
      <c r="AD14" s="212"/>
    </row>
    <row r="15" spans="1:30" s="224" customFormat="1" ht="21.75" customHeight="1">
      <c r="A15" s="212"/>
      <c r="B15" s="212"/>
      <c r="C15" s="1477" t="s">
        <v>0</v>
      </c>
      <c r="D15" s="1443"/>
      <c r="E15" s="1443"/>
      <c r="F15" s="1443" t="s">
        <v>13</v>
      </c>
      <c r="G15" s="1443"/>
      <c r="H15" s="1443"/>
      <c r="I15" s="1443"/>
      <c r="J15" s="1443" t="s">
        <v>14</v>
      </c>
      <c r="K15" s="1443"/>
      <c r="L15" s="1443"/>
      <c r="M15" s="1444"/>
      <c r="N15" s="212"/>
      <c r="O15" s="212"/>
      <c r="P15" s="212"/>
      <c r="Q15" s="212"/>
      <c r="R15" s="212"/>
      <c r="S15" s="212"/>
      <c r="T15" s="212"/>
      <c r="U15" s="212"/>
      <c r="V15" s="212"/>
      <c r="W15" s="212"/>
      <c r="X15" s="212"/>
      <c r="Y15" s="1431"/>
      <c r="Z15" s="212"/>
      <c r="AA15" s="212"/>
      <c r="AB15" s="212"/>
      <c r="AC15" s="212"/>
      <c r="AD15" s="212"/>
    </row>
    <row r="16" spans="1:30" s="224" customFormat="1" ht="21.75" customHeight="1">
      <c r="A16" s="212"/>
      <c r="B16" s="212"/>
      <c r="C16" s="1433" t="s">
        <v>1507</v>
      </c>
      <c r="D16" s="1434"/>
      <c r="E16" s="1435"/>
      <c r="F16" s="1466" t="str">
        <f>IFERROR(VLOOKUP(報_はじめに!$J$2,報告書事業者リスト!$A$6:$N$1001,3,FALSE),"")</f>
        <v/>
      </c>
      <c r="G16" s="1466"/>
      <c r="H16" s="1466"/>
      <c r="I16" s="1466"/>
      <c r="J16" s="1517">
        <f>IF(J23="","-",J23*'D1'!D$4/1000)</f>
        <v>2.5</v>
      </c>
      <c r="K16" s="1517"/>
      <c r="L16" s="1517"/>
      <c r="M16" s="1518"/>
      <c r="N16" s="212"/>
      <c r="O16" s="212"/>
      <c r="P16" s="212"/>
      <c r="Q16" s="212"/>
      <c r="R16" s="212"/>
      <c r="S16" s="212"/>
      <c r="T16" s="212"/>
      <c r="U16" s="212"/>
      <c r="V16" s="212"/>
      <c r="W16" s="212"/>
      <c r="X16" s="212"/>
      <c r="Y16" s="1432"/>
      <c r="Z16" s="212"/>
      <c r="AA16" s="212"/>
      <c r="AB16" s="212"/>
      <c r="AC16" s="212"/>
      <c r="AD16" s="212"/>
    </row>
    <row r="17" spans="1:30" s="224" customFormat="1" ht="21.75" customHeight="1">
      <c r="A17" s="212"/>
      <c r="B17" s="212"/>
      <c r="C17" s="1433" t="s">
        <v>1508</v>
      </c>
      <c r="D17" s="1434"/>
      <c r="E17" s="1435"/>
      <c r="F17" s="1466" t="str">
        <f>IFERROR(VLOOKUP(報_はじめに!$J$2,報告書事業者リスト!$A$6:$N$1001,4,FALSE),"")</f>
        <v/>
      </c>
      <c r="G17" s="1466"/>
      <c r="H17" s="1466"/>
      <c r="I17" s="1466"/>
      <c r="J17" s="1517">
        <f>IF(J24="","-",J24*'D1'!D$4/1000)</f>
        <v>3</v>
      </c>
      <c r="K17" s="1517"/>
      <c r="L17" s="1517"/>
      <c r="M17" s="1518"/>
      <c r="N17" s="212"/>
      <c r="O17" s="212"/>
      <c r="P17" s="212"/>
      <c r="Q17" s="212"/>
      <c r="R17" s="212"/>
      <c r="S17" s="212"/>
      <c r="T17" s="212"/>
      <c r="U17" s="212"/>
      <c r="V17" s="212"/>
      <c r="W17" s="212"/>
      <c r="X17" s="212"/>
      <c r="Y17" s="226"/>
      <c r="Z17" s="212"/>
      <c r="AA17" s="212"/>
      <c r="AB17" s="212"/>
      <c r="AC17" s="212"/>
      <c r="AD17" s="212"/>
    </row>
    <row r="18" spans="1:30" s="224" customFormat="1" ht="21.75" customHeight="1" thickBot="1">
      <c r="A18" s="212"/>
      <c r="B18" s="212"/>
      <c r="C18" s="1436" t="s">
        <v>1509</v>
      </c>
      <c r="D18" s="1437"/>
      <c r="E18" s="1438"/>
      <c r="F18" s="1516" t="str">
        <f>IFERROR(VLOOKUP(報_はじめに!$J$2,報告書事業者リスト!$A$6:$N$1001,5,FALSE),"")</f>
        <v/>
      </c>
      <c r="G18" s="1516"/>
      <c r="H18" s="1516"/>
      <c r="I18" s="1516"/>
      <c r="J18" s="1439">
        <f>IF(J25="","-",J25*'D1'!D$4/1000)</f>
        <v>3</v>
      </c>
      <c r="K18" s="1439"/>
      <c r="L18" s="1439"/>
      <c r="M18" s="1440"/>
      <c r="N18" s="212"/>
      <c r="O18" s="212"/>
      <c r="P18" s="212"/>
      <c r="Q18" s="212"/>
      <c r="R18" s="212"/>
      <c r="S18" s="212"/>
      <c r="T18" s="212"/>
      <c r="U18" s="212"/>
      <c r="V18" s="212"/>
      <c r="W18" s="212"/>
      <c r="X18" s="212"/>
      <c r="Y18" s="226"/>
      <c r="Z18" s="212"/>
      <c r="AA18" s="212"/>
      <c r="AB18" s="212"/>
      <c r="AC18" s="212"/>
      <c r="AD18" s="212"/>
    </row>
    <row r="19" spans="1:30" s="224" customFormat="1" ht="17.25" customHeight="1">
      <c r="A19" s="212"/>
      <c r="B19" s="212"/>
      <c r="C19" s="222"/>
      <c r="D19" s="222"/>
      <c r="E19" s="222"/>
      <c r="F19" s="222"/>
      <c r="G19" s="222"/>
      <c r="H19" s="222"/>
      <c r="I19" s="222"/>
      <c r="J19" s="222"/>
      <c r="K19" s="222"/>
      <c r="L19" s="222"/>
      <c r="M19" s="222"/>
      <c r="N19" s="222"/>
      <c r="O19" s="222"/>
      <c r="P19" s="212"/>
      <c r="Q19" s="222"/>
      <c r="R19" s="222"/>
      <c r="S19" s="222"/>
      <c r="T19" s="222"/>
      <c r="U19" s="212"/>
      <c r="V19" s="212"/>
      <c r="W19" s="212"/>
      <c r="X19" s="212"/>
      <c r="Y19" s="212"/>
      <c r="Z19" s="212"/>
      <c r="AA19" s="212"/>
      <c r="AB19" s="212"/>
      <c r="AC19" s="212"/>
      <c r="AD19" s="212"/>
    </row>
    <row r="20" spans="1:30" s="224" customFormat="1" ht="15" customHeight="1">
      <c r="A20" s="212"/>
      <c r="B20" s="212"/>
      <c r="C20" s="227" t="s">
        <v>67</v>
      </c>
      <c r="D20" s="212"/>
      <c r="E20" s="212"/>
      <c r="F20" s="212"/>
      <c r="G20" s="212"/>
      <c r="H20" s="212"/>
      <c r="I20" s="212"/>
      <c r="J20" s="212"/>
      <c r="K20" s="212"/>
      <c r="L20" s="212"/>
      <c r="M20" s="212"/>
      <c r="N20" s="212"/>
      <c r="O20" s="212"/>
      <c r="P20" s="212"/>
      <c r="Q20" s="212"/>
      <c r="R20" s="212"/>
      <c r="S20" s="212"/>
      <c r="T20" s="212"/>
      <c r="U20" s="212"/>
      <c r="V20" s="212"/>
      <c r="W20" s="212"/>
      <c r="X20" s="212"/>
      <c r="Y20" s="212"/>
      <c r="Z20" s="212"/>
      <c r="AA20" s="212"/>
      <c r="AB20" s="212"/>
      <c r="AC20" s="212"/>
      <c r="AD20" s="212"/>
    </row>
    <row r="21" spans="1:30" s="224" customFormat="1" ht="12" customHeight="1" thickBot="1">
      <c r="A21" s="212"/>
      <c r="B21" s="212"/>
      <c r="C21" s="212"/>
      <c r="D21" s="212"/>
      <c r="E21" s="212"/>
      <c r="F21" s="212"/>
      <c r="G21" s="212"/>
      <c r="H21" s="212"/>
      <c r="I21" s="212"/>
      <c r="J21" s="212"/>
      <c r="K21" s="212"/>
      <c r="L21" s="212"/>
      <c r="M21" s="225" t="s">
        <v>66</v>
      </c>
      <c r="N21" s="225"/>
      <c r="O21" s="212"/>
      <c r="P21" s="225"/>
      <c r="Q21" s="225" t="s">
        <v>65</v>
      </c>
      <c r="R21" s="225"/>
      <c r="S21" s="212"/>
      <c r="T21" s="212"/>
      <c r="U21" s="212"/>
      <c r="V21" s="212"/>
      <c r="W21" s="212"/>
      <c r="X21" s="212"/>
      <c r="Y21" s="212"/>
      <c r="Z21" s="212"/>
      <c r="AA21" s="212"/>
      <c r="AB21" s="212"/>
      <c r="AC21" s="212"/>
      <c r="AD21" s="212"/>
    </row>
    <row r="22" spans="1:30" s="224" customFormat="1" ht="21.75" customHeight="1">
      <c r="A22" s="212"/>
      <c r="B22" s="212"/>
      <c r="C22" s="1477" t="s">
        <v>0</v>
      </c>
      <c r="D22" s="1443"/>
      <c r="E22" s="1443"/>
      <c r="F22" s="1443" t="s">
        <v>15</v>
      </c>
      <c r="G22" s="1443"/>
      <c r="H22" s="1443"/>
      <c r="I22" s="1443"/>
      <c r="J22" s="1443" t="s">
        <v>16</v>
      </c>
      <c r="K22" s="1443"/>
      <c r="L22" s="1443"/>
      <c r="M22" s="1444"/>
      <c r="O22" s="1522" t="s">
        <v>1162</v>
      </c>
      <c r="P22" s="1523"/>
      <c r="Q22" s="1523"/>
      <c r="R22" s="1524"/>
      <c r="S22" s="212"/>
      <c r="T22" s="212"/>
      <c r="U22" s="212"/>
      <c r="V22" s="1461" t="s">
        <v>1151</v>
      </c>
      <c r="W22" s="1462"/>
      <c r="X22" s="1463"/>
      <c r="Y22" s="1431"/>
      <c r="Z22" s="212"/>
      <c r="AA22" s="212"/>
      <c r="AB22" s="212"/>
      <c r="AC22" s="212"/>
      <c r="AD22" s="212"/>
    </row>
    <row r="23" spans="1:30" s="224" customFormat="1" ht="19.5" customHeight="1" thickBot="1">
      <c r="A23" s="212"/>
      <c r="B23" s="212"/>
      <c r="C23" s="1478" t="s">
        <v>1147</v>
      </c>
      <c r="D23" s="1479"/>
      <c r="E23" s="1480"/>
      <c r="F23" s="1460" t="str">
        <f>IFERROR(VLOOKUP(報_はじめに!$J$2,報告書事業者リスト!$A$6:$N$1001,6,FALSE),"")</f>
        <v/>
      </c>
      <c r="G23" s="1460"/>
      <c r="H23" s="1460"/>
      <c r="I23" s="1460"/>
      <c r="J23" s="1464">
        <v>0.25</v>
      </c>
      <c r="K23" s="1464"/>
      <c r="L23" s="1464"/>
      <c r="M23" s="1465"/>
      <c r="N23" s="221" t="str">
        <f>IF(V23="※代替値","※","")</f>
        <v/>
      </c>
      <c r="O23" s="1519">
        <v>0.96499999999999997</v>
      </c>
      <c r="P23" s="1520"/>
      <c r="Q23" s="1520"/>
      <c r="R23" s="1521"/>
      <c r="S23" s="212"/>
      <c r="T23" s="212"/>
      <c r="U23" s="212"/>
      <c r="V23" s="1445" t="s">
        <v>2</v>
      </c>
      <c r="W23" s="1446"/>
      <c r="X23" s="1447"/>
      <c r="Y23" s="1467"/>
      <c r="Z23" s="222" t="s">
        <v>25</v>
      </c>
      <c r="AA23" s="212"/>
      <c r="AB23" s="212"/>
      <c r="AC23" s="212"/>
      <c r="AD23" s="212"/>
    </row>
    <row r="24" spans="1:30" s="224" customFormat="1" ht="19.5" customHeight="1">
      <c r="A24" s="212"/>
      <c r="B24" s="212"/>
      <c r="C24" s="1478" t="s">
        <v>1145</v>
      </c>
      <c r="D24" s="1484"/>
      <c r="E24" s="1484"/>
      <c r="F24" s="1460" t="str">
        <f>IFERROR(VLOOKUP(報_はじめに!$J$2,報告書事業者リスト!$A$6:$N$1001,7,FALSE),"")</f>
        <v/>
      </c>
      <c r="G24" s="1460"/>
      <c r="H24" s="1460"/>
      <c r="I24" s="1460"/>
      <c r="J24" s="1464">
        <v>0.3</v>
      </c>
      <c r="K24" s="1464"/>
      <c r="L24" s="1464"/>
      <c r="M24" s="1465"/>
      <c r="N24" s="221" t="str">
        <f t="shared" ref="N24:N25" si="0">IF(V24="※代替値","※","")</f>
        <v/>
      </c>
      <c r="O24" s="212"/>
      <c r="P24" s="212"/>
      <c r="Q24" s="228"/>
      <c r="R24" s="228"/>
      <c r="S24" s="228"/>
      <c r="T24" s="228"/>
      <c r="U24" s="212"/>
      <c r="V24" s="1445" t="s">
        <v>2</v>
      </c>
      <c r="W24" s="1446"/>
      <c r="X24" s="1447"/>
      <c r="Y24" s="1467"/>
      <c r="Z24" s="212" t="s">
        <v>1496</v>
      </c>
      <c r="AA24" s="212"/>
      <c r="AB24" s="212"/>
      <c r="AC24" s="212"/>
      <c r="AD24" s="212"/>
    </row>
    <row r="25" spans="1:30" s="224" customFormat="1" ht="19.5" customHeight="1" thickBot="1">
      <c r="A25" s="212"/>
      <c r="B25" s="212"/>
      <c r="C25" s="1481" t="s">
        <v>1146</v>
      </c>
      <c r="D25" s="1482"/>
      <c r="E25" s="1482"/>
      <c r="F25" s="1483" t="str">
        <f>IFERROR(VLOOKUP(報_はじめに!$J$2,報告書事業者リスト!$A$6:$N$1001,8,FALSE),"")</f>
        <v/>
      </c>
      <c r="G25" s="1483"/>
      <c r="H25" s="1483"/>
      <c r="I25" s="1483"/>
      <c r="J25" s="1441">
        <v>0.3</v>
      </c>
      <c r="K25" s="1441"/>
      <c r="L25" s="1441"/>
      <c r="M25" s="1442"/>
      <c r="N25" s="221" t="str">
        <f t="shared" si="0"/>
        <v/>
      </c>
      <c r="O25" s="212"/>
      <c r="P25" s="212"/>
      <c r="Q25" s="228"/>
      <c r="R25" s="228"/>
      <c r="S25" s="228"/>
      <c r="T25" s="228"/>
      <c r="U25" s="212"/>
      <c r="V25" s="1448" t="s">
        <v>2</v>
      </c>
      <c r="W25" s="1449"/>
      <c r="X25" s="1450"/>
      <c r="Y25" s="1467"/>
      <c r="Z25" s="212"/>
      <c r="AA25" s="212"/>
      <c r="AB25" s="212"/>
      <c r="AC25" s="212"/>
      <c r="AD25" s="212"/>
    </row>
    <row r="26" spans="1:30" s="224" customFormat="1" ht="20.25" customHeight="1">
      <c r="A26" s="212"/>
      <c r="B26" s="212"/>
      <c r="C26" s="222"/>
      <c r="D26" s="222"/>
      <c r="E26" s="222"/>
      <c r="F26" s="222"/>
      <c r="G26" s="222"/>
      <c r="H26" s="222"/>
      <c r="I26" s="222"/>
      <c r="J26" s="222"/>
      <c r="K26" s="222"/>
      <c r="L26" s="222"/>
      <c r="M26" s="222"/>
      <c r="N26" s="222" t="str">
        <f>IF(OR(N23="※",N24="※",N25="※"),"※代替値適用","")</f>
        <v/>
      </c>
      <c r="O26" s="212"/>
      <c r="P26" s="212"/>
      <c r="Q26" s="212"/>
      <c r="R26" s="212"/>
      <c r="S26" s="212"/>
      <c r="T26" s="212"/>
      <c r="U26" s="212"/>
      <c r="V26" s="212"/>
      <c r="W26" s="212"/>
      <c r="X26" s="212"/>
      <c r="Y26" s="212"/>
      <c r="Z26" s="212"/>
      <c r="AA26" s="212"/>
      <c r="AB26" s="212"/>
      <c r="AC26" s="212"/>
      <c r="AD26" s="212"/>
    </row>
    <row r="27" spans="1:30" s="224" customFormat="1" ht="18" customHeight="1" thickBot="1">
      <c r="A27" s="212"/>
      <c r="B27" s="212"/>
      <c r="C27" s="212" t="s">
        <v>17</v>
      </c>
      <c r="D27" s="212"/>
      <c r="E27" s="212"/>
      <c r="F27" s="212"/>
      <c r="G27" s="212"/>
      <c r="H27" s="212"/>
      <c r="I27" s="212"/>
      <c r="J27" s="212"/>
      <c r="K27" s="212"/>
      <c r="L27" s="212"/>
      <c r="M27" s="222"/>
      <c r="N27" s="222"/>
      <c r="O27" s="212"/>
      <c r="P27" s="212"/>
      <c r="Q27" s="212"/>
      <c r="R27" s="212"/>
      <c r="S27" s="212"/>
      <c r="T27" s="212"/>
      <c r="U27" s="212"/>
      <c r="V27" s="212"/>
      <c r="W27" s="212"/>
      <c r="X27" s="212"/>
      <c r="Y27" s="212"/>
      <c r="Z27" s="212"/>
      <c r="AA27" s="212"/>
      <c r="AB27" s="212"/>
      <c r="AC27" s="212"/>
      <c r="AD27" s="212"/>
    </row>
    <row r="28" spans="1:30" s="224" customFormat="1" ht="22.5" customHeight="1">
      <c r="A28" s="212"/>
      <c r="B28" s="212"/>
      <c r="C28" s="1451" t="s">
        <v>2778</v>
      </c>
      <c r="D28" s="1452"/>
      <c r="E28" s="1452"/>
      <c r="F28" s="1452"/>
      <c r="G28" s="1452"/>
      <c r="H28" s="1452"/>
      <c r="I28" s="1452"/>
      <c r="J28" s="1452"/>
      <c r="K28" s="1452"/>
      <c r="L28" s="1452"/>
      <c r="M28" s="1452"/>
      <c r="N28" s="1452"/>
      <c r="O28" s="1452"/>
      <c r="P28" s="1452"/>
      <c r="Q28" s="1452"/>
      <c r="R28" s="1452"/>
      <c r="S28" s="1452"/>
      <c r="T28" s="1453"/>
      <c r="U28" s="212"/>
      <c r="V28" s="212"/>
      <c r="W28" s="212"/>
      <c r="X28" s="212"/>
      <c r="Y28" s="1431"/>
      <c r="Z28" s="212"/>
      <c r="AA28" s="212"/>
      <c r="AB28" s="212"/>
      <c r="AC28" s="212"/>
      <c r="AD28" s="212"/>
    </row>
    <row r="29" spans="1:30" s="224" customFormat="1" ht="22.5" customHeight="1">
      <c r="A29" s="212"/>
      <c r="B29" s="212"/>
      <c r="C29" s="1454"/>
      <c r="D29" s="1455"/>
      <c r="E29" s="1455"/>
      <c r="F29" s="1455"/>
      <c r="G29" s="1455"/>
      <c r="H29" s="1455"/>
      <c r="I29" s="1455"/>
      <c r="J29" s="1455"/>
      <c r="K29" s="1455"/>
      <c r="L29" s="1455"/>
      <c r="M29" s="1455"/>
      <c r="N29" s="1455"/>
      <c r="O29" s="1455"/>
      <c r="P29" s="1455"/>
      <c r="Q29" s="1455"/>
      <c r="R29" s="1455"/>
      <c r="S29" s="1455"/>
      <c r="T29" s="1456"/>
      <c r="U29" s="212"/>
      <c r="V29" s="212"/>
      <c r="W29" s="212"/>
      <c r="X29" s="212"/>
      <c r="Y29" s="1432"/>
      <c r="Z29" s="212"/>
      <c r="AA29" s="212"/>
      <c r="AB29" s="212"/>
      <c r="AC29" s="212"/>
      <c r="AD29" s="212"/>
    </row>
    <row r="30" spans="1:30" s="224" customFormat="1" ht="22.5" customHeight="1">
      <c r="A30" s="212"/>
      <c r="B30" s="212"/>
      <c r="C30" s="1454"/>
      <c r="D30" s="1455"/>
      <c r="E30" s="1455"/>
      <c r="F30" s="1455"/>
      <c r="G30" s="1455"/>
      <c r="H30" s="1455"/>
      <c r="I30" s="1455"/>
      <c r="J30" s="1455"/>
      <c r="K30" s="1455"/>
      <c r="L30" s="1455"/>
      <c r="M30" s="1455"/>
      <c r="N30" s="1455"/>
      <c r="O30" s="1455"/>
      <c r="P30" s="1455"/>
      <c r="Q30" s="1455"/>
      <c r="R30" s="1455"/>
      <c r="S30" s="1455"/>
      <c r="T30" s="1456"/>
      <c r="U30" s="212"/>
      <c r="V30" s="212"/>
      <c r="W30" s="212"/>
      <c r="X30" s="212"/>
      <c r="Y30" s="1432"/>
      <c r="Z30" s="212"/>
      <c r="AA30" s="212"/>
      <c r="AB30" s="212"/>
      <c r="AC30" s="212"/>
      <c r="AD30" s="212"/>
    </row>
    <row r="31" spans="1:30" s="224" customFormat="1" ht="22.5" customHeight="1" thickBot="1">
      <c r="A31" s="212"/>
      <c r="B31" s="212"/>
      <c r="C31" s="1457"/>
      <c r="D31" s="1458"/>
      <c r="E31" s="1458"/>
      <c r="F31" s="1458"/>
      <c r="G31" s="1458"/>
      <c r="H31" s="1458"/>
      <c r="I31" s="1458"/>
      <c r="J31" s="1458"/>
      <c r="K31" s="1458"/>
      <c r="L31" s="1458"/>
      <c r="M31" s="1458"/>
      <c r="N31" s="1458"/>
      <c r="O31" s="1458"/>
      <c r="P31" s="1458"/>
      <c r="Q31" s="1458"/>
      <c r="R31" s="1458"/>
      <c r="S31" s="1458"/>
      <c r="T31" s="1459"/>
      <c r="U31" s="212"/>
      <c r="V31" s="212"/>
      <c r="W31" s="212"/>
      <c r="X31" s="212"/>
      <c r="Y31" s="1432"/>
      <c r="Z31" s="212"/>
      <c r="AA31" s="212"/>
      <c r="AB31" s="212"/>
      <c r="AC31" s="212"/>
      <c r="AD31" s="212"/>
    </row>
    <row r="32" spans="1:30" s="224" customFormat="1" ht="20.25" customHeight="1">
      <c r="A32" s="212"/>
      <c r="B32" s="212"/>
      <c r="C32" s="222"/>
      <c r="D32" s="222"/>
      <c r="E32" s="222"/>
      <c r="F32" s="222"/>
      <c r="G32" s="222"/>
      <c r="H32" s="222"/>
      <c r="I32" s="222"/>
      <c r="J32" s="222"/>
      <c r="K32" s="222"/>
      <c r="L32" s="222"/>
      <c r="M32" s="222"/>
      <c r="N32" s="222"/>
      <c r="O32" s="212"/>
      <c r="P32" s="212"/>
      <c r="Q32" s="212"/>
      <c r="R32" s="212"/>
      <c r="S32" s="212"/>
      <c r="T32" s="212"/>
      <c r="U32" s="212"/>
      <c r="V32" s="212"/>
      <c r="W32" s="212"/>
      <c r="X32" s="212"/>
      <c r="Y32" s="212"/>
      <c r="Z32" s="212"/>
      <c r="AA32" s="212"/>
      <c r="AB32" s="212"/>
      <c r="AC32" s="212"/>
      <c r="AD32" s="212"/>
    </row>
    <row r="33" spans="1:31" s="224" customFormat="1" ht="15" customHeight="1">
      <c r="A33" s="212"/>
      <c r="B33" s="212"/>
      <c r="C33" s="212" t="s">
        <v>1542</v>
      </c>
      <c r="D33" s="212"/>
      <c r="E33" s="212"/>
      <c r="F33" s="212"/>
      <c r="G33" s="212"/>
      <c r="H33" s="212"/>
      <c r="I33" s="212"/>
      <c r="J33" s="212"/>
      <c r="K33" s="212"/>
      <c r="L33" s="212"/>
      <c r="M33" s="212"/>
      <c r="N33" s="212"/>
      <c r="O33" s="212"/>
      <c r="P33" s="212"/>
      <c r="Q33" s="212"/>
      <c r="R33" s="212"/>
      <c r="S33" s="212"/>
      <c r="T33" s="212"/>
      <c r="U33" s="212"/>
      <c r="V33" s="212"/>
      <c r="W33" s="212"/>
      <c r="X33" s="212"/>
      <c r="Y33" s="212"/>
      <c r="Z33" s="212"/>
      <c r="AA33" s="212"/>
      <c r="AB33" s="212"/>
      <c r="AC33" s="212"/>
      <c r="AD33" s="212"/>
    </row>
    <row r="34" spans="1:31" s="224" customFormat="1" ht="23.25" customHeight="1" thickBot="1">
      <c r="A34" s="212"/>
      <c r="B34" s="212"/>
      <c r="C34" s="212" t="s">
        <v>1543</v>
      </c>
      <c r="D34" s="212"/>
      <c r="E34" s="212"/>
      <c r="F34" s="212"/>
      <c r="G34" s="212"/>
      <c r="H34" s="212"/>
      <c r="I34" s="212"/>
      <c r="J34" s="212"/>
      <c r="K34" s="212"/>
      <c r="L34" s="212"/>
      <c r="M34" s="212"/>
      <c r="N34" s="225"/>
      <c r="O34" s="212"/>
      <c r="P34" s="212"/>
      <c r="Q34" s="212"/>
      <c r="R34" s="212"/>
      <c r="S34" s="212"/>
      <c r="T34" s="212"/>
      <c r="U34" s="212"/>
      <c r="V34" s="212"/>
      <c r="W34" s="212"/>
      <c r="X34" s="212"/>
      <c r="Y34" s="212"/>
      <c r="Z34" s="212"/>
      <c r="AA34" s="212"/>
      <c r="AB34" s="212"/>
      <c r="AC34" s="212"/>
      <c r="AD34" s="212"/>
    </row>
    <row r="35" spans="1:31" s="224" customFormat="1" ht="18" customHeight="1">
      <c r="A35" s="212"/>
      <c r="B35" s="212"/>
      <c r="C35" s="1500" t="s">
        <v>0</v>
      </c>
      <c r="D35" s="1501"/>
      <c r="E35" s="1349" t="s">
        <v>64</v>
      </c>
      <c r="F35" s="1349"/>
      <c r="G35" s="1349"/>
      <c r="H35" s="1349"/>
      <c r="I35" s="1349"/>
      <c r="J35" s="1504"/>
      <c r="K35" s="1505" t="s">
        <v>18</v>
      </c>
      <c r="L35" s="1349"/>
      <c r="M35" s="1349"/>
      <c r="N35" s="1349"/>
      <c r="O35" s="1349"/>
      <c r="P35" s="1350"/>
      <c r="Q35" s="212"/>
      <c r="R35" s="212"/>
      <c r="S35" s="212"/>
      <c r="T35" s="212"/>
      <c r="U35" s="212"/>
      <c r="V35" s="212"/>
      <c r="W35" s="212"/>
      <c r="X35" s="212"/>
      <c r="Y35" s="1431"/>
      <c r="Z35" s="212"/>
      <c r="AA35" s="212"/>
      <c r="AB35" s="212"/>
      <c r="AC35" s="212"/>
      <c r="AD35" s="212"/>
    </row>
    <row r="36" spans="1:31" s="224" customFormat="1" ht="27" customHeight="1">
      <c r="A36" s="212"/>
      <c r="B36" s="212"/>
      <c r="C36" s="1502"/>
      <c r="D36" s="1503"/>
      <c r="E36" s="1468" t="s">
        <v>28</v>
      </c>
      <c r="F36" s="1469"/>
      <c r="G36" s="1470"/>
      <c r="H36" s="1468" t="s">
        <v>29</v>
      </c>
      <c r="I36" s="1469"/>
      <c r="J36" s="1470"/>
      <c r="K36" s="1468" t="s">
        <v>28</v>
      </c>
      <c r="L36" s="1469"/>
      <c r="M36" s="1470"/>
      <c r="N36" s="1468" t="s">
        <v>29</v>
      </c>
      <c r="O36" s="1469"/>
      <c r="P36" s="1485"/>
      <c r="Q36" s="212"/>
      <c r="R36" s="212"/>
      <c r="S36" s="212"/>
      <c r="T36" s="212"/>
      <c r="U36" s="212"/>
      <c r="V36" s="212"/>
      <c r="W36" s="212"/>
      <c r="X36" s="212"/>
      <c r="Y36" s="1467"/>
      <c r="Z36" s="212"/>
      <c r="AA36" s="212"/>
      <c r="AB36" s="212"/>
      <c r="AC36" s="212"/>
      <c r="AD36" s="212"/>
    </row>
    <row r="37" spans="1:31" s="224" customFormat="1" ht="18" customHeight="1">
      <c r="A37" s="212"/>
      <c r="B37" s="212"/>
      <c r="C37" s="1486" t="s">
        <v>31</v>
      </c>
      <c r="D37" s="1487"/>
      <c r="E37" s="1471" t="str">
        <f>IFERROR(VLOOKUP(報_はじめに!$J$2,報告書事業者リスト!$A$6:$N$1001,9,FALSE),"")</f>
        <v/>
      </c>
      <c r="F37" s="1472"/>
      <c r="G37" s="1473"/>
      <c r="H37" s="1474" t="str">
        <f>IFERROR(VLOOKUP(報_はじめに!$J$2,報告書事業者リスト!$A$6:$N$1001,10,FALSE),"")</f>
        <v/>
      </c>
      <c r="I37" s="1475"/>
      <c r="J37" s="1488"/>
      <c r="K37" s="1471">
        <f>'E1'!Q42</f>
        <v>2550</v>
      </c>
      <c r="L37" s="1472"/>
      <c r="M37" s="1473"/>
      <c r="N37" s="1474">
        <f>'E1'!R42</f>
        <v>0.255</v>
      </c>
      <c r="O37" s="1475"/>
      <c r="P37" s="1476"/>
      <c r="Q37" s="212"/>
      <c r="S37" s="212"/>
      <c r="T37" s="212"/>
      <c r="U37" s="212"/>
      <c r="V37" s="212"/>
      <c r="W37" s="212"/>
      <c r="X37" s="212"/>
      <c r="Y37" s="1467"/>
      <c r="Z37" s="212"/>
      <c r="AA37" s="212"/>
      <c r="AB37" s="212"/>
      <c r="AC37" s="212"/>
      <c r="AD37" s="212"/>
    </row>
    <row r="38" spans="1:31" s="224" customFormat="1" ht="18" customHeight="1" thickBot="1">
      <c r="A38" s="212"/>
      <c r="B38" s="212"/>
      <c r="C38" s="1489" t="s">
        <v>63</v>
      </c>
      <c r="D38" s="1490"/>
      <c r="E38" s="1491" t="str">
        <f>IFERROR(VLOOKUP(報_はじめに!$J$2,報告書事業者リスト!$A$6:$N$1001,11,FALSE),"")</f>
        <v/>
      </c>
      <c r="F38" s="1492"/>
      <c r="G38" s="1493"/>
      <c r="H38" s="1494" t="str">
        <f>IFERROR(VLOOKUP(報_はじめに!$J$2,報告書事業者リスト!$A$6:$N$1001,12,FALSE),"")</f>
        <v/>
      </c>
      <c r="I38" s="1495"/>
      <c r="J38" s="1496"/>
      <c r="K38" s="1491">
        <f>'E1'!Q43</f>
        <v>2550</v>
      </c>
      <c r="L38" s="1492"/>
      <c r="M38" s="1493"/>
      <c r="N38" s="1497">
        <f>'E1'!R43</f>
        <v>0.255</v>
      </c>
      <c r="O38" s="1498"/>
      <c r="P38" s="1499"/>
      <c r="Q38" s="212"/>
      <c r="R38" s="212"/>
      <c r="S38" s="212"/>
      <c r="T38" s="212"/>
      <c r="U38" s="212"/>
      <c r="V38" s="212"/>
      <c r="W38" s="212"/>
      <c r="X38" s="212"/>
      <c r="Y38" s="1467"/>
      <c r="Z38" s="212"/>
      <c r="AA38" s="212"/>
      <c r="AB38" s="212"/>
      <c r="AC38" s="212"/>
      <c r="AD38" s="212"/>
    </row>
    <row r="39" spans="1:31" s="224" customFormat="1" ht="15.75" customHeight="1">
      <c r="A39" s="212"/>
      <c r="B39" s="212"/>
      <c r="C39" s="229"/>
      <c r="D39" s="222"/>
      <c r="E39" s="230"/>
      <c r="F39" s="222"/>
      <c r="G39" s="222"/>
      <c r="H39" s="231"/>
      <c r="I39" s="222"/>
      <c r="J39" s="222"/>
      <c r="K39" s="222"/>
      <c r="L39" s="222"/>
      <c r="M39" s="222"/>
      <c r="N39" s="222"/>
      <c r="O39" s="212"/>
      <c r="P39" s="212"/>
      <c r="Q39" s="212"/>
      <c r="R39" s="212"/>
      <c r="S39" s="212"/>
      <c r="T39" s="212"/>
      <c r="U39" s="212"/>
      <c r="V39" s="212"/>
      <c r="W39" s="212"/>
      <c r="X39" s="212"/>
      <c r="Y39" s="212"/>
      <c r="Z39" s="212"/>
      <c r="AA39" s="212"/>
      <c r="AB39" s="212"/>
      <c r="AC39" s="212"/>
      <c r="AD39" s="212"/>
    </row>
    <row r="40" spans="1:31" s="224" customFormat="1" ht="18.75" customHeight="1" thickBot="1">
      <c r="A40" s="212"/>
      <c r="B40" s="212"/>
      <c r="C40" s="212" t="s">
        <v>62</v>
      </c>
      <c r="D40" s="222"/>
      <c r="E40" s="222"/>
      <c r="F40" s="222"/>
      <c r="G40" s="222"/>
      <c r="H40" s="222"/>
      <c r="I40" s="222"/>
      <c r="J40" s="222"/>
      <c r="K40" s="222"/>
      <c r="L40" s="222"/>
      <c r="M40" s="222"/>
      <c r="N40" s="222"/>
      <c r="O40" s="212"/>
      <c r="P40" s="212"/>
      <c r="Q40" s="212"/>
      <c r="R40" s="212"/>
      <c r="S40" s="212"/>
      <c r="T40" s="212"/>
      <c r="U40" s="212"/>
      <c r="V40" s="212"/>
      <c r="W40" s="212"/>
      <c r="X40" s="212"/>
      <c r="Y40" s="212"/>
      <c r="Z40" s="212"/>
      <c r="AA40" s="212"/>
      <c r="AB40" s="212"/>
      <c r="AC40" s="212"/>
      <c r="AD40" s="212"/>
    </row>
    <row r="41" spans="1:31" s="224" customFormat="1" ht="22.5" customHeight="1">
      <c r="A41" s="212"/>
      <c r="B41" s="212"/>
      <c r="C41" s="1451" t="s">
        <v>2779</v>
      </c>
      <c r="D41" s="1452"/>
      <c r="E41" s="1452"/>
      <c r="F41" s="1452"/>
      <c r="G41" s="1452"/>
      <c r="H41" s="1452"/>
      <c r="I41" s="1452"/>
      <c r="J41" s="1452"/>
      <c r="K41" s="1452"/>
      <c r="L41" s="1452"/>
      <c r="M41" s="1452"/>
      <c r="N41" s="1452"/>
      <c r="O41" s="1452"/>
      <c r="P41" s="1452"/>
      <c r="Q41" s="1452"/>
      <c r="R41" s="1452"/>
      <c r="S41" s="1452"/>
      <c r="T41" s="1453"/>
      <c r="U41" s="212"/>
      <c r="V41" s="212"/>
      <c r="W41" s="212"/>
      <c r="X41" s="212"/>
      <c r="Y41" s="1431"/>
      <c r="Z41" s="212"/>
      <c r="AA41" s="212"/>
      <c r="AB41" s="212"/>
      <c r="AC41" s="212"/>
      <c r="AD41" s="212"/>
    </row>
    <row r="42" spans="1:31" s="224" customFormat="1" ht="22.5" customHeight="1">
      <c r="A42" s="212"/>
      <c r="B42" s="212"/>
      <c r="C42" s="1454"/>
      <c r="D42" s="1455"/>
      <c r="E42" s="1455"/>
      <c r="F42" s="1455"/>
      <c r="G42" s="1455"/>
      <c r="H42" s="1455"/>
      <c r="I42" s="1455"/>
      <c r="J42" s="1455"/>
      <c r="K42" s="1455"/>
      <c r="L42" s="1455"/>
      <c r="M42" s="1455"/>
      <c r="N42" s="1455"/>
      <c r="O42" s="1455"/>
      <c r="P42" s="1455"/>
      <c r="Q42" s="1455"/>
      <c r="R42" s="1455"/>
      <c r="S42" s="1455"/>
      <c r="T42" s="1456"/>
      <c r="U42" s="212"/>
      <c r="V42" s="212"/>
      <c r="W42" s="212"/>
      <c r="X42" s="212"/>
      <c r="Y42" s="1432"/>
      <c r="Z42" s="212"/>
      <c r="AA42" s="212"/>
      <c r="AB42" s="212"/>
      <c r="AC42" s="212"/>
      <c r="AD42" s="212"/>
    </row>
    <row r="43" spans="1:31" s="224" customFormat="1" ht="22.5" customHeight="1">
      <c r="A43" s="212"/>
      <c r="B43" s="212"/>
      <c r="C43" s="1454"/>
      <c r="D43" s="1455"/>
      <c r="E43" s="1455"/>
      <c r="F43" s="1455"/>
      <c r="G43" s="1455"/>
      <c r="H43" s="1455"/>
      <c r="I43" s="1455"/>
      <c r="J43" s="1455"/>
      <c r="K43" s="1455"/>
      <c r="L43" s="1455"/>
      <c r="M43" s="1455"/>
      <c r="N43" s="1455"/>
      <c r="O43" s="1455"/>
      <c r="P43" s="1455"/>
      <c r="Q43" s="1455"/>
      <c r="R43" s="1455"/>
      <c r="S43" s="1455"/>
      <c r="T43" s="1456"/>
      <c r="U43" s="212"/>
      <c r="V43" s="212"/>
      <c r="W43" s="212"/>
      <c r="X43" s="212"/>
      <c r="Y43" s="1432"/>
      <c r="Z43" s="212"/>
      <c r="AA43" s="212"/>
      <c r="AB43" s="212"/>
      <c r="AC43" s="212"/>
      <c r="AD43" s="212"/>
    </row>
    <row r="44" spans="1:31" s="224" customFormat="1" ht="22.5" customHeight="1" thickBot="1">
      <c r="A44" s="212"/>
      <c r="B44" s="212"/>
      <c r="C44" s="1457"/>
      <c r="D44" s="1458"/>
      <c r="E44" s="1458"/>
      <c r="F44" s="1458"/>
      <c r="G44" s="1458"/>
      <c r="H44" s="1458"/>
      <c r="I44" s="1458"/>
      <c r="J44" s="1458"/>
      <c r="K44" s="1458"/>
      <c r="L44" s="1458"/>
      <c r="M44" s="1458"/>
      <c r="N44" s="1458"/>
      <c r="O44" s="1458"/>
      <c r="P44" s="1458"/>
      <c r="Q44" s="1458"/>
      <c r="R44" s="1458"/>
      <c r="S44" s="1458"/>
      <c r="T44" s="1459"/>
      <c r="U44" s="212"/>
      <c r="V44" s="212"/>
      <c r="W44" s="212"/>
      <c r="X44" s="212"/>
      <c r="Y44" s="1432"/>
      <c r="Z44" s="212"/>
      <c r="AA44" s="212"/>
      <c r="AB44" s="212"/>
      <c r="AC44" s="212"/>
      <c r="AD44" s="212"/>
    </row>
    <row r="45" spans="1:31">
      <c r="A45" s="177"/>
      <c r="B45" s="177"/>
      <c r="C45" s="177"/>
      <c r="D45" s="177"/>
      <c r="E45" s="177"/>
      <c r="F45" s="177"/>
      <c r="G45" s="177"/>
      <c r="H45" s="177"/>
      <c r="I45" s="177"/>
      <c r="J45" s="177"/>
      <c r="K45" s="177"/>
      <c r="L45" s="177"/>
      <c r="M45" s="177"/>
      <c r="N45" s="177"/>
      <c r="O45" s="177"/>
      <c r="P45" s="177"/>
      <c r="Q45" s="177"/>
      <c r="R45" s="177"/>
      <c r="S45" s="177"/>
      <c r="T45" s="177"/>
      <c r="U45" s="177"/>
      <c r="V45" s="177"/>
      <c r="W45" s="177"/>
      <c r="X45" s="177"/>
      <c r="Y45" s="199"/>
      <c r="Z45" s="177"/>
      <c r="AA45" s="177"/>
      <c r="AB45" s="177"/>
      <c r="AC45" s="177"/>
      <c r="AD45" s="177"/>
    </row>
    <row r="46" spans="1:31" s="203" customFormat="1">
      <c r="A46" s="177"/>
      <c r="B46" s="177"/>
      <c r="C46" s="177"/>
      <c r="D46" s="177"/>
      <c r="E46" s="177"/>
      <c r="F46" s="177"/>
      <c r="G46" s="177"/>
      <c r="H46" s="177"/>
      <c r="I46" s="177"/>
      <c r="J46" s="177"/>
      <c r="K46" s="177"/>
      <c r="L46" s="177"/>
      <c r="M46" s="177"/>
      <c r="N46" s="177"/>
      <c r="O46" s="177"/>
      <c r="P46" s="177"/>
      <c r="Q46" s="177"/>
      <c r="R46" s="177"/>
      <c r="S46" s="177"/>
      <c r="T46" s="177"/>
      <c r="U46" s="202"/>
      <c r="V46" s="202"/>
      <c r="W46" s="202"/>
      <c r="X46" s="202"/>
      <c r="Y46" s="199"/>
      <c r="Z46" s="177"/>
      <c r="AA46" s="177"/>
      <c r="AB46" s="177"/>
      <c r="AC46" s="177"/>
      <c r="AD46" s="177"/>
      <c r="AE46" s="179"/>
    </row>
    <row r="47" spans="1:31">
      <c r="A47" s="177"/>
      <c r="B47" s="177"/>
      <c r="C47" s="177"/>
      <c r="D47" s="177"/>
      <c r="E47" s="177"/>
      <c r="F47" s="177"/>
      <c r="G47" s="177"/>
      <c r="H47" s="177"/>
      <c r="I47" s="177"/>
      <c r="J47" s="177"/>
      <c r="K47" s="177"/>
      <c r="L47" s="177"/>
      <c r="M47" s="177"/>
      <c r="N47" s="177"/>
      <c r="O47" s="177"/>
      <c r="P47" s="177"/>
      <c r="Q47" s="177"/>
      <c r="R47" s="177"/>
      <c r="S47" s="177"/>
      <c r="T47" s="177"/>
      <c r="U47" s="177"/>
      <c r="V47" s="177"/>
      <c r="W47" s="177"/>
      <c r="X47" s="177"/>
      <c r="Y47" s="199"/>
      <c r="Z47" s="177"/>
      <c r="AA47" s="177"/>
      <c r="AB47" s="177"/>
      <c r="AC47" s="177"/>
      <c r="AD47" s="177"/>
    </row>
    <row r="48" spans="1:31">
      <c r="A48" s="177"/>
      <c r="B48" s="177"/>
      <c r="C48" s="177"/>
      <c r="D48" s="177"/>
      <c r="E48" s="177"/>
      <c r="F48" s="177"/>
      <c r="G48" s="177"/>
      <c r="H48" s="177"/>
      <c r="I48" s="177"/>
      <c r="J48" s="177"/>
      <c r="K48" s="177"/>
      <c r="L48" s="177"/>
      <c r="M48" s="177"/>
      <c r="N48" s="177"/>
      <c r="O48" s="177"/>
      <c r="P48" s="177"/>
      <c r="Q48" s="177"/>
      <c r="R48" s="177"/>
      <c r="S48" s="177"/>
      <c r="T48" s="177"/>
      <c r="U48" s="177"/>
      <c r="V48" s="177"/>
      <c r="W48" s="177"/>
      <c r="X48" s="177"/>
      <c r="Y48" s="199"/>
      <c r="Z48" s="177"/>
      <c r="AA48" s="177"/>
      <c r="AB48" s="177"/>
      <c r="AC48" s="177"/>
      <c r="AD48" s="177"/>
    </row>
    <row r="49" spans="1:30">
      <c r="A49" s="177"/>
      <c r="B49" s="177"/>
      <c r="C49" s="177"/>
      <c r="D49" s="177"/>
      <c r="E49" s="177"/>
      <c r="F49" s="177"/>
      <c r="G49" s="177"/>
      <c r="H49" s="177"/>
      <c r="I49" s="177"/>
      <c r="J49" s="177"/>
      <c r="K49" s="177"/>
      <c r="L49" s="177"/>
      <c r="M49" s="177"/>
      <c r="N49" s="177"/>
      <c r="O49" s="177"/>
      <c r="P49" s="177"/>
      <c r="Q49" s="177"/>
      <c r="R49" s="177"/>
      <c r="S49" s="177"/>
      <c r="T49" s="177"/>
      <c r="U49" s="177"/>
      <c r="V49" s="177"/>
      <c r="W49" s="177"/>
      <c r="X49" s="177"/>
      <c r="Y49" s="199"/>
      <c r="Z49" s="177"/>
      <c r="AA49" s="177"/>
      <c r="AB49" s="177"/>
      <c r="AC49" s="177"/>
      <c r="AD49" s="177"/>
    </row>
    <row r="50" spans="1:30">
      <c r="A50" s="177"/>
      <c r="B50" s="177"/>
      <c r="C50" s="177"/>
      <c r="D50" s="177"/>
      <c r="E50" s="177"/>
      <c r="F50" s="177"/>
      <c r="G50" s="177"/>
      <c r="H50" s="177"/>
      <c r="I50" s="177"/>
      <c r="J50" s="177"/>
      <c r="K50" s="177"/>
      <c r="L50" s="177"/>
      <c r="M50" s="177"/>
      <c r="N50" s="177"/>
      <c r="O50" s="177"/>
      <c r="P50" s="177"/>
      <c r="Q50" s="177"/>
      <c r="R50" s="177"/>
      <c r="S50" s="177"/>
      <c r="T50" s="177"/>
      <c r="U50" s="177"/>
      <c r="V50" s="177"/>
      <c r="W50" s="177"/>
      <c r="X50" s="177"/>
      <c r="Y50" s="199"/>
      <c r="Z50" s="177"/>
      <c r="AA50" s="177"/>
      <c r="AB50" s="177"/>
      <c r="AC50" s="177"/>
      <c r="AD50" s="177"/>
    </row>
    <row r="51" spans="1:30">
      <c r="A51" s="177"/>
      <c r="B51" s="177"/>
      <c r="C51" s="177"/>
      <c r="D51" s="177"/>
      <c r="E51" s="177"/>
      <c r="F51" s="177"/>
      <c r="G51" s="177"/>
      <c r="H51" s="177"/>
      <c r="I51" s="177"/>
      <c r="J51" s="177"/>
      <c r="K51" s="177"/>
      <c r="L51" s="177"/>
      <c r="M51" s="177"/>
      <c r="N51" s="177"/>
      <c r="O51" s="177"/>
      <c r="P51" s="177"/>
      <c r="Q51" s="177"/>
      <c r="R51" s="177"/>
      <c r="S51" s="177"/>
      <c r="T51" s="177"/>
      <c r="U51" s="177"/>
      <c r="V51" s="177"/>
      <c r="W51" s="177"/>
      <c r="X51" s="177"/>
      <c r="Y51" s="199"/>
      <c r="Z51" s="177"/>
      <c r="AA51" s="177"/>
      <c r="AB51" s="177"/>
      <c r="AC51" s="177"/>
      <c r="AD51" s="177"/>
    </row>
    <row r="52" spans="1:30">
      <c r="A52" s="177"/>
      <c r="B52" s="177"/>
      <c r="C52" s="177"/>
      <c r="D52" s="177"/>
      <c r="E52" s="177"/>
      <c r="F52" s="177"/>
      <c r="G52" s="177"/>
      <c r="H52" s="177"/>
      <c r="I52" s="177"/>
      <c r="J52" s="177"/>
      <c r="K52" s="177"/>
      <c r="L52" s="177"/>
      <c r="M52" s="177"/>
      <c r="N52" s="177"/>
      <c r="O52" s="177"/>
      <c r="P52" s="177"/>
      <c r="Q52" s="177"/>
      <c r="R52" s="177"/>
      <c r="S52" s="177"/>
      <c r="T52" s="177"/>
      <c r="U52" s="177"/>
      <c r="V52" s="177"/>
      <c r="W52" s="177"/>
      <c r="X52" s="177"/>
      <c r="Y52" s="199"/>
      <c r="Z52" s="177"/>
      <c r="AA52" s="177"/>
      <c r="AB52" s="177"/>
      <c r="AC52" s="177"/>
      <c r="AD52" s="177"/>
    </row>
    <row r="53" spans="1:30">
      <c r="A53" s="177"/>
      <c r="B53" s="177"/>
      <c r="C53" s="177"/>
      <c r="D53" s="177"/>
      <c r="E53" s="177"/>
      <c r="F53" s="177"/>
      <c r="G53" s="177"/>
      <c r="H53" s="177"/>
      <c r="I53" s="177"/>
      <c r="J53" s="177"/>
      <c r="K53" s="177"/>
      <c r="L53" s="177"/>
      <c r="M53" s="177"/>
      <c r="N53" s="177"/>
      <c r="O53" s="177"/>
      <c r="P53" s="177"/>
      <c r="Q53" s="177"/>
      <c r="R53" s="177"/>
      <c r="S53" s="177"/>
      <c r="T53" s="177"/>
      <c r="U53" s="177"/>
      <c r="V53" s="177"/>
      <c r="W53" s="177"/>
      <c r="X53" s="177"/>
      <c r="Y53" s="199"/>
      <c r="Z53" s="177"/>
      <c r="AA53" s="177"/>
      <c r="AB53" s="177"/>
      <c r="AC53" s="177"/>
      <c r="AD53" s="177"/>
    </row>
    <row r="54" spans="1:30">
      <c r="A54" s="177"/>
      <c r="B54" s="177"/>
      <c r="C54" s="177"/>
      <c r="D54" s="177"/>
      <c r="E54" s="177"/>
      <c r="F54" s="177"/>
      <c r="G54" s="177"/>
      <c r="H54" s="177"/>
      <c r="I54" s="177"/>
      <c r="J54" s="177"/>
      <c r="K54" s="177"/>
      <c r="L54" s="177"/>
      <c r="M54" s="177"/>
      <c r="N54" s="177"/>
      <c r="O54" s="177"/>
      <c r="P54" s="177"/>
      <c r="Q54" s="177"/>
      <c r="R54" s="177"/>
      <c r="S54" s="177"/>
      <c r="T54" s="177"/>
      <c r="U54" s="177"/>
      <c r="V54" s="177"/>
      <c r="W54" s="177"/>
      <c r="X54" s="177"/>
      <c r="Y54" s="199"/>
      <c r="Z54" s="177"/>
      <c r="AA54" s="177"/>
      <c r="AB54" s="177"/>
      <c r="AC54" s="177"/>
      <c r="AD54" s="177"/>
    </row>
    <row r="55" spans="1:30">
      <c r="A55" s="177"/>
      <c r="B55" s="177"/>
      <c r="C55" s="177"/>
      <c r="D55" s="177"/>
      <c r="E55" s="177"/>
      <c r="F55" s="177"/>
      <c r="G55" s="177"/>
      <c r="H55" s="177"/>
      <c r="I55" s="177"/>
      <c r="J55" s="177"/>
      <c r="K55" s="177"/>
      <c r="L55" s="177"/>
      <c r="M55" s="177"/>
      <c r="N55" s="177"/>
      <c r="O55" s="177"/>
      <c r="P55" s="177"/>
      <c r="Q55" s="177"/>
      <c r="R55" s="177"/>
      <c r="S55" s="177"/>
      <c r="T55" s="177"/>
      <c r="U55" s="177"/>
      <c r="V55" s="177"/>
      <c r="W55" s="177"/>
      <c r="X55" s="177"/>
      <c r="Y55" s="199"/>
      <c r="Z55" s="177"/>
      <c r="AA55" s="177"/>
      <c r="AB55" s="177"/>
      <c r="AC55" s="177"/>
      <c r="AD55" s="177"/>
    </row>
  </sheetData>
  <sheetProtection algorithmName="SHA-512" hashValue="cZ44dunWofzRvNAvAGIpu/hO+9StnCff4u552Y1vHu/k3edtIQSTIKuFdXka28nQ6AGu6SmHw2mfBYU6I7iglA==" saltValue="wKW57v3q0bVTBUvbLC4clA==" spinCount="100000" sheet="1" formatCells="0"/>
  <mergeCells count="75">
    <mergeCell ref="C4:E4"/>
    <mergeCell ref="G4:L4"/>
    <mergeCell ref="N4:T4"/>
    <mergeCell ref="C5:E11"/>
    <mergeCell ref="G5:I5"/>
    <mergeCell ref="J5:L5"/>
    <mergeCell ref="M5:T5"/>
    <mergeCell ref="G6:I6"/>
    <mergeCell ref="J6:L6"/>
    <mergeCell ref="M6:T6"/>
    <mergeCell ref="J7:L7"/>
    <mergeCell ref="M7:T7"/>
    <mergeCell ref="J8:L8"/>
    <mergeCell ref="M8:T8"/>
    <mergeCell ref="M9:T9"/>
    <mergeCell ref="J10:L10"/>
    <mergeCell ref="F18:I18"/>
    <mergeCell ref="J15:M15"/>
    <mergeCell ref="J16:M16"/>
    <mergeCell ref="J17:M17"/>
    <mergeCell ref="O23:R23"/>
    <mergeCell ref="O22:R22"/>
    <mergeCell ref="M10:T10"/>
    <mergeCell ref="G11:I11"/>
    <mergeCell ref="J11:T11"/>
    <mergeCell ref="G9:I9"/>
    <mergeCell ref="J9:L9"/>
    <mergeCell ref="Y41:Y44"/>
    <mergeCell ref="C41:T44"/>
    <mergeCell ref="H36:J36"/>
    <mergeCell ref="K36:M36"/>
    <mergeCell ref="N36:P36"/>
    <mergeCell ref="C37:D37"/>
    <mergeCell ref="E37:G37"/>
    <mergeCell ref="H37:J37"/>
    <mergeCell ref="C38:D38"/>
    <mergeCell ref="E38:G38"/>
    <mergeCell ref="H38:J38"/>
    <mergeCell ref="K38:M38"/>
    <mergeCell ref="N38:P38"/>
    <mergeCell ref="C35:D36"/>
    <mergeCell ref="E35:J35"/>
    <mergeCell ref="K35:P35"/>
    <mergeCell ref="Y35:Y38"/>
    <mergeCell ref="E36:G36"/>
    <mergeCell ref="K37:M37"/>
    <mergeCell ref="N37:P37"/>
    <mergeCell ref="Y15:Y16"/>
    <mergeCell ref="C22:E22"/>
    <mergeCell ref="F22:I22"/>
    <mergeCell ref="Y22:Y25"/>
    <mergeCell ref="C23:E23"/>
    <mergeCell ref="C25:E25"/>
    <mergeCell ref="F25:I25"/>
    <mergeCell ref="F23:I23"/>
    <mergeCell ref="C24:E24"/>
    <mergeCell ref="C15:E15"/>
    <mergeCell ref="F15:I15"/>
    <mergeCell ref="F16:I16"/>
    <mergeCell ref="Y28:Y31"/>
    <mergeCell ref="C16:E16"/>
    <mergeCell ref="C17:E17"/>
    <mergeCell ref="C18:E18"/>
    <mergeCell ref="J18:M18"/>
    <mergeCell ref="J25:M25"/>
    <mergeCell ref="J22:M22"/>
    <mergeCell ref="V23:X23"/>
    <mergeCell ref="V25:X25"/>
    <mergeCell ref="C28:T31"/>
    <mergeCell ref="F24:I24"/>
    <mergeCell ref="V24:X24"/>
    <mergeCell ref="V22:X22"/>
    <mergeCell ref="J24:M24"/>
    <mergeCell ref="J23:M23"/>
    <mergeCell ref="F17:I17"/>
  </mergeCells>
  <phoneticPr fontId="12"/>
  <conditionalFormatting sqref="E37:P38">
    <cfRule type="containsBlanks" dxfId="24" priority="1">
      <formula>LEN(TRIM(E37))=0</formula>
    </cfRule>
  </conditionalFormatting>
  <conditionalFormatting sqref="F5:I11">
    <cfRule type="expression" dxfId="23" priority="12" stopIfTrue="1">
      <formula>OR($Z$5,$Z$6,$Z$9,$Z$11)=TRUE</formula>
    </cfRule>
  </conditionalFormatting>
  <conditionalFormatting sqref="F16:I18 F23:I25">
    <cfRule type="containsBlanks" dxfId="22" priority="2">
      <formula>LEN(TRIM(F16))=0</formula>
    </cfRule>
  </conditionalFormatting>
  <conditionalFormatting sqref="G4:L4">
    <cfRule type="containsBlanks" dxfId="21" priority="15" stopIfTrue="1">
      <formula>LEN(TRIM(G4))=0</formula>
    </cfRule>
    <cfRule type="cellIs" dxfId="20" priority="16" stopIfTrue="1" operator="notBetween">
      <formula>20260701</formula>
      <formula>20261231</formula>
    </cfRule>
  </conditionalFormatting>
  <conditionalFormatting sqref="J16:M18">
    <cfRule type="cellIs" dxfId="19" priority="3" operator="equal">
      <formula>"-"</formula>
    </cfRule>
  </conditionalFormatting>
  <conditionalFormatting sqref="J11:T11">
    <cfRule type="notContainsBlanks" dxfId="18" priority="14" stopIfTrue="1">
      <formula>LEN(TRIM(J11))&gt;0</formula>
    </cfRule>
    <cfRule type="expression" dxfId="17" priority="21" stopIfTrue="1">
      <formula>$Z$11=TRUE</formula>
    </cfRule>
  </conditionalFormatting>
  <conditionalFormatting sqref="M5">
    <cfRule type="notContainsBlanks" dxfId="16" priority="17" stopIfTrue="1">
      <formula>LEN(TRIM(M5))&gt;0</formula>
    </cfRule>
    <cfRule type="expression" dxfId="15" priority="18" stopIfTrue="1">
      <formula>Z5=TRUE</formula>
    </cfRule>
  </conditionalFormatting>
  <conditionalFormatting sqref="M6:T8">
    <cfRule type="expression" dxfId="14" priority="19" stopIfTrue="1">
      <formula>$Z$6=TRUE</formula>
    </cfRule>
  </conditionalFormatting>
  <conditionalFormatting sqref="M6:T10">
    <cfRule type="notContainsBlanks" dxfId="13" priority="13" stopIfTrue="1">
      <formula>LEN(TRIM(M6))&gt;0</formula>
    </cfRule>
  </conditionalFormatting>
  <conditionalFormatting sqref="M9:T10">
    <cfRule type="expression" dxfId="12" priority="20" stopIfTrue="1">
      <formula>$Z$9=TRUE</formula>
    </cfRule>
  </conditionalFormatting>
  <conditionalFormatting sqref="O23 J23:J25 C28 C41">
    <cfRule type="containsBlanks" dxfId="11" priority="11">
      <formula>LEN(TRIM(C23))=0</formula>
    </cfRule>
  </conditionalFormatting>
  <conditionalFormatting sqref="V23:X25">
    <cfRule type="expression" dxfId="10" priority="193">
      <formula>$V23&lt;&gt;"-"</formula>
    </cfRule>
  </conditionalFormatting>
  <dataValidations disablePrompts="1" count="1">
    <dataValidation type="list" allowBlank="1" showInputMessage="1" showErrorMessage="1" sqref="V23:X25" xr:uid="{E4D243FA-0AD8-4A5D-BE94-39A8E2D573EE}">
      <formula1>$Z$23:$Z$24</formula1>
    </dataValidation>
  </dataValidations>
  <printOptions horizontalCentered="1"/>
  <pageMargins left="0.39370078740157483" right="0.39370078740157483" top="0.39370078740157483" bottom="0.39370078740157483" header="0.23622047244094491" footer="0.19685039370078741"/>
  <pageSetup paperSize="9" orientation="portrait" r:id="rId1"/>
  <headerFooter alignWithMargins="0">
    <oddHeader xml:space="preserve">&amp;L第２号様式　その２
</oddHeader>
  </headerFooter>
  <ignoredErrors>
    <ignoredError sqref="G4"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63841" r:id="rId4" name="Check Box 1">
              <controlPr defaultSize="0" autoFill="0" autoLine="0" autoPict="0">
                <anchor moveWithCells="1">
                  <from>
                    <xdr:col>5</xdr:col>
                    <xdr:colOff>22860</xdr:colOff>
                    <xdr:row>4</xdr:row>
                    <xdr:rowOff>7620</xdr:rowOff>
                  </from>
                  <to>
                    <xdr:col>6</xdr:col>
                    <xdr:colOff>83820</xdr:colOff>
                    <xdr:row>4</xdr:row>
                    <xdr:rowOff>220980</xdr:rowOff>
                  </to>
                </anchor>
              </controlPr>
            </control>
          </mc:Choice>
        </mc:AlternateContent>
        <mc:AlternateContent xmlns:mc="http://schemas.openxmlformats.org/markup-compatibility/2006">
          <mc:Choice Requires="x14">
            <control shapeId="163842" r:id="rId5" name="Check Box 2">
              <controlPr defaultSize="0" autoFill="0" autoLine="0" autoPict="0">
                <anchor moveWithCells="1">
                  <from>
                    <xdr:col>5</xdr:col>
                    <xdr:colOff>22860</xdr:colOff>
                    <xdr:row>5</xdr:row>
                    <xdr:rowOff>0</xdr:rowOff>
                  </from>
                  <to>
                    <xdr:col>6</xdr:col>
                    <xdr:colOff>83820</xdr:colOff>
                    <xdr:row>5</xdr:row>
                    <xdr:rowOff>213360</xdr:rowOff>
                  </to>
                </anchor>
              </controlPr>
            </control>
          </mc:Choice>
        </mc:AlternateContent>
        <mc:AlternateContent xmlns:mc="http://schemas.openxmlformats.org/markup-compatibility/2006">
          <mc:Choice Requires="x14">
            <control shapeId="163843" r:id="rId6" name="Check Box 3">
              <controlPr defaultSize="0" autoFill="0" autoLine="0" autoPict="0">
                <anchor moveWithCells="1">
                  <from>
                    <xdr:col>5</xdr:col>
                    <xdr:colOff>22860</xdr:colOff>
                    <xdr:row>8</xdr:row>
                    <xdr:rowOff>7620</xdr:rowOff>
                  </from>
                  <to>
                    <xdr:col>6</xdr:col>
                    <xdr:colOff>83820</xdr:colOff>
                    <xdr:row>8</xdr:row>
                    <xdr:rowOff>220980</xdr:rowOff>
                  </to>
                </anchor>
              </controlPr>
            </control>
          </mc:Choice>
        </mc:AlternateContent>
        <mc:AlternateContent xmlns:mc="http://schemas.openxmlformats.org/markup-compatibility/2006">
          <mc:Choice Requires="x14">
            <control shapeId="163844" r:id="rId7" name="Check Box 4">
              <controlPr defaultSize="0" autoFill="0" autoLine="0" autoPict="0">
                <anchor moveWithCells="1">
                  <from>
                    <xdr:col>5</xdr:col>
                    <xdr:colOff>7620</xdr:colOff>
                    <xdr:row>10</xdr:row>
                    <xdr:rowOff>0</xdr:rowOff>
                  </from>
                  <to>
                    <xdr:col>6</xdr:col>
                    <xdr:colOff>76200</xdr:colOff>
                    <xdr:row>10</xdr:row>
                    <xdr:rowOff>213360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7D3CF-DBD5-4CC1-BF6D-F232CDF5BC56}">
  <sheetPr codeName="Sheet9">
    <tabColor rgb="FFFFC000"/>
    <pageSetUpPr fitToPage="1"/>
  </sheetPr>
  <dimension ref="B1:P15"/>
  <sheetViews>
    <sheetView workbookViewId="0"/>
  </sheetViews>
  <sheetFormatPr defaultColWidth="9" defaultRowHeight="13.2"/>
  <cols>
    <col min="1" max="1" width="2.109375" style="177" customWidth="1"/>
    <col min="2" max="2" width="1.6640625" style="177" customWidth="1"/>
    <col min="3" max="7" width="6.88671875" style="177" customWidth="1"/>
    <col min="8" max="8" width="8.77734375" style="177" customWidth="1"/>
    <col min="9" max="12" width="10.6640625" style="177" customWidth="1"/>
    <col min="13" max="13" width="10.6640625" style="199" customWidth="1"/>
    <col min="14" max="14" width="3" style="177" customWidth="1"/>
    <col min="15" max="15" width="80.6640625" style="177" customWidth="1"/>
    <col min="16" max="16384" width="9" style="177"/>
  </cols>
  <sheetData>
    <row r="1" spans="2:16">
      <c r="O1" s="178" t="s">
        <v>2715</v>
      </c>
    </row>
    <row r="2" spans="2:16" ht="18" customHeight="1">
      <c r="C2" s="257" t="s">
        <v>1544</v>
      </c>
      <c r="D2" s="196"/>
      <c r="E2" s="196"/>
      <c r="F2" s="196"/>
      <c r="G2" s="196"/>
      <c r="H2" s="258"/>
      <c r="M2" s="177"/>
      <c r="P2" s="199"/>
    </row>
    <row r="3" spans="2:16" ht="18" customHeight="1">
      <c r="C3" s="257" t="s">
        <v>1041</v>
      </c>
      <c r="D3" s="196"/>
      <c r="E3" s="196"/>
      <c r="F3" s="196"/>
      <c r="G3" s="196"/>
      <c r="H3" s="258"/>
      <c r="M3" s="177"/>
      <c r="P3" s="199"/>
    </row>
    <row r="4" spans="2:16" ht="60" customHeight="1">
      <c r="C4" s="257"/>
      <c r="D4" s="196"/>
      <c r="E4" s="196"/>
      <c r="F4" s="196"/>
      <c r="G4" s="196"/>
      <c r="H4" s="258"/>
      <c r="M4" s="177"/>
      <c r="O4" s="182"/>
      <c r="P4" s="199"/>
    </row>
    <row r="5" spans="2:16" ht="60" customHeight="1">
      <c r="C5" s="257"/>
      <c r="D5" s="196"/>
      <c r="E5" s="196"/>
      <c r="F5" s="196"/>
      <c r="G5" s="196"/>
      <c r="H5" s="258"/>
      <c r="M5" s="177"/>
      <c r="P5" s="199"/>
    </row>
    <row r="6" spans="2:16" ht="60" customHeight="1">
      <c r="C6" s="257"/>
      <c r="D6" s="196"/>
      <c r="E6" s="196"/>
      <c r="F6" s="196"/>
      <c r="G6" s="196"/>
      <c r="H6" s="258"/>
      <c r="M6" s="177"/>
      <c r="P6" s="199"/>
    </row>
    <row r="7" spans="2:16" ht="60" customHeight="1">
      <c r="C7" s="257"/>
      <c r="D7" s="196"/>
      <c r="E7" s="196"/>
      <c r="F7" s="196"/>
      <c r="G7" s="196"/>
      <c r="H7" s="258"/>
      <c r="M7" s="177"/>
      <c r="P7" s="199"/>
    </row>
    <row r="8" spans="2:16" ht="18.75" customHeight="1">
      <c r="C8" s="257"/>
      <c r="D8" s="196"/>
      <c r="E8" s="196"/>
      <c r="F8" s="196"/>
      <c r="G8" s="196"/>
      <c r="H8" s="258"/>
      <c r="M8" s="177"/>
      <c r="P8" s="199"/>
    </row>
    <row r="9" spans="2:16" ht="27.75" customHeight="1" thickBot="1">
      <c r="C9" s="257" t="s">
        <v>1545</v>
      </c>
      <c r="D9" s="196"/>
      <c r="E9" s="196"/>
      <c r="F9" s="196"/>
      <c r="G9" s="196"/>
      <c r="H9" s="258"/>
      <c r="M9" s="177"/>
      <c r="P9" s="199"/>
    </row>
    <row r="10" spans="2:16" ht="27.75" customHeight="1">
      <c r="C10" s="1557" t="s">
        <v>1042</v>
      </c>
      <c r="D10" s="1558"/>
      <c r="E10" s="1561" t="s">
        <v>1043</v>
      </c>
      <c r="F10" s="1561"/>
      <c r="G10" s="1562"/>
      <c r="H10" s="1563">
        <f>'E1'!Q47</f>
        <v>0.255</v>
      </c>
      <c r="I10" s="1564" t="str">
        <f>IFERROR('E1'!#REF!,"")</f>
        <v/>
      </c>
      <c r="M10" s="177"/>
      <c r="O10" s="1195"/>
      <c r="P10" s="199"/>
    </row>
    <row r="11" spans="2:16" ht="27.75" customHeight="1" thickBot="1">
      <c r="C11" s="1559"/>
      <c r="D11" s="1560"/>
      <c r="E11" s="1565" t="s">
        <v>2693</v>
      </c>
      <c r="F11" s="1565"/>
      <c r="G11" s="1566"/>
      <c r="H11" s="1567">
        <f>IF(H10="-", "-", MIN('E1'!Q48, H10))</f>
        <v>6.666666666666668E-2</v>
      </c>
      <c r="I11" s="1568" t="str">
        <f>IFERROR('E1'!#REF!,"")</f>
        <v/>
      </c>
      <c r="M11" s="177"/>
      <c r="O11" s="1195"/>
      <c r="P11" s="199"/>
    </row>
    <row r="12" spans="2:16" ht="27.75" customHeight="1" thickBot="1">
      <c r="C12" s="177" t="s">
        <v>1123</v>
      </c>
      <c r="M12" s="177"/>
    </row>
    <row r="13" spans="2:16" ht="118.5" customHeight="1" thickBot="1">
      <c r="B13" s="259"/>
      <c r="C13" s="1554" t="s">
        <v>2780</v>
      </c>
      <c r="D13" s="1555"/>
      <c r="E13" s="1555"/>
      <c r="F13" s="1555"/>
      <c r="G13" s="1555"/>
      <c r="H13" s="1555"/>
      <c r="I13" s="1555"/>
      <c r="J13" s="1555"/>
      <c r="K13" s="1555"/>
      <c r="L13" s="1555"/>
      <c r="M13" s="1556"/>
    </row>
    <row r="14" spans="2:16" ht="5.25" customHeight="1">
      <c r="B14" s="259"/>
      <c r="C14" s="259"/>
      <c r="D14" s="259"/>
      <c r="E14" s="259"/>
      <c r="F14" s="259"/>
      <c r="G14" s="259"/>
      <c r="H14" s="259"/>
      <c r="I14" s="259"/>
      <c r="J14" s="259"/>
      <c r="K14" s="259"/>
      <c r="M14" s="259"/>
    </row>
    <row r="15" spans="2:16" ht="22.5" customHeight="1">
      <c r="B15" s="259"/>
      <c r="C15" s="259"/>
      <c r="D15" s="259"/>
      <c r="E15" s="259"/>
      <c r="F15" s="259"/>
      <c r="G15" s="259"/>
      <c r="H15" s="259"/>
      <c r="I15" s="259"/>
      <c r="J15" s="259"/>
      <c r="K15" s="259"/>
      <c r="M15" s="259"/>
    </row>
  </sheetData>
  <sheetProtection algorithmName="SHA-512" hashValue="fj1bm8fOFVEOeqBymssS/eHKKk2oju0vw0vq6Rhb8SaNe28yr79iQqrLjEWGQbGr4tpnqt7xXpizfrBL2QMVFQ==" saltValue="BqGrO1IpxKptyOf3M/TNFQ==" spinCount="100000" sheet="1" formatCells="0"/>
  <mergeCells count="7">
    <mergeCell ref="C13:M13"/>
    <mergeCell ref="C10:D11"/>
    <mergeCell ref="E10:G10"/>
    <mergeCell ref="H10:I10"/>
    <mergeCell ref="O10:O11"/>
    <mergeCell ref="E11:G11"/>
    <mergeCell ref="H11:I11"/>
  </mergeCells>
  <phoneticPr fontId="12"/>
  <conditionalFormatting sqref="C13">
    <cfRule type="containsBlanks" dxfId="9" priority="3">
      <formula>LEN(TRIM(C13))=0</formula>
    </cfRule>
  </conditionalFormatting>
  <conditionalFormatting sqref="H10:I11">
    <cfRule type="cellIs" dxfId="8" priority="1" operator="equal">
      <formula>"-"</formula>
    </cfRule>
  </conditionalFormatting>
  <printOptions horizontalCentered="1"/>
  <pageMargins left="0.39370078740157483" right="0.39370078740157483" top="0.39370078740157483" bottom="0.31496062992125984" header="0.23622047244094491" footer="0.19685039370078741"/>
  <pageSetup paperSize="9" scale="94" orientation="portrait" r:id="rId1"/>
  <headerFooter alignWithMargins="0">
    <oddHeader>&amp;L第２号様式　その３</oddHeader>
  </headerFooter>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24C9B-3228-4F47-A72E-2390136C6FC0}">
  <sheetPr codeName="Sheet20">
    <tabColor rgb="FFFFC000"/>
    <pageSetUpPr fitToPage="1"/>
  </sheetPr>
  <dimension ref="B1:O374"/>
  <sheetViews>
    <sheetView zoomScaleNormal="100" zoomScaleSheetLayoutView="80" workbookViewId="0"/>
  </sheetViews>
  <sheetFormatPr defaultColWidth="10" defaultRowHeight="13.2" outlineLevelRow="1"/>
  <cols>
    <col min="1" max="1" width="2.33203125" style="212" customWidth="1"/>
    <col min="2" max="6" width="6.33203125" style="212" customWidth="1"/>
    <col min="7" max="7" width="21.33203125" style="212" customWidth="1"/>
    <col min="8" max="8" width="10.109375" style="212" customWidth="1"/>
    <col min="9" max="9" width="5.6640625" style="212" customWidth="1"/>
    <col min="10" max="12" width="22.109375" style="212" customWidth="1"/>
    <col min="13" max="13" width="1.33203125" style="212" customWidth="1"/>
    <col min="14" max="14" width="80.6640625" style="212" customWidth="1"/>
    <col min="15" max="15" width="5.109375" style="284" customWidth="1"/>
    <col min="16" max="16" width="3" style="212" customWidth="1"/>
    <col min="17" max="17" width="3.44140625" style="212" customWidth="1"/>
    <col min="18" max="18" width="5.88671875" style="212" customWidth="1"/>
    <col min="19" max="16384" width="10" style="212"/>
  </cols>
  <sheetData>
    <row r="1" spans="2:15" ht="6.75" customHeight="1">
      <c r="B1" s="219"/>
      <c r="C1" s="219"/>
      <c r="D1" s="219"/>
      <c r="E1" s="219"/>
      <c r="F1" s="219"/>
      <c r="G1" s="222"/>
      <c r="H1" s="222"/>
      <c r="I1" s="222"/>
      <c r="J1" s="222"/>
      <c r="K1" s="222"/>
      <c r="L1" s="222"/>
      <c r="M1" s="222"/>
      <c r="N1" s="308"/>
    </row>
    <row r="2" spans="2:15" ht="18" customHeight="1">
      <c r="B2" s="281" t="s">
        <v>1547</v>
      </c>
      <c r="C2" s="281"/>
      <c r="D2" s="281"/>
      <c r="N2" s="283" t="s">
        <v>2716</v>
      </c>
    </row>
    <row r="3" spans="2:15" ht="20.25" customHeight="1" thickBot="1">
      <c r="B3" s="281" t="s">
        <v>1085</v>
      </c>
      <c r="M3" s="222"/>
    </row>
    <row r="4" spans="2:15" ht="111.75" customHeight="1" thickBot="1">
      <c r="B4" s="1590" t="s">
        <v>2781</v>
      </c>
      <c r="C4" s="1591"/>
      <c r="D4" s="1591"/>
      <c r="E4" s="1591"/>
      <c r="F4" s="1591"/>
      <c r="G4" s="1591"/>
      <c r="H4" s="1591"/>
      <c r="I4" s="1591"/>
      <c r="J4" s="1591"/>
      <c r="K4" s="1591"/>
      <c r="L4" s="1591"/>
      <c r="M4" s="309"/>
      <c r="N4" s="310"/>
    </row>
    <row r="5" spans="2:15" ht="21" customHeight="1" thickBot="1">
      <c r="B5" s="212" t="s">
        <v>1086</v>
      </c>
      <c r="M5" s="225"/>
      <c r="N5" s="308"/>
      <c r="O5" s="227"/>
    </row>
    <row r="6" spans="2:15" ht="20.399999999999999" customHeight="1">
      <c r="B6" s="1592" t="s">
        <v>1066</v>
      </c>
      <c r="C6" s="1593"/>
      <c r="D6" s="1593"/>
      <c r="E6" s="1593"/>
      <c r="F6" s="1594"/>
      <c r="G6" s="1523" t="s">
        <v>1087</v>
      </c>
      <c r="H6" s="1523"/>
      <c r="I6" s="1523"/>
      <c r="J6" s="1523"/>
      <c r="K6" s="1523"/>
      <c r="L6" s="1524"/>
      <c r="M6" s="311"/>
      <c r="N6" s="1601"/>
      <c r="O6" s="1602"/>
    </row>
    <row r="7" spans="2:15" ht="24" customHeight="1">
      <c r="B7" s="1595" t="s">
        <v>1550</v>
      </c>
      <c r="C7" s="1596"/>
      <c r="D7" s="1596"/>
      <c r="E7" s="1596"/>
      <c r="F7" s="1597"/>
      <c r="G7" s="1604" t="s">
        <v>2676</v>
      </c>
      <c r="H7" s="1604"/>
      <c r="I7" s="1605" t="s">
        <v>1548</v>
      </c>
      <c r="J7" s="1606"/>
      <c r="K7" s="1606"/>
      <c r="L7" s="1607"/>
      <c r="N7" s="1601"/>
      <c r="O7" s="1603"/>
    </row>
    <row r="8" spans="2:15" ht="30.75" customHeight="1" thickBot="1">
      <c r="B8" s="1598" t="str">
        <f>IF('E2'!C8="","",'E2'!C8)</f>
        <v>https://www.■■■.co.jp</v>
      </c>
      <c r="C8" s="1599"/>
      <c r="D8" s="1599"/>
      <c r="E8" s="1599"/>
      <c r="F8" s="1600"/>
      <c r="G8" s="615" t="s">
        <v>1028</v>
      </c>
      <c r="H8" s="314" t="s">
        <v>1030</v>
      </c>
      <c r="I8" s="1115" t="s">
        <v>1549</v>
      </c>
      <c r="J8" s="315" t="s">
        <v>1045</v>
      </c>
      <c r="K8" s="316" t="s">
        <v>1046</v>
      </c>
      <c r="L8" s="317" t="s">
        <v>1047</v>
      </c>
      <c r="N8" s="312"/>
      <c r="O8" s="1603"/>
    </row>
    <row r="9" spans="2:15" ht="21" customHeight="1" thickTop="1">
      <c r="B9" s="1336" t="s">
        <v>802</v>
      </c>
      <c r="C9" s="1081" t="s">
        <v>1107</v>
      </c>
      <c r="D9" s="292" t="s">
        <v>54</v>
      </c>
      <c r="E9" s="292" t="s">
        <v>1109</v>
      </c>
      <c r="F9" s="1082" t="s">
        <v>1108</v>
      </c>
      <c r="G9" s="1060"/>
      <c r="H9" s="1061"/>
      <c r="I9" s="1062">
        <f>IF(OR('E2'!$W9=FALSE, 'E2'!N9=""),"",'E2'!N9)</f>
        <v>1</v>
      </c>
      <c r="J9" s="1063" t="str">
        <f>IF(OR('E2'!$W9=FALSE, 'E2'!O9=""),"",'E2'!O9)</f>
        <v>YYYメガソーラー発電所</v>
      </c>
      <c r="K9" s="1063" t="str">
        <f>IF(OR('E2'!$W9=FALSE, 'E2'!P9=""),"",'E2'!P9)</f>
        <v>○○県XXX市△-□</v>
      </c>
      <c r="L9" s="1064" t="str">
        <f>IF(OR('E2'!$W9=FALSE, 'E2'!Q9=""),"",'E2'!Q9)</f>
        <v>株式会社○○ソーラー</v>
      </c>
      <c r="N9" s="1608"/>
      <c r="O9" s="1603"/>
    </row>
    <row r="10" spans="2:15" ht="21" customHeight="1">
      <c r="B10" s="1337"/>
      <c r="C10" s="1083" t="str">
        <f>IF(OR('E2'!$W10=FALSE, 'E2'!D10=""),"",'E2'!D10)</f>
        <v>-</v>
      </c>
      <c r="D10" s="1084" t="str">
        <f>IF(OR('E2'!$W10=FALSE, 'E2'!E10=""),"",'E2'!E10)</f>
        <v>〇</v>
      </c>
      <c r="E10" s="1084" t="str">
        <f>IF(OR('E2'!$W10=FALSE, 'E2'!F10=""),"",'E2'!F10)</f>
        <v>〇</v>
      </c>
      <c r="F10" s="1085" t="str">
        <f>IF(OR('E2'!$W10=FALSE, 'E2'!G10=""),"",'E2'!G10)</f>
        <v>〇</v>
      </c>
      <c r="G10" s="1065" t="str">
        <f>IF(OR('E2'!W10=FALSE, 'E2'!H10=""),"",'E2'!H10)</f>
        <v>FIT</v>
      </c>
      <c r="H10" s="1066">
        <f>IF(OR('E2'!W10=FALSE, 'E2'!J10=""),"-",'E2'!J10)</f>
        <v>1</v>
      </c>
      <c r="I10" s="1062">
        <f>IF(OR('E2'!$W10=FALSE, 'E2'!N10=""),"",'E2'!N10)</f>
        <v>3</v>
      </c>
      <c r="J10" s="1067" t="str">
        <f>IF(OR('E2'!$W10=FALSE, 'E2'!O10=""),"",'E2'!O10)</f>
        <v>QQQ風力発電所</v>
      </c>
      <c r="K10" s="1067" t="str">
        <f>IF(OR('E2'!$W10=FALSE, 'E2'!P10=""),"",'E2'!P10)</f>
        <v>○○県XXX市△-□</v>
      </c>
      <c r="L10" s="1068" t="str">
        <f>IF(OR('E2'!$W10=FALSE, 'E2'!Q10=""),"",'E2'!Q10)</f>
        <v>〇ウインドパワー株式会社</v>
      </c>
      <c r="N10" s="1608"/>
      <c r="O10" s="1603"/>
    </row>
    <row r="11" spans="2:15" ht="21" customHeight="1">
      <c r="B11" s="1086" t="s">
        <v>1071</v>
      </c>
      <c r="C11" s="1569" t="str">
        <f>IF(OR('E2'!$W11=FALSE, 'E2'!D11=""),"",'E2'!D11)</f>
        <v>■■■でんき　RE100プラン、■■■でんき　カーボンフリープラン</v>
      </c>
      <c r="D11" s="1569" t="str">
        <f>IF(OR('E2'!$W11=FALSE, 'E2'!E11=""),"",'E2'!E11)</f>
        <v/>
      </c>
      <c r="E11" s="1569" t="str">
        <f>IF(OR('E2'!$W11=FALSE, 'E2'!F11=""),"",'E2'!F11)</f>
        <v/>
      </c>
      <c r="F11" s="1570" t="str">
        <f>IF(OR('E2'!$W11=FALSE, 'E2'!G11=""),"",'E2'!G11)</f>
        <v/>
      </c>
      <c r="G11" s="1065" t="str">
        <f>IF(OR('E2'!W11=FALSE, 'E2'!H11=""),"",'E2'!H11)</f>
        <v/>
      </c>
      <c r="H11" s="1066" t="str">
        <f>IF(OR('E2'!W11=FALSE, 'E2'!J11=""),"-",'E2'!J11)</f>
        <v>-</v>
      </c>
      <c r="I11" s="1062">
        <f>IF(OR('E2'!$W11=FALSE, 'E2'!N11=""),"",'E2'!N11)</f>
        <v>5</v>
      </c>
      <c r="J11" s="1067" t="str">
        <f>IF(OR('E2'!$W11=FALSE, 'E2'!O11=""),"",'E2'!O11)</f>
        <v>ABCバイオマス発電所</v>
      </c>
      <c r="K11" s="1067" t="str">
        <f>IF(OR('E2'!$W11=FALSE, 'E2'!P11=""),"",'E2'!P11)</f>
        <v>○○県XXX市△-□</v>
      </c>
      <c r="L11" s="1068" t="str">
        <f>IF(OR('E2'!$W11=FALSE, 'E2'!Q11=""),"",'E2'!Q11)</f>
        <v>ABCバイオ株式会社</v>
      </c>
      <c r="N11" s="1608"/>
      <c r="O11" s="1603"/>
    </row>
    <row r="12" spans="2:15" ht="21" customHeight="1">
      <c r="B12" s="1341"/>
      <c r="C12" s="1342"/>
      <c r="D12" s="1342"/>
      <c r="E12" s="1343"/>
      <c r="F12" s="298" t="s">
        <v>1072</v>
      </c>
      <c r="G12" s="1065" t="str">
        <f>IF(OR('E2'!W12=FALSE, 'E2'!H12=""),"",'E2'!H12)</f>
        <v/>
      </c>
      <c r="H12" s="1066" t="str">
        <f>IF(OR('E2'!W12=FALSE, 'E2'!J12=""),"-",'E2'!J12)</f>
        <v>-</v>
      </c>
      <c r="I12" s="1062" t="str">
        <f>IF(OR('E2'!$W12=FALSE, 'E2'!N12=""),"",'E2'!N12)</f>
        <v/>
      </c>
      <c r="J12" s="1067" t="str">
        <f>IF(OR('E2'!$W12=FALSE, 'E2'!O12=""),"",'E2'!O12)</f>
        <v/>
      </c>
      <c r="K12" s="1067" t="str">
        <f>IF(OR('E2'!$W12=FALSE, 'E2'!P12=""),"",'E2'!P12)</f>
        <v/>
      </c>
      <c r="L12" s="1068" t="str">
        <f>IF(OR('E2'!$W12=FALSE, 'E2'!Q12=""),"",'E2'!Q12)</f>
        <v/>
      </c>
      <c r="N12" s="1608"/>
      <c r="O12" s="1603"/>
    </row>
    <row r="13" spans="2:15" ht="21" customHeight="1">
      <c r="B13" s="1344" t="s">
        <v>1148</v>
      </c>
      <c r="C13" s="1345"/>
      <c r="D13" s="1345"/>
      <c r="E13" s="1345"/>
      <c r="F13" s="1571" t="str">
        <f>IF(OR('E2'!W13=FALSE, 'E2'!G13=""),"",'E2'!G13)</f>
        <v>有</v>
      </c>
      <c r="G13" s="1065" t="str">
        <f>IF(OR('E2'!W13=FALSE, 'E2'!H13=""),"",'E2'!H13)</f>
        <v/>
      </c>
      <c r="H13" s="1066" t="str">
        <f>IF(OR('E2'!W13=FALSE, 'E2'!J13=""),"-",'E2'!J13)</f>
        <v>-</v>
      </c>
      <c r="I13" s="1062" t="str">
        <f>IF(OR('E2'!$W13=FALSE, 'E2'!N13=""),"",'E2'!N13)</f>
        <v/>
      </c>
      <c r="J13" s="1067" t="str">
        <f>IF(OR('E2'!$W13=FALSE, 'E2'!O13=""),"",'E2'!O13)</f>
        <v/>
      </c>
      <c r="K13" s="1067" t="str">
        <f>IF(OR('E2'!$W13=FALSE, 'E2'!P13=""),"",'E2'!P13)</f>
        <v/>
      </c>
      <c r="L13" s="1068" t="str">
        <f>IF(OR('E2'!$W13=FALSE, 'E2'!Q13=""),"",'E2'!Q13)</f>
        <v/>
      </c>
      <c r="N13" s="1608"/>
      <c r="O13" s="1603"/>
    </row>
    <row r="14" spans="2:15" ht="21" customHeight="1">
      <c r="B14" s="1573">
        <f>IF(OR('E2'!W14=FALSE, 'E2'!C14=""),"-",'E2'!C14)</f>
        <v>0</v>
      </c>
      <c r="C14" s="1574"/>
      <c r="D14" s="1575"/>
      <c r="E14" s="1575"/>
      <c r="F14" s="1572"/>
      <c r="G14" s="1065" t="str">
        <f>IF(OR('E2'!W14=FALSE, 'E2'!H14=""),"",'E2'!H14)</f>
        <v/>
      </c>
      <c r="H14" s="1066" t="str">
        <f>IF(OR('E2'!W14=FALSE, 'E2'!J14=""),"-",'E2'!J14)</f>
        <v>-</v>
      </c>
      <c r="I14" s="1062" t="str">
        <f>IF(OR('E2'!$W14=FALSE, 'E2'!N14=""),"",'E2'!N14)</f>
        <v/>
      </c>
      <c r="J14" s="1067" t="str">
        <f>IF(OR('E2'!$W14=FALSE, 'E2'!O14=""),"",'E2'!O14)</f>
        <v/>
      </c>
      <c r="K14" s="1067" t="str">
        <f>IF(OR('E2'!$W14=FALSE, 'E2'!P14=""),"",'E2'!P14)</f>
        <v/>
      </c>
      <c r="L14" s="1068" t="str">
        <f>IF(OR('E2'!$W14=FALSE, 'E2'!Q14=""),"",'E2'!Q14)</f>
        <v/>
      </c>
      <c r="N14" s="1608"/>
      <c r="O14" s="1603"/>
    </row>
    <row r="15" spans="2:15" ht="21" customHeight="1">
      <c r="B15" s="1344" t="s">
        <v>1150</v>
      </c>
      <c r="C15" s="1345"/>
      <c r="D15" s="1345"/>
      <c r="E15" s="1345"/>
      <c r="F15" s="1571" t="str">
        <f>IF(OR('E2'!W15=FALSE, 'E2'!G15=""),"",'E2'!G15)</f>
        <v>有</v>
      </c>
      <c r="G15" s="1065" t="str">
        <f>IF(OR('E2'!W15=FALSE, 'E2'!H15=""),"",'E2'!H15)</f>
        <v/>
      </c>
      <c r="H15" s="1066" t="str">
        <f>IF(OR('E2'!W15=FALSE, 'E2'!J15=""),"-",'E2'!J15)</f>
        <v>-</v>
      </c>
      <c r="I15" s="1062" t="str">
        <f>IF(OR('E2'!$W15=FALSE, 'E2'!N15=""),"",'E2'!N15)</f>
        <v/>
      </c>
      <c r="J15" s="1067" t="str">
        <f>IF(OR('E2'!$W15=FALSE, 'E2'!O15=""),"",'E2'!O15)</f>
        <v/>
      </c>
      <c r="K15" s="1067" t="str">
        <f>IF(OR('E2'!$W15=FALSE, 'E2'!P15=""),"",'E2'!P15)</f>
        <v/>
      </c>
      <c r="L15" s="1068" t="str">
        <f>IF(OR('E2'!$W15=FALSE, 'E2'!Q15=""),"",'E2'!Q15)</f>
        <v/>
      </c>
      <c r="N15" s="1608"/>
      <c r="O15" s="1603"/>
    </row>
    <row r="16" spans="2:15" ht="21" customHeight="1">
      <c r="B16" s="1573">
        <f>IF(OR('E2'!W16=FALSE, 'E2'!C16=""),"-",'E2'!C16)</f>
        <v>0</v>
      </c>
      <c r="C16" s="1574"/>
      <c r="D16" s="1575"/>
      <c r="E16" s="1575"/>
      <c r="F16" s="1572"/>
      <c r="G16" s="1065" t="str">
        <f>IF(OR('E2'!W16=FALSE, 'E2'!H16=""),"",'E2'!H16)</f>
        <v/>
      </c>
      <c r="H16" s="1066" t="str">
        <f>IF(OR('E2'!W16=FALSE, 'E2'!J16=""),"-",'E2'!J16)</f>
        <v>-</v>
      </c>
      <c r="I16" s="1062" t="str">
        <f>IF(OR('E2'!$W16=FALSE, 'E2'!N16=""),"",'E2'!N16)</f>
        <v/>
      </c>
      <c r="J16" s="1067" t="str">
        <f>IF(OR('E2'!$W16=FALSE, 'E2'!O16=""),"",'E2'!O16)</f>
        <v/>
      </c>
      <c r="K16" s="1067" t="str">
        <f>IF(OR('E2'!$W16=FALSE, 'E2'!P16=""),"",'E2'!P16)</f>
        <v/>
      </c>
      <c r="L16" s="1068" t="str">
        <f>IF(OR('E2'!$W16=FALSE, 'E2'!Q16=""),"",'E2'!Q16)</f>
        <v/>
      </c>
      <c r="N16" s="1608"/>
      <c r="O16" s="1603"/>
    </row>
    <row r="17" spans="2:15" ht="21" customHeight="1">
      <c r="B17" s="1576" t="s">
        <v>1790</v>
      </c>
      <c r="C17" s="1577"/>
      <c r="D17" s="1577"/>
      <c r="E17" s="1578"/>
      <c r="F17" s="1571" t="str">
        <f>IF(OR('E2'!W17=FALSE, 'E2'!G17=""),"",'E2'!G17)</f>
        <v>有</v>
      </c>
      <c r="G17" s="1065" t="str">
        <f>IF(OR('E2'!W17=FALSE, 'E2'!H17=""),"",'E2'!H17)</f>
        <v/>
      </c>
      <c r="H17" s="1066" t="str">
        <f>IF(OR('E2'!W17=FALSE, 'E2'!J17=""),"-",'E2'!J17)</f>
        <v>-</v>
      </c>
      <c r="I17" s="1062" t="str">
        <f>IF(OR('E2'!$W17=FALSE, 'E2'!N17=""),"",'E2'!N17)</f>
        <v/>
      </c>
      <c r="J17" s="1067" t="str">
        <f>IF(OR('E2'!$W17=FALSE, 'E2'!O17=""),"",'E2'!O17)</f>
        <v/>
      </c>
      <c r="K17" s="1067" t="str">
        <f>IF(OR('E2'!$W17=FALSE, 'E2'!P17=""),"",'E2'!P17)</f>
        <v/>
      </c>
      <c r="L17" s="1068" t="str">
        <f>IF(OR('E2'!$W17=FALSE, 'E2'!Q17=""),"",'E2'!Q17)</f>
        <v/>
      </c>
      <c r="N17" s="1608"/>
      <c r="O17" s="1603"/>
    </row>
    <row r="18" spans="2:15" ht="21" customHeight="1">
      <c r="B18" s="1579">
        <f>IF(OR('E2'!W18=FALSE, 'E2'!C18=""),"-",'E2'!C18)</f>
        <v>1</v>
      </c>
      <c r="C18" s="1580"/>
      <c r="D18" s="1581"/>
      <c r="E18" s="1581"/>
      <c r="F18" s="1572"/>
      <c r="G18" s="1065" t="str">
        <f>IF(OR('E2'!W18=FALSE, 'E2'!H18=""),"",'E2'!H18)</f>
        <v/>
      </c>
      <c r="H18" s="1066" t="str">
        <f>IF(OR('E2'!W18=FALSE, 'E2'!J18=""),"-",'E2'!J18)</f>
        <v>-</v>
      </c>
      <c r="I18" s="1062" t="str">
        <f>IF(OR('E2'!$W18=FALSE, 'E2'!N18=""),"",'E2'!N18)</f>
        <v/>
      </c>
      <c r="J18" s="1067" t="str">
        <f>IF(OR('E2'!$W18=FALSE, 'E2'!O18=""),"",'E2'!O18)</f>
        <v/>
      </c>
      <c r="K18" s="1067" t="str">
        <f>IF(OR('E2'!$W18=FALSE, 'E2'!P18=""),"",'E2'!P18)</f>
        <v/>
      </c>
      <c r="L18" s="1068" t="str">
        <f>IF(OR('E2'!$W18=FALSE, 'E2'!Q18=""),"",'E2'!Q18)</f>
        <v/>
      </c>
      <c r="N18" s="1608"/>
      <c r="O18" s="1603"/>
    </row>
    <row r="19" spans="2:15" ht="21" customHeight="1">
      <c r="B19" s="1576" t="s">
        <v>1750</v>
      </c>
      <c r="C19" s="1577"/>
      <c r="D19" s="1577"/>
      <c r="E19" s="1578"/>
      <c r="F19" s="1571" t="str">
        <f>IF(OR('E2'!W19=FALSE, 'E2'!G19=""),"",'E2'!G19)</f>
        <v>有</v>
      </c>
      <c r="G19" s="1065" t="str">
        <f>IF(OR('E2'!W19=FALSE, 'E2'!H19=""),"",'E2'!H19)</f>
        <v/>
      </c>
      <c r="H19" s="1066" t="str">
        <f>IF(OR('E2'!W19=FALSE, 'E2'!J19=""),"-",'E2'!J19)</f>
        <v>-</v>
      </c>
      <c r="I19" s="1062" t="str">
        <f>IF(OR('E2'!$W19=FALSE, 'E2'!N19=""),"",'E2'!N19)</f>
        <v/>
      </c>
      <c r="J19" s="1067" t="str">
        <f>IF(OR('E2'!$W19=FALSE, 'E2'!O19=""),"",'E2'!O19)</f>
        <v/>
      </c>
      <c r="K19" s="1067" t="str">
        <f>IF(OR('E2'!$W19=FALSE, 'E2'!P19=""),"",'E2'!P19)</f>
        <v/>
      </c>
      <c r="L19" s="1068" t="str">
        <f>IF(OR('E2'!$W19=FALSE, 'E2'!Q19=""),"",'E2'!Q19)</f>
        <v/>
      </c>
      <c r="N19" s="1608"/>
      <c r="O19" s="1603"/>
    </row>
    <row r="20" spans="2:15" ht="21" customHeight="1">
      <c r="B20" s="1579">
        <f>IF(OR('E2'!W20=FALSE, 'E2'!C20=""),"-",'E2'!C20)</f>
        <v>1</v>
      </c>
      <c r="C20" s="1580"/>
      <c r="D20" s="1581"/>
      <c r="E20" s="1581"/>
      <c r="F20" s="1572"/>
      <c r="G20" s="1065" t="str">
        <f>IF(OR('E2'!W20=FALSE, 'E2'!H20=""),"",'E2'!H20)</f>
        <v/>
      </c>
      <c r="H20" s="1066" t="str">
        <f>IF(OR('E2'!W20=FALSE, 'E2'!J20=""),"-",'E2'!J20)</f>
        <v>-</v>
      </c>
      <c r="I20" s="1062" t="str">
        <f>IF(OR('E2'!$W20=FALSE, 'E2'!N20=""),"",'E2'!N20)</f>
        <v/>
      </c>
      <c r="J20" s="1067" t="str">
        <f>IF(OR('E2'!$W20=FALSE, 'E2'!O20=""),"",'E2'!O20)</f>
        <v/>
      </c>
      <c r="K20" s="1067" t="str">
        <f>IF(OR('E2'!$W20=FALSE, 'E2'!P20=""),"",'E2'!P20)</f>
        <v/>
      </c>
      <c r="L20" s="1068" t="str">
        <f>IF(OR('E2'!$W20=FALSE, 'E2'!Q20=""),"",'E2'!Q20)</f>
        <v/>
      </c>
      <c r="N20" s="1608"/>
      <c r="O20" s="1603"/>
    </row>
    <row r="21" spans="2:15" ht="21" customHeight="1">
      <c r="B21" s="1576" t="s">
        <v>1088</v>
      </c>
      <c r="C21" s="1577"/>
      <c r="D21" s="1577"/>
      <c r="E21" s="1578"/>
      <c r="F21" s="1571" t="str">
        <f>IF(OR('E2'!W21=FALSE, 'E2'!G21=""),"",'E2'!G21)</f>
        <v>無</v>
      </c>
      <c r="G21" s="1065" t="str">
        <f>IF(OR('E2'!W21=FALSE, 'E2'!H21=""),"",'E2'!H21)</f>
        <v/>
      </c>
      <c r="H21" s="1066" t="str">
        <f>IF(OR('E2'!W21=FALSE, 'E2'!J21=""),"-",'E2'!J21)</f>
        <v>-</v>
      </c>
      <c r="I21" s="1062" t="str">
        <f>IF(OR('E2'!$W21=FALSE, 'E2'!N21=""),"",'E2'!N21)</f>
        <v/>
      </c>
      <c r="J21" s="1067" t="str">
        <f>IF(OR('E2'!$W21=FALSE, 'E2'!O21=""),"",'E2'!O21)</f>
        <v/>
      </c>
      <c r="K21" s="1067" t="str">
        <f>IF(OR('E2'!$W21=FALSE, 'E2'!P21=""),"",'E2'!P21)</f>
        <v/>
      </c>
      <c r="L21" s="1068" t="str">
        <f>IF(OR('E2'!$W21=FALSE, 'E2'!Q21=""),"",'E2'!Q21)</f>
        <v/>
      </c>
      <c r="N21" s="1608"/>
      <c r="O21" s="1603"/>
    </row>
    <row r="22" spans="2:15" ht="21" customHeight="1" thickBot="1">
      <c r="B22" s="1587">
        <f>IF(OR('E2'!W22=FALSE, 'E2'!C22=""),"-",'E2'!C22)</f>
        <v>0.33333333333333331</v>
      </c>
      <c r="C22" s="1588"/>
      <c r="D22" s="1589"/>
      <c r="E22" s="1588"/>
      <c r="F22" s="1586"/>
      <c r="G22" s="1069" t="str">
        <f>IF(OR('E2'!W22=FALSE, 'E2'!H22=""),"",'E2'!H22)</f>
        <v/>
      </c>
      <c r="H22" s="1070" t="str">
        <f>IF(OR('E2'!W22=FALSE, 'E2'!J22=""),"-",'E2'!J22)</f>
        <v>-</v>
      </c>
      <c r="I22" s="1071" t="str">
        <f>IF(OR('E2'!$W22=FALSE, 'E2'!N22=""),"",'E2'!N22)</f>
        <v/>
      </c>
      <c r="J22" s="1072" t="str">
        <f>IF(OR('E2'!$W22=FALSE, 'E2'!O22=""),"",'E2'!O22)</f>
        <v/>
      </c>
      <c r="K22" s="1072" t="str">
        <f>IF(OR('E2'!$W22=FALSE, 'E2'!P22=""),"",'E2'!P22)</f>
        <v/>
      </c>
      <c r="L22" s="1073" t="str">
        <f>IF(OR('E2'!$W22=FALSE, 'E2'!Q22=""),"",'E2'!Q22)</f>
        <v/>
      </c>
      <c r="N22" s="1608"/>
      <c r="O22" s="1603"/>
    </row>
    <row r="23" spans="2:15" ht="21" customHeight="1" thickTop="1">
      <c r="B23" s="1336" t="s">
        <v>804</v>
      </c>
      <c r="C23" s="1081" t="s">
        <v>1107</v>
      </c>
      <c r="D23" s="292" t="s">
        <v>54</v>
      </c>
      <c r="E23" s="292" t="s">
        <v>1109</v>
      </c>
      <c r="F23" s="1082" t="s">
        <v>1108</v>
      </c>
      <c r="G23" s="1060"/>
      <c r="H23" s="1061"/>
      <c r="I23" s="1062" t="str">
        <f>IF(OR('E2'!$W23=FALSE, 'E2'!N23=""),"",'E2'!N23)</f>
        <v/>
      </c>
      <c r="J23" s="1063" t="str">
        <f>IF(OR('E2'!$W23=FALSE, 'E2'!O23=""),"",'E2'!O23)</f>
        <v/>
      </c>
      <c r="K23" s="1063" t="str">
        <f>IF(OR('E2'!$W23=FALSE, 'E2'!P23=""),"",'E2'!P23)</f>
        <v/>
      </c>
      <c r="L23" s="1064" t="str">
        <f>IF(OR('E2'!$W23=FALSE, 'E2'!Q23=""),"",'E2'!Q23)</f>
        <v/>
      </c>
      <c r="N23" s="1431"/>
      <c r="O23" s="313"/>
    </row>
    <row r="24" spans="2:15" ht="21" customHeight="1">
      <c r="B24" s="1337"/>
      <c r="C24" s="1083" t="str">
        <f>IF(OR('E2'!$W24=FALSE, 'E2'!D24=""),"",'E2'!D24)</f>
        <v/>
      </c>
      <c r="D24" s="1084" t="str">
        <f>IF(OR('E2'!$W24=FALSE, 'E2'!E24=""),"",'E2'!E24)</f>
        <v/>
      </c>
      <c r="E24" s="1084" t="str">
        <f>IF(OR('E2'!$W24=FALSE, 'E2'!F24=""),"",'E2'!F24)</f>
        <v/>
      </c>
      <c r="F24" s="1085" t="str">
        <f>IF(OR('E2'!$W24=FALSE, 'E2'!G24=""),"",'E2'!G24)</f>
        <v/>
      </c>
      <c r="G24" s="1065" t="str">
        <f>IF(OR('E2'!W24=FALSE, 'E2'!H24=""),"",'E2'!H24)</f>
        <v/>
      </c>
      <c r="H24" s="1066" t="str">
        <f>IF(OR('E2'!W24=FALSE, 'E2'!J24=""),"-",'E2'!J24)</f>
        <v>-</v>
      </c>
      <c r="I24" s="1062" t="str">
        <f>IF(OR('E2'!$W24=FALSE, 'E2'!N24=""),"",'E2'!N24)</f>
        <v/>
      </c>
      <c r="J24" s="1067" t="str">
        <f>IF(OR('E2'!$W24=FALSE, 'E2'!O24=""),"",'E2'!O24)</f>
        <v/>
      </c>
      <c r="K24" s="1067" t="str">
        <f>IF(OR('E2'!$W24=FALSE, 'E2'!P24=""),"",'E2'!P24)</f>
        <v/>
      </c>
      <c r="L24" s="1068" t="str">
        <f>IF(OR('E2'!$W24=FALSE, 'E2'!Q24=""),"",'E2'!Q24)</f>
        <v/>
      </c>
      <c r="N24" s="1431"/>
      <c r="O24" s="313"/>
    </row>
    <row r="25" spans="2:15" ht="21" customHeight="1">
      <c r="B25" s="1086" t="s">
        <v>1071</v>
      </c>
      <c r="C25" s="1569" t="str">
        <f>IF(OR('E2'!$W25=FALSE, 'E2'!D25=""),"",'E2'!D25)</f>
        <v/>
      </c>
      <c r="D25" s="1569" t="str">
        <f>IF(OR('E2'!$W25=FALSE, 'E2'!E25=""),"",'E2'!E25)</f>
        <v/>
      </c>
      <c r="E25" s="1569" t="str">
        <f>IF(OR('E2'!$W25=FALSE, 'E2'!F25=""),"",'E2'!F25)</f>
        <v/>
      </c>
      <c r="F25" s="1570" t="str">
        <f>IF(OR('E2'!$W25=FALSE, 'E2'!G25=""),"",'E2'!G25)</f>
        <v/>
      </c>
      <c r="G25" s="1065" t="str">
        <f>IF(OR('E2'!W25=FALSE, 'E2'!H25=""),"",'E2'!H25)</f>
        <v/>
      </c>
      <c r="H25" s="1066" t="str">
        <f>IF(OR('E2'!W25=FALSE, 'E2'!J25=""),"-",'E2'!J25)</f>
        <v>-</v>
      </c>
      <c r="I25" s="1062" t="str">
        <f>IF(OR('E2'!$W25=FALSE, 'E2'!N25=""),"",'E2'!N25)</f>
        <v/>
      </c>
      <c r="J25" s="1067" t="str">
        <f>IF(OR('E2'!$W25=FALSE, 'E2'!O25=""),"",'E2'!O25)</f>
        <v/>
      </c>
      <c r="K25" s="1067" t="str">
        <f>IF(OR('E2'!$W25=FALSE, 'E2'!P25=""),"",'E2'!P25)</f>
        <v/>
      </c>
      <c r="L25" s="1068" t="str">
        <f>IF(OR('E2'!$W25=FALSE, 'E2'!Q25=""),"",'E2'!Q25)</f>
        <v/>
      </c>
      <c r="N25" s="1431"/>
      <c r="O25" s="313"/>
    </row>
    <row r="26" spans="2:15" ht="21" customHeight="1">
      <c r="B26" s="1341"/>
      <c r="C26" s="1342"/>
      <c r="D26" s="1342"/>
      <c r="E26" s="1343"/>
      <c r="F26" s="298" t="s">
        <v>1072</v>
      </c>
      <c r="G26" s="1065" t="str">
        <f>IF(OR('E2'!W26=FALSE, 'E2'!H26=""),"",'E2'!H26)</f>
        <v/>
      </c>
      <c r="H26" s="1066" t="str">
        <f>IF(OR('E2'!W26=FALSE, 'E2'!J26=""),"-",'E2'!J26)</f>
        <v>-</v>
      </c>
      <c r="I26" s="1062" t="str">
        <f>IF(OR('E2'!$W26=FALSE, 'E2'!N26=""),"",'E2'!N26)</f>
        <v/>
      </c>
      <c r="J26" s="1067" t="str">
        <f>IF(OR('E2'!$W26=FALSE, 'E2'!O26=""),"",'E2'!O26)</f>
        <v/>
      </c>
      <c r="K26" s="1067" t="str">
        <f>IF(OR('E2'!$W26=FALSE, 'E2'!P26=""),"",'E2'!P26)</f>
        <v/>
      </c>
      <c r="L26" s="1068" t="str">
        <f>IF(OR('E2'!$W26=FALSE, 'E2'!Q26=""),"",'E2'!Q26)</f>
        <v/>
      </c>
      <c r="N26" s="1431"/>
      <c r="O26" s="313"/>
    </row>
    <row r="27" spans="2:15" ht="21" customHeight="1">
      <c r="B27" s="1344" t="s">
        <v>1148</v>
      </c>
      <c r="C27" s="1345"/>
      <c r="D27" s="1345"/>
      <c r="E27" s="1345"/>
      <c r="F27" s="1571" t="str">
        <f>IF(OR('E2'!W27=FALSE, 'E2'!G27=""),"",'E2'!G27)</f>
        <v/>
      </c>
      <c r="G27" s="1065" t="str">
        <f>IF(OR('E2'!W27=FALSE, 'E2'!H27=""),"",'E2'!H27)</f>
        <v/>
      </c>
      <c r="H27" s="1066" t="str">
        <f>IF(OR('E2'!W27=FALSE, 'E2'!J27=""),"-",'E2'!J27)</f>
        <v>-</v>
      </c>
      <c r="I27" s="1062" t="str">
        <f>IF(OR('E2'!$W27=FALSE, 'E2'!N27=""),"",'E2'!N27)</f>
        <v/>
      </c>
      <c r="J27" s="1067" t="str">
        <f>IF(OR('E2'!$W27=FALSE, 'E2'!O27=""),"",'E2'!O27)</f>
        <v/>
      </c>
      <c r="K27" s="1067" t="str">
        <f>IF(OR('E2'!$W27=FALSE, 'E2'!P27=""),"",'E2'!P27)</f>
        <v/>
      </c>
      <c r="L27" s="1068" t="str">
        <f>IF(OR('E2'!$W27=FALSE, 'E2'!Q27=""),"",'E2'!Q27)</f>
        <v/>
      </c>
      <c r="N27" s="1431"/>
      <c r="O27" s="313"/>
    </row>
    <row r="28" spans="2:15" ht="21" customHeight="1">
      <c r="B28" s="1573" t="str">
        <f>IF(OR('E2'!W28=FALSE, 'E2'!C28=""),"-",'E2'!C28)</f>
        <v>-</v>
      </c>
      <c r="C28" s="1574"/>
      <c r="D28" s="1575"/>
      <c r="E28" s="1575"/>
      <c r="F28" s="1572"/>
      <c r="G28" s="1065" t="str">
        <f>IF(OR('E2'!W28=FALSE, 'E2'!H28=""),"",'E2'!H28)</f>
        <v/>
      </c>
      <c r="H28" s="1066" t="str">
        <f>IF(OR('E2'!W28=FALSE, 'E2'!J28=""),"-",'E2'!J28)</f>
        <v>-</v>
      </c>
      <c r="I28" s="1062" t="str">
        <f>IF(OR('E2'!$W28=FALSE, 'E2'!N28=""),"",'E2'!N28)</f>
        <v/>
      </c>
      <c r="J28" s="1067" t="str">
        <f>IF(OR('E2'!$W28=FALSE, 'E2'!O28=""),"",'E2'!O28)</f>
        <v/>
      </c>
      <c r="K28" s="1067" t="str">
        <f>IF(OR('E2'!$W28=FALSE, 'E2'!P28=""),"",'E2'!P28)</f>
        <v/>
      </c>
      <c r="L28" s="1068" t="str">
        <f>IF(OR('E2'!$W28=FALSE, 'E2'!Q28=""),"",'E2'!Q28)</f>
        <v/>
      </c>
      <c r="N28" s="1431"/>
      <c r="O28" s="313"/>
    </row>
    <row r="29" spans="2:15" ht="21" customHeight="1">
      <c r="B29" s="1344" t="s">
        <v>1150</v>
      </c>
      <c r="C29" s="1345"/>
      <c r="D29" s="1345"/>
      <c r="E29" s="1345"/>
      <c r="F29" s="1571" t="str">
        <f>IF(OR('E2'!W29=FALSE, 'E2'!G29=""),"",'E2'!G29)</f>
        <v/>
      </c>
      <c r="G29" s="1065" t="str">
        <f>IF(OR('E2'!W29=FALSE, 'E2'!H29=""),"",'E2'!H29)</f>
        <v/>
      </c>
      <c r="H29" s="1066" t="str">
        <f>IF(OR('E2'!W29=FALSE, 'E2'!J29=""),"-",'E2'!J29)</f>
        <v>-</v>
      </c>
      <c r="I29" s="1062" t="str">
        <f>IF(OR('E2'!$W29=FALSE, 'E2'!N29=""),"",'E2'!N29)</f>
        <v/>
      </c>
      <c r="J29" s="1067" t="str">
        <f>IF(OR('E2'!$W29=FALSE, 'E2'!O29=""),"",'E2'!O29)</f>
        <v/>
      </c>
      <c r="K29" s="1067" t="str">
        <f>IF(OR('E2'!$W29=FALSE, 'E2'!P29=""),"",'E2'!P29)</f>
        <v/>
      </c>
      <c r="L29" s="1068" t="str">
        <f>IF(OR('E2'!$W29=FALSE, 'E2'!Q29=""),"",'E2'!Q29)</f>
        <v/>
      </c>
      <c r="N29" s="1431"/>
      <c r="O29" s="313"/>
    </row>
    <row r="30" spans="2:15" ht="21" customHeight="1">
      <c r="B30" s="1573" t="str">
        <f>IF(OR('E2'!W30=FALSE, 'E2'!C30=""),"-",'E2'!C30)</f>
        <v>-</v>
      </c>
      <c r="C30" s="1574"/>
      <c r="D30" s="1575"/>
      <c r="E30" s="1575"/>
      <c r="F30" s="1572"/>
      <c r="G30" s="1065" t="str">
        <f>IF(OR('E2'!W30=FALSE, 'E2'!H30=""),"",'E2'!H30)</f>
        <v/>
      </c>
      <c r="H30" s="1066" t="str">
        <f>IF(OR('E2'!W30=FALSE, 'E2'!J30=""),"-",'E2'!J30)</f>
        <v>-</v>
      </c>
      <c r="I30" s="1062" t="str">
        <f>IF(OR('E2'!$W30=FALSE, 'E2'!N30=""),"",'E2'!N30)</f>
        <v/>
      </c>
      <c r="J30" s="1067" t="str">
        <f>IF(OR('E2'!$W30=FALSE, 'E2'!O30=""),"",'E2'!O30)</f>
        <v/>
      </c>
      <c r="K30" s="1067" t="str">
        <f>IF(OR('E2'!$W30=FALSE, 'E2'!P30=""),"",'E2'!P30)</f>
        <v/>
      </c>
      <c r="L30" s="1068" t="str">
        <f>IF(OR('E2'!$W30=FALSE, 'E2'!Q30=""),"",'E2'!Q30)</f>
        <v/>
      </c>
      <c r="N30" s="1431"/>
      <c r="O30" s="313"/>
    </row>
    <row r="31" spans="2:15" ht="21" customHeight="1">
      <c r="B31" s="1576" t="s">
        <v>1790</v>
      </c>
      <c r="C31" s="1577"/>
      <c r="D31" s="1577"/>
      <c r="E31" s="1578"/>
      <c r="F31" s="1571" t="str">
        <f>IF(OR('E2'!W31=FALSE, 'E2'!G31=""),"",'E2'!G31)</f>
        <v/>
      </c>
      <c r="G31" s="1065" t="str">
        <f>IF(OR('E2'!W31=FALSE, 'E2'!H31=""),"",'E2'!H31)</f>
        <v/>
      </c>
      <c r="H31" s="1066" t="str">
        <f>IF(OR('E2'!W31=FALSE, 'E2'!J31=""),"-",'E2'!J31)</f>
        <v>-</v>
      </c>
      <c r="I31" s="1062" t="str">
        <f>IF(OR('E2'!$W31=FALSE, 'E2'!N31=""),"",'E2'!N31)</f>
        <v/>
      </c>
      <c r="J31" s="1067" t="str">
        <f>IF(OR('E2'!$W31=FALSE, 'E2'!O31=""),"",'E2'!O31)</f>
        <v/>
      </c>
      <c r="K31" s="1067" t="str">
        <f>IF(OR('E2'!$W31=FALSE, 'E2'!P31=""),"",'E2'!P31)</f>
        <v/>
      </c>
      <c r="L31" s="1068" t="str">
        <f>IF(OR('E2'!$W31=FALSE, 'E2'!Q31=""),"",'E2'!Q31)</f>
        <v/>
      </c>
      <c r="N31" s="1431"/>
      <c r="O31" s="313"/>
    </row>
    <row r="32" spans="2:15" ht="21" customHeight="1">
      <c r="B32" s="1579" t="str">
        <f>IF(OR('E2'!W32=FALSE, 'E2'!C32=""),"-",'E2'!C32)</f>
        <v>-</v>
      </c>
      <c r="C32" s="1580"/>
      <c r="D32" s="1581"/>
      <c r="E32" s="1581"/>
      <c r="F32" s="1572"/>
      <c r="G32" s="1065" t="str">
        <f>IF(OR('E2'!W32=FALSE, 'E2'!H32=""),"",'E2'!H32)</f>
        <v/>
      </c>
      <c r="H32" s="1066" t="str">
        <f>IF(OR('E2'!W32=FALSE, 'E2'!J32=""),"-",'E2'!J32)</f>
        <v>-</v>
      </c>
      <c r="I32" s="1062" t="str">
        <f>IF(OR('E2'!$W32=FALSE, 'E2'!N32=""),"",'E2'!N32)</f>
        <v/>
      </c>
      <c r="J32" s="1067" t="str">
        <f>IF(OR('E2'!$W32=FALSE, 'E2'!O32=""),"",'E2'!O32)</f>
        <v/>
      </c>
      <c r="K32" s="1067" t="str">
        <f>IF(OR('E2'!$W32=FALSE, 'E2'!P32=""),"",'E2'!P32)</f>
        <v/>
      </c>
      <c r="L32" s="1068" t="str">
        <f>IF(OR('E2'!$W32=FALSE, 'E2'!Q32=""),"",'E2'!Q32)</f>
        <v/>
      </c>
      <c r="N32" s="1431"/>
      <c r="O32" s="313"/>
    </row>
    <row r="33" spans="2:15" ht="21" customHeight="1">
      <c r="B33" s="1576" t="s">
        <v>1750</v>
      </c>
      <c r="C33" s="1577"/>
      <c r="D33" s="1577"/>
      <c r="E33" s="1578"/>
      <c r="F33" s="1571" t="str">
        <f>IF(OR('E2'!W33=FALSE, 'E2'!G33=""),"",'E2'!G33)</f>
        <v/>
      </c>
      <c r="G33" s="1065" t="str">
        <f>IF(OR('E2'!W33=FALSE, 'E2'!H33=""),"",'E2'!H33)</f>
        <v/>
      </c>
      <c r="H33" s="1066" t="str">
        <f>IF(OR('E2'!W33=FALSE, 'E2'!J33=""),"-",'E2'!J33)</f>
        <v>-</v>
      </c>
      <c r="I33" s="1062" t="str">
        <f>IF(OR('E2'!$W33=FALSE, 'E2'!N33=""),"",'E2'!N33)</f>
        <v/>
      </c>
      <c r="J33" s="1067" t="str">
        <f>IF(OR('E2'!$W33=FALSE, 'E2'!O33=""),"",'E2'!O33)</f>
        <v/>
      </c>
      <c r="K33" s="1067" t="str">
        <f>IF(OR('E2'!$W33=FALSE, 'E2'!P33=""),"",'E2'!P33)</f>
        <v/>
      </c>
      <c r="L33" s="1068" t="str">
        <f>IF(OR('E2'!$W33=FALSE, 'E2'!Q33=""),"",'E2'!Q33)</f>
        <v/>
      </c>
      <c r="N33" s="1431"/>
      <c r="O33" s="313"/>
    </row>
    <row r="34" spans="2:15" ht="21" customHeight="1">
      <c r="B34" s="1579" t="str">
        <f>IF(OR('E2'!W34=FALSE, 'E2'!C34=""),"-",'E2'!C34)</f>
        <v>-</v>
      </c>
      <c r="C34" s="1580"/>
      <c r="D34" s="1581"/>
      <c r="E34" s="1581"/>
      <c r="F34" s="1572"/>
      <c r="G34" s="1065" t="str">
        <f>IF(OR('E2'!W34=FALSE, 'E2'!H34=""),"",'E2'!H34)</f>
        <v/>
      </c>
      <c r="H34" s="1066" t="str">
        <f>IF(OR('E2'!W34=FALSE, 'E2'!J34=""),"-",'E2'!J34)</f>
        <v>-</v>
      </c>
      <c r="I34" s="1062" t="str">
        <f>IF(OR('E2'!$W34=FALSE, 'E2'!N34=""),"",'E2'!N34)</f>
        <v/>
      </c>
      <c r="J34" s="1067" t="str">
        <f>IF(OR('E2'!$W34=FALSE, 'E2'!O34=""),"",'E2'!O34)</f>
        <v/>
      </c>
      <c r="K34" s="1067" t="str">
        <f>IF(OR('E2'!$W34=FALSE, 'E2'!P34=""),"",'E2'!P34)</f>
        <v/>
      </c>
      <c r="L34" s="1068" t="str">
        <f>IF(OR('E2'!$W34=FALSE, 'E2'!Q34=""),"",'E2'!Q34)</f>
        <v/>
      </c>
      <c r="N34" s="1431"/>
      <c r="O34" s="313"/>
    </row>
    <row r="35" spans="2:15" ht="21" customHeight="1">
      <c r="B35" s="1576" t="s">
        <v>1088</v>
      </c>
      <c r="C35" s="1577"/>
      <c r="D35" s="1577"/>
      <c r="E35" s="1578"/>
      <c r="F35" s="1571" t="str">
        <f>IF(OR('E2'!W35=FALSE, 'E2'!G35=""),"",'E2'!G35)</f>
        <v/>
      </c>
      <c r="G35" s="1065" t="str">
        <f>IF(OR('E2'!W35=FALSE, 'E2'!H35=""),"",'E2'!H35)</f>
        <v/>
      </c>
      <c r="H35" s="1066" t="str">
        <f>IF(OR('E2'!W35=FALSE, 'E2'!J35=""),"-",'E2'!J35)</f>
        <v>-</v>
      </c>
      <c r="I35" s="1062" t="str">
        <f>IF(OR('E2'!$W35=FALSE, 'E2'!N35=""),"",'E2'!N35)</f>
        <v/>
      </c>
      <c r="J35" s="1067" t="str">
        <f>IF(OR('E2'!$W35=FALSE, 'E2'!O35=""),"",'E2'!O35)</f>
        <v/>
      </c>
      <c r="K35" s="1067" t="str">
        <f>IF(OR('E2'!$W35=FALSE, 'E2'!P35=""),"",'E2'!P35)</f>
        <v/>
      </c>
      <c r="L35" s="1068" t="str">
        <f>IF(OR('E2'!$W35=FALSE, 'E2'!Q35=""),"",'E2'!Q35)</f>
        <v/>
      </c>
      <c r="N35" s="1431"/>
      <c r="O35" s="313"/>
    </row>
    <row r="36" spans="2:15" ht="21" customHeight="1" thickBot="1">
      <c r="B36" s="1587" t="str">
        <f>IF(OR('E2'!W36=FALSE, 'E2'!C36=""),"-",'E2'!C36)</f>
        <v>-</v>
      </c>
      <c r="C36" s="1588"/>
      <c r="D36" s="1589"/>
      <c r="E36" s="1588"/>
      <c r="F36" s="1586"/>
      <c r="G36" s="1069" t="str">
        <f>IF(OR('E2'!W36=FALSE, 'E2'!H36=""),"",'E2'!H36)</f>
        <v/>
      </c>
      <c r="H36" s="1070" t="str">
        <f>IF(OR('E2'!W36=FALSE, 'E2'!J36=""),"-",'E2'!J36)</f>
        <v>-</v>
      </c>
      <c r="I36" s="1071" t="str">
        <f>IF(OR('E2'!$W36=FALSE, 'E2'!N36=""),"",'E2'!N36)</f>
        <v/>
      </c>
      <c r="J36" s="1072" t="str">
        <f>IF(OR('E2'!$W36=FALSE, 'E2'!O36=""),"",'E2'!O36)</f>
        <v/>
      </c>
      <c r="K36" s="1072" t="str">
        <f>IF(OR('E2'!$W36=FALSE, 'E2'!P36=""),"",'E2'!P36)</f>
        <v/>
      </c>
      <c r="L36" s="1073" t="str">
        <f>IF(OR('E2'!$W36=FALSE, 'E2'!Q36=""),"",'E2'!Q36)</f>
        <v/>
      </c>
      <c r="N36" s="1431"/>
      <c r="O36" s="313"/>
    </row>
    <row r="37" spans="2:15" ht="21" customHeight="1" thickTop="1">
      <c r="B37" s="1336" t="s">
        <v>803</v>
      </c>
      <c r="C37" s="1081" t="s">
        <v>1107</v>
      </c>
      <c r="D37" s="292" t="s">
        <v>54</v>
      </c>
      <c r="E37" s="292" t="s">
        <v>1109</v>
      </c>
      <c r="F37" s="1082" t="s">
        <v>1108</v>
      </c>
      <c r="G37" s="1060"/>
      <c r="H37" s="1061"/>
      <c r="I37" s="1062" t="str">
        <f>IF(OR('E2'!$W37=FALSE, 'E2'!N37=""),"",'E2'!N37)</f>
        <v/>
      </c>
      <c r="J37" s="1063" t="str">
        <f>IF(OR('E2'!$W37=FALSE, 'E2'!O37=""),"",'E2'!O37)</f>
        <v/>
      </c>
      <c r="K37" s="1063" t="str">
        <f>IF(OR('E2'!$W37=FALSE, 'E2'!P37=""),"",'E2'!P37)</f>
        <v/>
      </c>
      <c r="L37" s="1064" t="str">
        <f>IF(OR('E2'!$W37=FALSE, 'E2'!Q37=""),"",'E2'!Q37)</f>
        <v/>
      </c>
      <c r="N37" s="1431"/>
      <c r="O37" s="313"/>
    </row>
    <row r="38" spans="2:15" ht="21" customHeight="1">
      <c r="B38" s="1337"/>
      <c r="C38" s="1083" t="str">
        <f>IF(OR('E2'!$W38=FALSE, 'E2'!D38=""),"",'E2'!D38)</f>
        <v/>
      </c>
      <c r="D38" s="1084" t="str">
        <f>IF(OR('E2'!$W38=FALSE, 'E2'!E38=""),"",'E2'!E38)</f>
        <v/>
      </c>
      <c r="E38" s="1084" t="str">
        <f>IF(OR('E2'!$W38=FALSE, 'E2'!F38=""),"",'E2'!F38)</f>
        <v/>
      </c>
      <c r="F38" s="1085" t="str">
        <f>IF(OR('E2'!$W38=FALSE, 'E2'!G38=""),"",'E2'!G38)</f>
        <v/>
      </c>
      <c r="G38" s="1065" t="str">
        <f>IF(OR('E2'!W38=FALSE, 'E2'!H38=""),"",'E2'!H38)</f>
        <v/>
      </c>
      <c r="H38" s="1066" t="str">
        <f>IF(OR('E2'!W38=FALSE, 'E2'!J38=""),"-",'E2'!J38)</f>
        <v>-</v>
      </c>
      <c r="I38" s="1062" t="str">
        <f>IF(OR('E2'!$W38=FALSE, 'E2'!N38=""),"",'E2'!N38)</f>
        <v/>
      </c>
      <c r="J38" s="1067" t="str">
        <f>IF(OR('E2'!$W38=FALSE, 'E2'!O38=""),"",'E2'!O38)</f>
        <v/>
      </c>
      <c r="K38" s="1067" t="str">
        <f>IF(OR('E2'!$W38=FALSE, 'E2'!P38=""),"",'E2'!P38)</f>
        <v/>
      </c>
      <c r="L38" s="1068" t="str">
        <f>IF(OR('E2'!$W38=FALSE, 'E2'!Q38=""),"",'E2'!Q38)</f>
        <v/>
      </c>
      <c r="N38" s="1431"/>
      <c r="O38" s="313"/>
    </row>
    <row r="39" spans="2:15" ht="21" customHeight="1">
      <c r="B39" s="1086" t="s">
        <v>1071</v>
      </c>
      <c r="C39" s="1569" t="str">
        <f>IF(OR('E2'!$W39=FALSE, 'E2'!D39=""),"",'E2'!D39)</f>
        <v/>
      </c>
      <c r="D39" s="1569" t="str">
        <f>IF(OR('E2'!$W39=FALSE, 'E2'!E39=""),"",'E2'!E39)</f>
        <v/>
      </c>
      <c r="E39" s="1569" t="str">
        <f>IF(OR('E2'!$W39=FALSE, 'E2'!F39=""),"",'E2'!F39)</f>
        <v/>
      </c>
      <c r="F39" s="1570" t="str">
        <f>IF(OR('E2'!$W39=FALSE, 'E2'!G39=""),"",'E2'!G39)</f>
        <v/>
      </c>
      <c r="G39" s="1065" t="str">
        <f>IF(OR('E2'!W39=FALSE, 'E2'!H39=""),"",'E2'!H39)</f>
        <v/>
      </c>
      <c r="H39" s="1066" t="str">
        <f>IF(OR('E2'!W39=FALSE, 'E2'!J39=""),"-",'E2'!J39)</f>
        <v>-</v>
      </c>
      <c r="I39" s="1062" t="str">
        <f>IF(OR('E2'!$W39=FALSE, 'E2'!N39=""),"",'E2'!N39)</f>
        <v/>
      </c>
      <c r="J39" s="1067" t="str">
        <f>IF(OR('E2'!$W39=FALSE, 'E2'!O39=""),"",'E2'!O39)</f>
        <v/>
      </c>
      <c r="K39" s="1067" t="str">
        <f>IF(OR('E2'!$W39=FALSE, 'E2'!P39=""),"",'E2'!P39)</f>
        <v/>
      </c>
      <c r="L39" s="1068" t="str">
        <f>IF(OR('E2'!$W39=FALSE, 'E2'!Q39=""),"",'E2'!Q39)</f>
        <v/>
      </c>
      <c r="N39" s="1431"/>
      <c r="O39" s="313"/>
    </row>
    <row r="40" spans="2:15" ht="21" customHeight="1">
      <c r="B40" s="1341"/>
      <c r="C40" s="1342"/>
      <c r="D40" s="1342"/>
      <c r="E40" s="1343"/>
      <c r="F40" s="298" t="s">
        <v>1072</v>
      </c>
      <c r="G40" s="1065" t="str">
        <f>IF(OR('E2'!W40=FALSE, 'E2'!H40=""),"",'E2'!H40)</f>
        <v/>
      </c>
      <c r="H40" s="1066" t="str">
        <f>IF(OR('E2'!W40=FALSE, 'E2'!J40=""),"-",'E2'!J40)</f>
        <v>-</v>
      </c>
      <c r="I40" s="1062" t="str">
        <f>IF(OR('E2'!$W40=FALSE, 'E2'!N40=""),"",'E2'!N40)</f>
        <v/>
      </c>
      <c r="J40" s="1067" t="str">
        <f>IF(OR('E2'!$W40=FALSE, 'E2'!O40=""),"",'E2'!O40)</f>
        <v/>
      </c>
      <c r="K40" s="1067" t="str">
        <f>IF(OR('E2'!$W40=FALSE, 'E2'!P40=""),"",'E2'!P40)</f>
        <v/>
      </c>
      <c r="L40" s="1068" t="str">
        <f>IF(OR('E2'!$W40=FALSE, 'E2'!Q40=""),"",'E2'!Q40)</f>
        <v/>
      </c>
      <c r="N40" s="1431"/>
      <c r="O40" s="313"/>
    </row>
    <row r="41" spans="2:15" ht="21" customHeight="1">
      <c r="B41" s="1344" t="s">
        <v>1148</v>
      </c>
      <c r="C41" s="1345"/>
      <c r="D41" s="1345"/>
      <c r="E41" s="1345"/>
      <c r="F41" s="1571" t="str">
        <f>IF(OR('E2'!W41=FALSE, 'E2'!G41=""),"",'E2'!G41)</f>
        <v/>
      </c>
      <c r="G41" s="1065" t="str">
        <f>IF(OR('E2'!W41=FALSE, 'E2'!H41=""),"",'E2'!H41)</f>
        <v/>
      </c>
      <c r="H41" s="1066" t="str">
        <f>IF(OR('E2'!W41=FALSE, 'E2'!J41=""),"-",'E2'!J41)</f>
        <v>-</v>
      </c>
      <c r="I41" s="1062" t="str">
        <f>IF(OR('E2'!$W41=FALSE, 'E2'!N41=""),"",'E2'!N41)</f>
        <v/>
      </c>
      <c r="J41" s="1067" t="str">
        <f>IF(OR('E2'!$W41=FALSE, 'E2'!O41=""),"",'E2'!O41)</f>
        <v/>
      </c>
      <c r="K41" s="1067" t="str">
        <f>IF(OR('E2'!$W41=FALSE, 'E2'!P41=""),"",'E2'!P41)</f>
        <v/>
      </c>
      <c r="L41" s="1068" t="str">
        <f>IF(OR('E2'!$W41=FALSE, 'E2'!Q41=""),"",'E2'!Q41)</f>
        <v/>
      </c>
      <c r="N41" s="1431"/>
      <c r="O41" s="313"/>
    </row>
    <row r="42" spans="2:15" ht="21" customHeight="1">
      <c r="B42" s="1573" t="str">
        <f>IF(OR('E2'!W42=FALSE, 'E2'!C42=""),"-",'E2'!C42)</f>
        <v>-</v>
      </c>
      <c r="C42" s="1574"/>
      <c r="D42" s="1575"/>
      <c r="E42" s="1575"/>
      <c r="F42" s="1572"/>
      <c r="G42" s="1065" t="str">
        <f>IF(OR('E2'!W42=FALSE, 'E2'!H42=""),"",'E2'!H42)</f>
        <v/>
      </c>
      <c r="H42" s="1066" t="str">
        <f>IF(OR('E2'!W42=FALSE, 'E2'!J42=""),"-",'E2'!J42)</f>
        <v>-</v>
      </c>
      <c r="I42" s="1062" t="str">
        <f>IF(OR('E2'!$W42=FALSE, 'E2'!N42=""),"",'E2'!N42)</f>
        <v/>
      </c>
      <c r="J42" s="1067" t="str">
        <f>IF(OR('E2'!$W42=FALSE, 'E2'!O42=""),"",'E2'!O42)</f>
        <v/>
      </c>
      <c r="K42" s="1067" t="str">
        <f>IF(OR('E2'!$W42=FALSE, 'E2'!P42=""),"",'E2'!P42)</f>
        <v/>
      </c>
      <c r="L42" s="1068" t="str">
        <f>IF(OR('E2'!$W42=FALSE, 'E2'!Q42=""),"",'E2'!Q42)</f>
        <v/>
      </c>
      <c r="N42" s="1431"/>
      <c r="O42" s="313"/>
    </row>
    <row r="43" spans="2:15" ht="21" customHeight="1">
      <c r="B43" s="1344" t="s">
        <v>1150</v>
      </c>
      <c r="C43" s="1345"/>
      <c r="D43" s="1345"/>
      <c r="E43" s="1345"/>
      <c r="F43" s="1571" t="str">
        <f>IF(OR('E2'!W43=FALSE, 'E2'!G43=""),"",'E2'!G43)</f>
        <v/>
      </c>
      <c r="G43" s="1065" t="str">
        <f>IF(OR('E2'!W43=FALSE, 'E2'!H43=""),"",'E2'!H43)</f>
        <v/>
      </c>
      <c r="H43" s="1066" t="str">
        <f>IF(OR('E2'!W43=FALSE, 'E2'!J43=""),"-",'E2'!J43)</f>
        <v>-</v>
      </c>
      <c r="I43" s="1062" t="str">
        <f>IF(OR('E2'!$W43=FALSE, 'E2'!N43=""),"",'E2'!N43)</f>
        <v/>
      </c>
      <c r="J43" s="1067" t="str">
        <f>IF(OR('E2'!$W43=FALSE, 'E2'!O43=""),"",'E2'!O43)</f>
        <v/>
      </c>
      <c r="K43" s="1067" t="str">
        <f>IF(OR('E2'!$W43=FALSE, 'E2'!P43=""),"",'E2'!P43)</f>
        <v/>
      </c>
      <c r="L43" s="1068" t="str">
        <f>IF(OR('E2'!$W43=FALSE, 'E2'!Q43=""),"",'E2'!Q43)</f>
        <v/>
      </c>
      <c r="N43" s="1431"/>
      <c r="O43" s="313"/>
    </row>
    <row r="44" spans="2:15" ht="21" customHeight="1">
      <c r="B44" s="1573" t="str">
        <f>IF(OR('E2'!W44=FALSE, 'E2'!C44=""),"-",'E2'!C44)</f>
        <v>-</v>
      </c>
      <c r="C44" s="1574"/>
      <c r="D44" s="1575"/>
      <c r="E44" s="1575"/>
      <c r="F44" s="1572"/>
      <c r="G44" s="1065" t="str">
        <f>IF(OR('E2'!W44=FALSE, 'E2'!H44=""),"",'E2'!H44)</f>
        <v/>
      </c>
      <c r="H44" s="1066" t="str">
        <f>IF(OR('E2'!W44=FALSE, 'E2'!J44=""),"-",'E2'!J44)</f>
        <v>-</v>
      </c>
      <c r="I44" s="1062" t="str">
        <f>IF(OR('E2'!$W44=FALSE, 'E2'!N44=""),"",'E2'!N44)</f>
        <v/>
      </c>
      <c r="J44" s="1067" t="str">
        <f>IF(OR('E2'!$W44=FALSE, 'E2'!O44=""),"",'E2'!O44)</f>
        <v/>
      </c>
      <c r="K44" s="1067" t="str">
        <f>IF(OR('E2'!$W44=FALSE, 'E2'!P44=""),"",'E2'!P44)</f>
        <v/>
      </c>
      <c r="L44" s="1068" t="str">
        <f>IF(OR('E2'!$W44=FALSE, 'E2'!Q44=""),"",'E2'!Q44)</f>
        <v/>
      </c>
      <c r="N44" s="1431"/>
      <c r="O44" s="313"/>
    </row>
    <row r="45" spans="2:15" ht="21" customHeight="1">
      <c r="B45" s="1576" t="s">
        <v>1790</v>
      </c>
      <c r="C45" s="1577"/>
      <c r="D45" s="1577"/>
      <c r="E45" s="1578"/>
      <c r="F45" s="1571" t="str">
        <f>IF(OR('E2'!W45=FALSE, 'E2'!G45=""),"",'E2'!G45)</f>
        <v/>
      </c>
      <c r="G45" s="1065" t="str">
        <f>IF(OR('E2'!W45=FALSE, 'E2'!H45=""),"",'E2'!H45)</f>
        <v/>
      </c>
      <c r="H45" s="1066" t="str">
        <f>IF(OR('E2'!W45=FALSE, 'E2'!J45=""),"-",'E2'!J45)</f>
        <v>-</v>
      </c>
      <c r="I45" s="1062" t="str">
        <f>IF(OR('E2'!$W45=FALSE, 'E2'!N45=""),"",'E2'!N45)</f>
        <v/>
      </c>
      <c r="J45" s="1067" t="str">
        <f>IF(OR('E2'!$W45=FALSE, 'E2'!O45=""),"",'E2'!O45)</f>
        <v/>
      </c>
      <c r="K45" s="1067" t="str">
        <f>IF(OR('E2'!$W45=FALSE, 'E2'!P45=""),"",'E2'!P45)</f>
        <v/>
      </c>
      <c r="L45" s="1068" t="str">
        <f>IF(OR('E2'!$W45=FALSE, 'E2'!Q45=""),"",'E2'!Q45)</f>
        <v/>
      </c>
      <c r="N45" s="1431"/>
      <c r="O45" s="313"/>
    </row>
    <row r="46" spans="2:15" ht="21" customHeight="1">
      <c r="B46" s="1579" t="str">
        <f>IF(OR('E2'!W46=FALSE, 'E2'!C46=""),"-",'E2'!C46)</f>
        <v>-</v>
      </c>
      <c r="C46" s="1580"/>
      <c r="D46" s="1581"/>
      <c r="E46" s="1581"/>
      <c r="F46" s="1572"/>
      <c r="G46" s="1065" t="str">
        <f>IF(OR('E2'!W46=FALSE, 'E2'!H46=""),"",'E2'!H46)</f>
        <v/>
      </c>
      <c r="H46" s="1066" t="str">
        <f>IF(OR('E2'!W46=FALSE, 'E2'!J46=""),"-",'E2'!J46)</f>
        <v>-</v>
      </c>
      <c r="I46" s="1062" t="str">
        <f>IF(OR('E2'!$W46=FALSE, 'E2'!N46=""),"",'E2'!N46)</f>
        <v/>
      </c>
      <c r="J46" s="1067" t="str">
        <f>IF(OR('E2'!$W46=FALSE, 'E2'!O46=""),"",'E2'!O46)</f>
        <v/>
      </c>
      <c r="K46" s="1067" t="str">
        <f>IF(OR('E2'!$W46=FALSE, 'E2'!P46=""),"",'E2'!P46)</f>
        <v/>
      </c>
      <c r="L46" s="1068" t="str">
        <f>IF(OR('E2'!$W46=FALSE, 'E2'!Q46=""),"",'E2'!Q46)</f>
        <v/>
      </c>
      <c r="N46" s="1431"/>
      <c r="O46" s="313"/>
    </row>
    <row r="47" spans="2:15" ht="21" customHeight="1">
      <c r="B47" s="1576" t="s">
        <v>1750</v>
      </c>
      <c r="C47" s="1577"/>
      <c r="D47" s="1577"/>
      <c r="E47" s="1578"/>
      <c r="F47" s="1571" t="str">
        <f>IF(OR('E2'!W47=FALSE, 'E2'!G47=""),"",'E2'!G47)</f>
        <v/>
      </c>
      <c r="G47" s="1065" t="str">
        <f>IF(OR('E2'!W47=FALSE, 'E2'!H47=""),"",'E2'!H47)</f>
        <v/>
      </c>
      <c r="H47" s="1066" t="str">
        <f>IF(OR('E2'!W47=FALSE, 'E2'!J47=""),"-",'E2'!J47)</f>
        <v>-</v>
      </c>
      <c r="I47" s="1062" t="str">
        <f>IF(OR('E2'!$W47=FALSE, 'E2'!N47=""),"",'E2'!N47)</f>
        <v/>
      </c>
      <c r="J47" s="1067" t="str">
        <f>IF(OR('E2'!$W47=FALSE, 'E2'!O47=""),"",'E2'!O47)</f>
        <v/>
      </c>
      <c r="K47" s="1067" t="str">
        <f>IF(OR('E2'!$W47=FALSE, 'E2'!P47=""),"",'E2'!P47)</f>
        <v/>
      </c>
      <c r="L47" s="1068" t="str">
        <f>IF(OR('E2'!$W47=FALSE, 'E2'!Q47=""),"",'E2'!Q47)</f>
        <v/>
      </c>
      <c r="N47" s="1431"/>
      <c r="O47" s="313"/>
    </row>
    <row r="48" spans="2:15" ht="21" customHeight="1">
      <c r="B48" s="1579" t="str">
        <f>IF(OR('E2'!W48=FALSE, 'E2'!C48=""),"-",'E2'!C48)</f>
        <v>-</v>
      </c>
      <c r="C48" s="1580"/>
      <c r="D48" s="1581"/>
      <c r="E48" s="1581"/>
      <c r="F48" s="1572"/>
      <c r="G48" s="1065" t="str">
        <f>IF(OR('E2'!W48=FALSE, 'E2'!H48=""),"",'E2'!H48)</f>
        <v/>
      </c>
      <c r="H48" s="1066" t="str">
        <f>IF(OR('E2'!W48=FALSE, 'E2'!J48=""),"-",'E2'!J48)</f>
        <v>-</v>
      </c>
      <c r="I48" s="1062" t="str">
        <f>IF(OR('E2'!$W48=FALSE, 'E2'!N48=""),"",'E2'!N48)</f>
        <v/>
      </c>
      <c r="J48" s="1067" t="str">
        <f>IF(OR('E2'!$W48=FALSE, 'E2'!O48=""),"",'E2'!O48)</f>
        <v/>
      </c>
      <c r="K48" s="1067" t="str">
        <f>IF(OR('E2'!$W48=FALSE, 'E2'!P48=""),"",'E2'!P48)</f>
        <v/>
      </c>
      <c r="L48" s="1068" t="str">
        <f>IF(OR('E2'!$W48=FALSE, 'E2'!Q48=""),"",'E2'!Q48)</f>
        <v/>
      </c>
      <c r="N48" s="1431"/>
      <c r="O48" s="313"/>
    </row>
    <row r="49" spans="2:15" ht="21" customHeight="1">
      <c r="B49" s="1576" t="s">
        <v>1088</v>
      </c>
      <c r="C49" s="1577"/>
      <c r="D49" s="1577"/>
      <c r="E49" s="1578"/>
      <c r="F49" s="1571" t="str">
        <f>IF(OR('E2'!W49=FALSE, 'E2'!G49=""),"",'E2'!G49)</f>
        <v/>
      </c>
      <c r="G49" s="1065" t="str">
        <f>IF(OR('E2'!W49=FALSE, 'E2'!H49=""),"",'E2'!H49)</f>
        <v/>
      </c>
      <c r="H49" s="1066" t="str">
        <f>IF(OR('E2'!W49=FALSE, 'E2'!J49=""),"-",'E2'!J49)</f>
        <v>-</v>
      </c>
      <c r="I49" s="1062" t="str">
        <f>IF(OR('E2'!$W49=FALSE, 'E2'!N49=""),"",'E2'!N49)</f>
        <v/>
      </c>
      <c r="J49" s="1067" t="str">
        <f>IF(OR('E2'!$W49=FALSE, 'E2'!O49=""),"",'E2'!O49)</f>
        <v/>
      </c>
      <c r="K49" s="1067" t="str">
        <f>IF(OR('E2'!$W49=FALSE, 'E2'!P49=""),"",'E2'!P49)</f>
        <v/>
      </c>
      <c r="L49" s="1068" t="str">
        <f>IF(OR('E2'!$W49=FALSE, 'E2'!Q49=""),"",'E2'!Q49)</f>
        <v/>
      </c>
      <c r="N49" s="1431"/>
      <c r="O49" s="313"/>
    </row>
    <row r="50" spans="2:15" ht="21" customHeight="1" thickBot="1">
      <c r="B50" s="1587" t="str">
        <f>IF(OR('E2'!W50=FALSE, 'E2'!C50=""),"-",'E2'!C50)</f>
        <v>-</v>
      </c>
      <c r="C50" s="1588"/>
      <c r="D50" s="1589"/>
      <c r="E50" s="1588"/>
      <c r="F50" s="1586"/>
      <c r="G50" s="1069" t="str">
        <f>IF(OR('E2'!W50=FALSE, 'E2'!H50=""),"",'E2'!H50)</f>
        <v/>
      </c>
      <c r="H50" s="1070" t="str">
        <f>IF(OR('E2'!W50=FALSE, 'E2'!J50=""),"-",'E2'!J50)</f>
        <v>-</v>
      </c>
      <c r="I50" s="1071" t="str">
        <f>IF(OR('E2'!$W50=FALSE, 'E2'!N50=""),"",'E2'!N50)</f>
        <v/>
      </c>
      <c r="J50" s="1072" t="str">
        <f>IF(OR('E2'!$W50=FALSE, 'E2'!O50=""),"",'E2'!O50)</f>
        <v/>
      </c>
      <c r="K50" s="1072" t="str">
        <f>IF(OR('E2'!$W50=FALSE, 'E2'!P50=""),"",'E2'!P50)</f>
        <v/>
      </c>
      <c r="L50" s="1073" t="str">
        <f>IF(OR('E2'!$W50=FALSE, 'E2'!Q50=""),"",'E2'!Q50)</f>
        <v/>
      </c>
      <c r="N50" s="1431"/>
      <c r="O50" s="313"/>
    </row>
    <row r="51" spans="2:15" ht="21" customHeight="1" thickTop="1">
      <c r="B51" s="1336" t="s">
        <v>1078</v>
      </c>
      <c r="C51" s="1081" t="s">
        <v>1107</v>
      </c>
      <c r="D51" s="292" t="s">
        <v>54</v>
      </c>
      <c r="E51" s="292" t="s">
        <v>1109</v>
      </c>
      <c r="F51" s="1082" t="s">
        <v>1108</v>
      </c>
      <c r="G51" s="1060"/>
      <c r="H51" s="1061"/>
      <c r="I51" s="1074" t="str">
        <f>IF(OR('E2'!$W51=FALSE, 'E2'!N51=""),"",'E2'!N51)</f>
        <v/>
      </c>
      <c r="J51" s="1063" t="str">
        <f>IF(OR('E2'!$W51=FALSE, 'E2'!O51=""),"",'E2'!O51)</f>
        <v/>
      </c>
      <c r="K51" s="1063" t="str">
        <f>IF(OR('E2'!$W51=FALSE, 'E2'!P51=""),"",'E2'!P51)</f>
        <v/>
      </c>
      <c r="L51" s="1064" t="str">
        <f>IF(OR('E2'!$W51=FALSE, 'E2'!Q51=""),"",'E2'!Q51)</f>
        <v/>
      </c>
      <c r="N51" s="1431"/>
      <c r="O51" s="313"/>
    </row>
    <row r="52" spans="2:15" ht="21" customHeight="1">
      <c r="B52" s="1337"/>
      <c r="C52" s="1083" t="str">
        <f>IF(OR('E2'!$W52=FALSE, 'E2'!D52=""),"",'E2'!D52)</f>
        <v/>
      </c>
      <c r="D52" s="1084" t="str">
        <f>IF(OR('E2'!$W52=FALSE, 'E2'!E52=""),"",'E2'!E52)</f>
        <v/>
      </c>
      <c r="E52" s="1084" t="str">
        <f>IF(OR('E2'!$W52=FALSE, 'E2'!F52=""),"",'E2'!F52)</f>
        <v/>
      </c>
      <c r="F52" s="1085" t="str">
        <f>IF(OR('E2'!$W52=FALSE, 'E2'!G52=""),"",'E2'!G52)</f>
        <v/>
      </c>
      <c r="G52" s="1065" t="str">
        <f>IF(OR('E2'!W52=FALSE, 'E2'!H52=""),"",'E2'!H52)</f>
        <v/>
      </c>
      <c r="H52" s="1066" t="str">
        <f>IF(OR('E2'!W52=FALSE, 'E2'!J52=""),"-",'E2'!J52)</f>
        <v>-</v>
      </c>
      <c r="I52" s="1062" t="str">
        <f>IF(OR('E2'!$W52=FALSE, 'E2'!N52=""),"",'E2'!N52)</f>
        <v/>
      </c>
      <c r="J52" s="1067" t="str">
        <f>IF(OR('E2'!$W52=FALSE, 'E2'!O52=""),"",'E2'!O52)</f>
        <v/>
      </c>
      <c r="K52" s="1067" t="str">
        <f>IF(OR('E2'!$W52=FALSE, 'E2'!P52=""),"",'E2'!P52)</f>
        <v/>
      </c>
      <c r="L52" s="1068" t="str">
        <f>IF(OR('E2'!$W52=FALSE, 'E2'!Q52=""),"",'E2'!Q52)</f>
        <v/>
      </c>
      <c r="N52" s="1431"/>
      <c r="O52" s="313"/>
    </row>
    <row r="53" spans="2:15" ht="21" customHeight="1">
      <c r="B53" s="1086" t="s">
        <v>1071</v>
      </c>
      <c r="C53" s="1569" t="str">
        <f>IF(OR('E2'!$W53=FALSE, 'E2'!D53=""),"",'E2'!D53)</f>
        <v/>
      </c>
      <c r="D53" s="1569" t="str">
        <f>IF(OR('E2'!$W53=FALSE, 'E2'!E53=""),"",'E2'!E53)</f>
        <v/>
      </c>
      <c r="E53" s="1569" t="str">
        <f>IF(OR('E2'!$W53=FALSE, 'E2'!F53=""),"",'E2'!F53)</f>
        <v/>
      </c>
      <c r="F53" s="1570" t="str">
        <f>IF(OR('E2'!$W53=FALSE, 'E2'!G53=""),"",'E2'!G53)</f>
        <v/>
      </c>
      <c r="G53" s="1065" t="str">
        <f>IF(OR('E2'!W53=FALSE, 'E2'!H53=""),"",'E2'!H53)</f>
        <v/>
      </c>
      <c r="H53" s="1066" t="str">
        <f>IF(OR('E2'!W53=FALSE, 'E2'!J53=""),"-",'E2'!J53)</f>
        <v>-</v>
      </c>
      <c r="I53" s="1062" t="str">
        <f>IF(OR('E2'!$W53=FALSE, 'E2'!N53=""),"",'E2'!N53)</f>
        <v/>
      </c>
      <c r="J53" s="1067" t="str">
        <f>IF(OR('E2'!$W53=FALSE, 'E2'!O53=""),"",'E2'!O53)</f>
        <v/>
      </c>
      <c r="K53" s="1067" t="str">
        <f>IF(OR('E2'!$W53=FALSE, 'E2'!P53=""),"",'E2'!P53)</f>
        <v/>
      </c>
      <c r="L53" s="1068" t="str">
        <f>IF(OR('E2'!$W53=FALSE, 'E2'!Q53=""),"",'E2'!Q53)</f>
        <v/>
      </c>
      <c r="N53" s="1431"/>
      <c r="O53" s="313"/>
    </row>
    <row r="54" spans="2:15" ht="21" customHeight="1">
      <c r="B54" s="1341"/>
      <c r="C54" s="1342"/>
      <c r="D54" s="1342"/>
      <c r="E54" s="1343"/>
      <c r="F54" s="298" t="s">
        <v>1072</v>
      </c>
      <c r="G54" s="1065" t="str">
        <f>IF(OR('E2'!W54=FALSE, 'E2'!H54=""),"",'E2'!H54)</f>
        <v/>
      </c>
      <c r="H54" s="1066" t="str">
        <f>IF(OR('E2'!W54=FALSE, 'E2'!J54=""),"-",'E2'!J54)</f>
        <v>-</v>
      </c>
      <c r="I54" s="1062" t="str">
        <f>IF(OR('E2'!$W54=FALSE, 'E2'!N54=""),"",'E2'!N54)</f>
        <v/>
      </c>
      <c r="J54" s="1067" t="str">
        <f>IF(OR('E2'!$W54=FALSE, 'E2'!O54=""),"",'E2'!O54)</f>
        <v/>
      </c>
      <c r="K54" s="1067" t="str">
        <f>IF(OR('E2'!$W54=FALSE, 'E2'!P54=""),"",'E2'!P54)</f>
        <v/>
      </c>
      <c r="L54" s="1068" t="str">
        <f>IF(OR('E2'!$W54=FALSE, 'E2'!Q54=""),"",'E2'!Q54)</f>
        <v/>
      </c>
      <c r="N54" s="1431"/>
      <c r="O54" s="313"/>
    </row>
    <row r="55" spans="2:15" ht="21" customHeight="1">
      <c r="B55" s="1344" t="s">
        <v>1148</v>
      </c>
      <c r="C55" s="1345"/>
      <c r="D55" s="1345"/>
      <c r="E55" s="1345"/>
      <c r="F55" s="1571" t="str">
        <f>IF(OR('E2'!W55=FALSE, 'E2'!G55=""),"",'E2'!G55)</f>
        <v/>
      </c>
      <c r="G55" s="1065" t="str">
        <f>IF(OR('E2'!W55=FALSE, 'E2'!H55=""),"",'E2'!H55)</f>
        <v/>
      </c>
      <c r="H55" s="1066" t="str">
        <f>IF(OR('E2'!W55=FALSE, 'E2'!J55=""),"-",'E2'!J55)</f>
        <v>-</v>
      </c>
      <c r="I55" s="1062" t="str">
        <f>IF(OR('E2'!$W55=FALSE, 'E2'!N55=""),"",'E2'!N55)</f>
        <v/>
      </c>
      <c r="J55" s="1067" t="str">
        <f>IF(OR('E2'!$W55=FALSE, 'E2'!O55=""),"",'E2'!O55)</f>
        <v/>
      </c>
      <c r="K55" s="1067" t="str">
        <f>IF(OR('E2'!$W55=FALSE, 'E2'!P55=""),"",'E2'!P55)</f>
        <v/>
      </c>
      <c r="L55" s="1068" t="str">
        <f>IF(OR('E2'!$W55=FALSE, 'E2'!Q55=""),"",'E2'!Q55)</f>
        <v/>
      </c>
      <c r="N55" s="1431"/>
      <c r="O55" s="313"/>
    </row>
    <row r="56" spans="2:15" ht="21" customHeight="1">
      <c r="B56" s="1573" t="str">
        <f>IF(OR('E2'!W56=FALSE, 'E2'!C56=""),"-",'E2'!C56)</f>
        <v>-</v>
      </c>
      <c r="C56" s="1574"/>
      <c r="D56" s="1575"/>
      <c r="E56" s="1575"/>
      <c r="F56" s="1572"/>
      <c r="G56" s="1065" t="str">
        <f>IF(OR('E2'!W56=FALSE, 'E2'!H56=""),"",'E2'!H56)</f>
        <v/>
      </c>
      <c r="H56" s="1066" t="str">
        <f>IF(OR('E2'!W56=FALSE, 'E2'!J56=""),"-",'E2'!J56)</f>
        <v>-</v>
      </c>
      <c r="I56" s="1062" t="str">
        <f>IF(OR('E2'!$W56=FALSE, 'E2'!N56=""),"",'E2'!N56)</f>
        <v/>
      </c>
      <c r="J56" s="1067" t="str">
        <f>IF(OR('E2'!$W56=FALSE, 'E2'!O56=""),"",'E2'!O56)</f>
        <v/>
      </c>
      <c r="K56" s="1067" t="str">
        <f>IF(OR('E2'!$W56=FALSE, 'E2'!P56=""),"",'E2'!P56)</f>
        <v/>
      </c>
      <c r="L56" s="1068" t="str">
        <f>IF(OR('E2'!$W56=FALSE, 'E2'!Q56=""),"",'E2'!Q56)</f>
        <v/>
      </c>
      <c r="N56" s="1431"/>
      <c r="O56" s="313"/>
    </row>
    <row r="57" spans="2:15" ht="21" customHeight="1">
      <c r="B57" s="1344" t="s">
        <v>1150</v>
      </c>
      <c r="C57" s="1345"/>
      <c r="D57" s="1345"/>
      <c r="E57" s="1345"/>
      <c r="F57" s="1571" t="str">
        <f>IF(OR('E2'!W57=FALSE, 'E2'!G57=""),"",'E2'!G57)</f>
        <v/>
      </c>
      <c r="G57" s="1065" t="str">
        <f>IF(OR('E2'!W57=FALSE, 'E2'!H57=""),"",'E2'!H57)</f>
        <v/>
      </c>
      <c r="H57" s="1066" t="str">
        <f>IF(OR('E2'!W57=FALSE, 'E2'!J57=""),"-",'E2'!J57)</f>
        <v>-</v>
      </c>
      <c r="I57" s="1062" t="str">
        <f>IF(OR('E2'!$W57=FALSE, 'E2'!N57=""),"",'E2'!N57)</f>
        <v/>
      </c>
      <c r="J57" s="1067" t="str">
        <f>IF(OR('E2'!$W57=FALSE, 'E2'!O57=""),"",'E2'!O57)</f>
        <v/>
      </c>
      <c r="K57" s="1067" t="str">
        <f>IF(OR('E2'!$W57=FALSE, 'E2'!P57=""),"",'E2'!P57)</f>
        <v/>
      </c>
      <c r="L57" s="1068" t="str">
        <f>IF(OR('E2'!$W57=FALSE, 'E2'!Q57=""),"",'E2'!Q57)</f>
        <v/>
      </c>
      <c r="N57" s="1431"/>
      <c r="O57" s="313"/>
    </row>
    <row r="58" spans="2:15" ht="21" customHeight="1">
      <c r="B58" s="1573" t="str">
        <f>IF(OR('E2'!W58=FALSE, 'E2'!C58=""),"-",'E2'!C58)</f>
        <v>-</v>
      </c>
      <c r="C58" s="1574"/>
      <c r="D58" s="1575"/>
      <c r="E58" s="1575"/>
      <c r="F58" s="1572"/>
      <c r="G58" s="1065" t="str">
        <f>IF(OR('E2'!W58=FALSE, 'E2'!H58=""),"",'E2'!H58)</f>
        <v/>
      </c>
      <c r="H58" s="1066" t="str">
        <f>IF(OR('E2'!W58=FALSE, 'E2'!J58=""),"-",'E2'!J58)</f>
        <v>-</v>
      </c>
      <c r="I58" s="1062" t="str">
        <f>IF(OR('E2'!$W58=FALSE, 'E2'!N58=""),"",'E2'!N58)</f>
        <v/>
      </c>
      <c r="J58" s="1067" t="str">
        <f>IF(OR('E2'!$W58=FALSE, 'E2'!O58=""),"",'E2'!O58)</f>
        <v/>
      </c>
      <c r="K58" s="1067" t="str">
        <f>IF(OR('E2'!$W58=FALSE, 'E2'!P58=""),"",'E2'!P58)</f>
        <v/>
      </c>
      <c r="L58" s="1068" t="str">
        <f>IF(OR('E2'!$W58=FALSE, 'E2'!Q58=""),"",'E2'!Q58)</f>
        <v/>
      </c>
      <c r="N58" s="1431"/>
      <c r="O58" s="313"/>
    </row>
    <row r="59" spans="2:15" ht="21" customHeight="1">
      <c r="B59" s="1576" t="s">
        <v>1075</v>
      </c>
      <c r="C59" s="1577"/>
      <c r="D59" s="1577"/>
      <c r="E59" s="1578"/>
      <c r="F59" s="1571" t="str">
        <f>IF(OR('E2'!W59=FALSE, 'E2'!G59=""),"",'E2'!G59)</f>
        <v/>
      </c>
      <c r="G59" s="1065" t="str">
        <f>IF(OR('E2'!W59=FALSE, 'E2'!H59=""),"",'E2'!H59)</f>
        <v/>
      </c>
      <c r="H59" s="1066" t="str">
        <f>IF(OR('E2'!W59=FALSE, 'E2'!J59=""),"-",'E2'!J59)</f>
        <v>-</v>
      </c>
      <c r="I59" s="1062" t="str">
        <f>IF(OR('E2'!$W59=FALSE, 'E2'!N59=""),"",'E2'!N59)</f>
        <v/>
      </c>
      <c r="J59" s="1067" t="str">
        <f>IF(OR('E2'!$W59=FALSE, 'E2'!O59=""),"",'E2'!O59)</f>
        <v/>
      </c>
      <c r="K59" s="1067" t="str">
        <f>IF(OR('E2'!$W59=FALSE, 'E2'!P59=""),"",'E2'!P59)</f>
        <v/>
      </c>
      <c r="L59" s="1068" t="str">
        <f>IF(OR('E2'!$W59=FALSE, 'E2'!Q59=""),"",'E2'!Q59)</f>
        <v/>
      </c>
      <c r="N59" s="1431"/>
      <c r="O59" s="313"/>
    </row>
    <row r="60" spans="2:15" ht="21" customHeight="1">
      <c r="B60" s="1579" t="str">
        <f>IF(OR('E2'!W60=FALSE, 'E2'!C60=""),"-",'E2'!C60)</f>
        <v>-</v>
      </c>
      <c r="C60" s="1580"/>
      <c r="D60" s="1581"/>
      <c r="E60" s="1581"/>
      <c r="F60" s="1572"/>
      <c r="G60" s="1065" t="str">
        <f>IF(OR('E2'!W60=FALSE, 'E2'!H60=""),"",'E2'!H60)</f>
        <v/>
      </c>
      <c r="H60" s="1066" t="str">
        <f>IF(OR('E2'!W60=FALSE, 'E2'!J60=""),"-",'E2'!J60)</f>
        <v>-</v>
      </c>
      <c r="I60" s="1062" t="str">
        <f>IF(OR('E2'!$W60=FALSE, 'E2'!N60=""),"",'E2'!N60)</f>
        <v/>
      </c>
      <c r="J60" s="1067" t="str">
        <f>IF(OR('E2'!$W60=FALSE, 'E2'!O60=""),"",'E2'!O60)</f>
        <v/>
      </c>
      <c r="K60" s="1067" t="str">
        <f>IF(OR('E2'!$W60=FALSE, 'E2'!P60=""),"",'E2'!P60)</f>
        <v/>
      </c>
      <c r="L60" s="1068" t="str">
        <f>IF(OR('E2'!$W60=FALSE, 'E2'!Q60=""),"",'E2'!Q60)</f>
        <v/>
      </c>
      <c r="N60" s="1431"/>
      <c r="O60" s="313"/>
    </row>
    <row r="61" spans="2:15" ht="21" customHeight="1">
      <c r="B61" s="1576" t="s">
        <v>1043</v>
      </c>
      <c r="C61" s="1577"/>
      <c r="D61" s="1577"/>
      <c r="E61" s="1578"/>
      <c r="F61" s="1571" t="str">
        <f>IF(OR('E2'!W61=FALSE, 'E2'!G61=""),"",'E2'!G61)</f>
        <v/>
      </c>
      <c r="G61" s="1065" t="str">
        <f>IF(OR('E2'!W61=FALSE, 'E2'!H61=""),"",'E2'!H61)</f>
        <v/>
      </c>
      <c r="H61" s="1066" t="str">
        <f>IF(OR('E2'!W61=FALSE, 'E2'!J61=""),"-",'E2'!J61)</f>
        <v>-</v>
      </c>
      <c r="I61" s="1062" t="str">
        <f>IF(OR('E2'!$W61=FALSE, 'E2'!N61=""),"",'E2'!N61)</f>
        <v/>
      </c>
      <c r="J61" s="1067" t="str">
        <f>IF(OR('E2'!$W61=FALSE, 'E2'!O61=""),"",'E2'!O61)</f>
        <v/>
      </c>
      <c r="K61" s="1067" t="str">
        <f>IF(OR('E2'!$W61=FALSE, 'E2'!P61=""),"",'E2'!P61)</f>
        <v/>
      </c>
      <c r="L61" s="1068" t="str">
        <f>IF(OR('E2'!$W61=FALSE, 'E2'!Q61=""),"",'E2'!Q61)</f>
        <v/>
      </c>
      <c r="N61" s="1431"/>
      <c r="O61" s="313"/>
    </row>
    <row r="62" spans="2:15" ht="21" customHeight="1">
      <c r="B62" s="1579" t="str">
        <f>IF(OR('E2'!W62=FALSE, 'E2'!C62=""),"-",'E2'!C62)</f>
        <v>-</v>
      </c>
      <c r="C62" s="1580"/>
      <c r="D62" s="1581"/>
      <c r="E62" s="1581"/>
      <c r="F62" s="1572"/>
      <c r="G62" s="1065" t="str">
        <f>IF(OR('E2'!W62=FALSE, 'E2'!H62=""),"",'E2'!H62)</f>
        <v/>
      </c>
      <c r="H62" s="1066" t="str">
        <f>IF(OR('E2'!W62=FALSE, 'E2'!J62=""),"-",'E2'!J62)</f>
        <v>-</v>
      </c>
      <c r="I62" s="1062" t="str">
        <f>IF(OR('E2'!$W62=FALSE, 'E2'!N62=""),"",'E2'!N62)</f>
        <v/>
      </c>
      <c r="J62" s="1067" t="str">
        <f>IF(OR('E2'!$W62=FALSE, 'E2'!O62=""),"",'E2'!O62)</f>
        <v/>
      </c>
      <c r="K62" s="1067" t="str">
        <f>IF(OR('E2'!$W62=FALSE, 'E2'!P62=""),"",'E2'!P62)</f>
        <v/>
      </c>
      <c r="L62" s="1068" t="str">
        <f>IF(OR('E2'!$W62=FALSE, 'E2'!Q62=""),"",'E2'!Q62)</f>
        <v/>
      </c>
      <c r="N62" s="1431"/>
      <c r="O62" s="313"/>
    </row>
    <row r="63" spans="2:15" ht="21" customHeight="1">
      <c r="B63" s="1576" t="s">
        <v>1088</v>
      </c>
      <c r="C63" s="1577"/>
      <c r="D63" s="1577"/>
      <c r="E63" s="1578"/>
      <c r="F63" s="1571" t="str">
        <f>IF(OR('E2'!W63=FALSE, 'E2'!G63=""),"",'E2'!G63)</f>
        <v/>
      </c>
      <c r="G63" s="1065" t="str">
        <f>IF(OR('E2'!W63=FALSE, 'E2'!H63=""),"",'E2'!H63)</f>
        <v/>
      </c>
      <c r="H63" s="1066" t="str">
        <f>IF(OR('E2'!W63=FALSE, 'E2'!J63=""),"-",'E2'!J63)</f>
        <v>-</v>
      </c>
      <c r="I63" s="1062" t="str">
        <f>IF(OR('E2'!$W63=FALSE, 'E2'!N63=""),"",'E2'!N63)</f>
        <v/>
      </c>
      <c r="J63" s="1067" t="str">
        <f>IF(OR('E2'!$W63=FALSE, 'E2'!O63=""),"",'E2'!O63)</f>
        <v/>
      </c>
      <c r="K63" s="1067" t="str">
        <f>IF(OR('E2'!$W63=FALSE, 'E2'!P63=""),"",'E2'!P63)</f>
        <v/>
      </c>
      <c r="L63" s="1068" t="str">
        <f>IF(OR('E2'!$W63=FALSE, 'E2'!Q63=""),"",'E2'!Q63)</f>
        <v/>
      </c>
      <c r="N63" s="1431"/>
      <c r="O63" s="313"/>
    </row>
    <row r="64" spans="2:15" ht="21" customHeight="1" thickBot="1">
      <c r="B64" s="1587" t="str">
        <f>IF(OR('E2'!W64=FALSE, 'E2'!C64=""),"-",'E2'!C64)</f>
        <v>-</v>
      </c>
      <c r="C64" s="1588"/>
      <c r="D64" s="1589"/>
      <c r="E64" s="1588"/>
      <c r="F64" s="1586"/>
      <c r="G64" s="1069" t="str">
        <f>IF(OR('E2'!W64=FALSE, 'E2'!H64=""),"",'E2'!H64)</f>
        <v/>
      </c>
      <c r="H64" s="1070" t="str">
        <f>IF(OR('E2'!W64=FALSE, 'E2'!J64=""),"-",'E2'!J64)</f>
        <v>-</v>
      </c>
      <c r="I64" s="1071" t="str">
        <f>IF(OR('E2'!$W64=FALSE, 'E2'!N64=""),"",'E2'!N64)</f>
        <v/>
      </c>
      <c r="J64" s="1072" t="str">
        <f>IF(OR('E2'!$W64=FALSE, 'E2'!O64=""),"",'E2'!O64)</f>
        <v/>
      </c>
      <c r="K64" s="1072" t="str">
        <f>IF(OR('E2'!$W64=FALSE, 'E2'!P64=""),"",'E2'!P64)</f>
        <v/>
      </c>
      <c r="L64" s="1073" t="str">
        <f>IF(OR('E2'!$W64=FALSE, 'E2'!Q64=""),"",'E2'!Q64)</f>
        <v/>
      </c>
      <c r="N64" s="1431"/>
      <c r="O64" s="313"/>
    </row>
    <row r="65" spans="2:15" ht="21" customHeight="1" thickTop="1">
      <c r="B65" s="1336" t="s">
        <v>1079</v>
      </c>
      <c r="C65" s="1081" t="s">
        <v>1107</v>
      </c>
      <c r="D65" s="292" t="s">
        <v>54</v>
      </c>
      <c r="E65" s="292" t="s">
        <v>1109</v>
      </c>
      <c r="F65" s="1082" t="s">
        <v>1108</v>
      </c>
      <c r="G65" s="1060"/>
      <c r="H65" s="1061"/>
      <c r="I65" s="1062" t="str">
        <f>IF(OR('E2'!$W65=FALSE, 'E2'!N65=""),"",'E2'!N65)</f>
        <v/>
      </c>
      <c r="J65" s="1063" t="str">
        <f>IF(OR('E2'!$W65=FALSE, 'E2'!O65=""),"",'E2'!O65)</f>
        <v/>
      </c>
      <c r="K65" s="1063" t="str">
        <f>IF(OR('E2'!$W65=FALSE, 'E2'!P65=""),"",'E2'!P65)</f>
        <v/>
      </c>
      <c r="L65" s="1064" t="str">
        <f>IF(OR('E2'!$W65=FALSE, 'E2'!Q65=""),"",'E2'!Q65)</f>
        <v/>
      </c>
      <c r="N65" s="1431"/>
      <c r="O65" s="313"/>
    </row>
    <row r="66" spans="2:15" ht="21" customHeight="1">
      <c r="B66" s="1337"/>
      <c r="C66" s="1083" t="str">
        <f>IF(OR('E2'!$W66=FALSE, 'E2'!D66=""),"",'E2'!D66)</f>
        <v/>
      </c>
      <c r="D66" s="1084" t="str">
        <f>IF(OR('E2'!$W66=FALSE, 'E2'!E66=""),"",'E2'!E66)</f>
        <v/>
      </c>
      <c r="E66" s="1084" t="str">
        <f>IF(OR('E2'!$W66=FALSE, 'E2'!F66=""),"",'E2'!F66)</f>
        <v/>
      </c>
      <c r="F66" s="1085" t="str">
        <f>IF(OR('E2'!$W66=FALSE, 'E2'!G66=""),"",'E2'!G66)</f>
        <v/>
      </c>
      <c r="G66" s="1065" t="str">
        <f>IF(OR('E2'!W66=FALSE, 'E2'!H66=""),"",'E2'!H66)</f>
        <v/>
      </c>
      <c r="H66" s="1066" t="str">
        <f>IF(OR('E2'!W66=FALSE, 'E2'!J66=""),"-",'E2'!J66)</f>
        <v>-</v>
      </c>
      <c r="I66" s="1062" t="str">
        <f>IF(OR('E2'!$W66=FALSE, 'E2'!N66=""),"",'E2'!N66)</f>
        <v/>
      </c>
      <c r="J66" s="1067" t="str">
        <f>IF(OR('E2'!$W66=FALSE, 'E2'!O66=""),"",'E2'!O66)</f>
        <v/>
      </c>
      <c r="K66" s="1067" t="str">
        <f>IF(OR('E2'!$W66=FALSE, 'E2'!P66=""),"",'E2'!P66)</f>
        <v/>
      </c>
      <c r="L66" s="1068" t="str">
        <f>IF(OR('E2'!$W66=FALSE, 'E2'!Q66=""),"",'E2'!Q66)</f>
        <v/>
      </c>
      <c r="N66" s="1431"/>
      <c r="O66" s="313"/>
    </row>
    <row r="67" spans="2:15" ht="21" customHeight="1">
      <c r="B67" s="1086" t="s">
        <v>1071</v>
      </c>
      <c r="C67" s="1569" t="str">
        <f>IF(OR('E2'!$W67=FALSE, 'E2'!D67=""),"",'E2'!D67)</f>
        <v/>
      </c>
      <c r="D67" s="1569" t="str">
        <f>IF(OR('E2'!$W67=FALSE, 'E2'!E67=""),"",'E2'!E67)</f>
        <v/>
      </c>
      <c r="E67" s="1569" t="str">
        <f>IF(OR('E2'!$W67=FALSE, 'E2'!F67=""),"",'E2'!F67)</f>
        <v/>
      </c>
      <c r="F67" s="1570" t="str">
        <f>IF(OR('E2'!$W67=FALSE, 'E2'!G67=""),"",'E2'!G67)</f>
        <v/>
      </c>
      <c r="G67" s="1065" t="str">
        <f>IF(OR('E2'!W67=FALSE, 'E2'!H67=""),"",'E2'!H67)</f>
        <v/>
      </c>
      <c r="H67" s="1066" t="str">
        <f>IF(OR('E2'!W67=FALSE, 'E2'!J67=""),"-",'E2'!J67)</f>
        <v>-</v>
      </c>
      <c r="I67" s="1062" t="str">
        <f>IF(OR('E2'!$W67=FALSE, 'E2'!N67=""),"",'E2'!N67)</f>
        <v/>
      </c>
      <c r="J67" s="1067" t="str">
        <f>IF(OR('E2'!$W67=FALSE, 'E2'!O67=""),"",'E2'!O67)</f>
        <v/>
      </c>
      <c r="K67" s="1067" t="str">
        <f>IF(OR('E2'!$W67=FALSE, 'E2'!P67=""),"",'E2'!P67)</f>
        <v/>
      </c>
      <c r="L67" s="1068" t="str">
        <f>IF(OR('E2'!$W67=FALSE, 'E2'!Q67=""),"",'E2'!Q67)</f>
        <v/>
      </c>
      <c r="N67" s="1431"/>
      <c r="O67" s="313"/>
    </row>
    <row r="68" spans="2:15" ht="21" customHeight="1">
      <c r="B68" s="1341"/>
      <c r="C68" s="1342"/>
      <c r="D68" s="1342"/>
      <c r="E68" s="1343"/>
      <c r="F68" s="298" t="s">
        <v>1072</v>
      </c>
      <c r="G68" s="1065" t="str">
        <f>IF(OR('E2'!W68=FALSE, 'E2'!H68=""),"",'E2'!H68)</f>
        <v/>
      </c>
      <c r="H68" s="1066" t="str">
        <f>IF(OR('E2'!W68=FALSE, 'E2'!J68=""),"-",'E2'!J68)</f>
        <v>-</v>
      </c>
      <c r="I68" s="1062" t="str">
        <f>IF(OR('E2'!$W68=FALSE, 'E2'!N68=""),"",'E2'!N68)</f>
        <v/>
      </c>
      <c r="J68" s="1067" t="str">
        <f>IF(OR('E2'!$W68=FALSE, 'E2'!O68=""),"",'E2'!O68)</f>
        <v/>
      </c>
      <c r="K68" s="1067" t="str">
        <f>IF(OR('E2'!$W68=FALSE, 'E2'!P68=""),"",'E2'!P68)</f>
        <v/>
      </c>
      <c r="L68" s="1068" t="str">
        <f>IF(OR('E2'!$W68=FALSE, 'E2'!Q68=""),"",'E2'!Q68)</f>
        <v/>
      </c>
      <c r="N68" s="1431"/>
      <c r="O68" s="313"/>
    </row>
    <row r="69" spans="2:15" ht="21" customHeight="1">
      <c r="B69" s="1344" t="s">
        <v>1148</v>
      </c>
      <c r="C69" s="1345"/>
      <c r="D69" s="1345"/>
      <c r="E69" s="1345"/>
      <c r="F69" s="1571" t="str">
        <f>IF(OR('E2'!W69=FALSE, 'E2'!G69=""),"",'E2'!G69)</f>
        <v/>
      </c>
      <c r="G69" s="1065" t="str">
        <f>IF(OR('E2'!W69=FALSE, 'E2'!H69=""),"",'E2'!H69)</f>
        <v/>
      </c>
      <c r="H69" s="1066" t="str">
        <f>IF(OR('E2'!W69=FALSE, 'E2'!J69=""),"-",'E2'!J69)</f>
        <v>-</v>
      </c>
      <c r="I69" s="1062" t="str">
        <f>IF(OR('E2'!$W69=FALSE, 'E2'!N69=""),"",'E2'!N69)</f>
        <v/>
      </c>
      <c r="J69" s="1067" t="str">
        <f>IF(OR('E2'!$W69=FALSE, 'E2'!O69=""),"",'E2'!O69)</f>
        <v/>
      </c>
      <c r="K69" s="1067" t="str">
        <f>IF(OR('E2'!$W69=FALSE, 'E2'!P69=""),"",'E2'!P69)</f>
        <v/>
      </c>
      <c r="L69" s="1068" t="str">
        <f>IF(OR('E2'!$W69=FALSE, 'E2'!Q69=""),"",'E2'!Q69)</f>
        <v/>
      </c>
      <c r="N69" s="1431"/>
      <c r="O69" s="313"/>
    </row>
    <row r="70" spans="2:15" ht="21" customHeight="1">
      <c r="B70" s="1573" t="str">
        <f>IF(OR('E2'!W70=FALSE, 'E2'!C70=""),"-",'E2'!C70)</f>
        <v>-</v>
      </c>
      <c r="C70" s="1574"/>
      <c r="D70" s="1575"/>
      <c r="E70" s="1575"/>
      <c r="F70" s="1572"/>
      <c r="G70" s="1065" t="str">
        <f>IF(OR('E2'!W70=FALSE, 'E2'!H70=""),"",'E2'!H70)</f>
        <v/>
      </c>
      <c r="H70" s="1066" t="str">
        <f>IF(OR('E2'!W70=FALSE, 'E2'!J70=""),"-",'E2'!J70)</f>
        <v>-</v>
      </c>
      <c r="I70" s="1062" t="str">
        <f>IF(OR('E2'!$W70=FALSE, 'E2'!N70=""),"",'E2'!N70)</f>
        <v/>
      </c>
      <c r="J70" s="1067" t="str">
        <f>IF(OR('E2'!$W70=FALSE, 'E2'!O70=""),"",'E2'!O70)</f>
        <v/>
      </c>
      <c r="K70" s="1067" t="str">
        <f>IF(OR('E2'!$W70=FALSE, 'E2'!P70=""),"",'E2'!P70)</f>
        <v/>
      </c>
      <c r="L70" s="1068" t="str">
        <f>IF(OR('E2'!$W70=FALSE, 'E2'!Q70=""),"",'E2'!Q70)</f>
        <v/>
      </c>
      <c r="N70" s="1431"/>
      <c r="O70" s="313"/>
    </row>
    <row r="71" spans="2:15" ht="21" customHeight="1">
      <c r="B71" s="1344" t="s">
        <v>1150</v>
      </c>
      <c r="C71" s="1345"/>
      <c r="D71" s="1345"/>
      <c r="E71" s="1345"/>
      <c r="F71" s="1571" t="str">
        <f>IF(OR('E2'!W71=FALSE, 'E2'!G71=""),"",'E2'!G71)</f>
        <v/>
      </c>
      <c r="G71" s="1065" t="str">
        <f>IF(OR('E2'!W71=FALSE, 'E2'!H71=""),"",'E2'!H71)</f>
        <v/>
      </c>
      <c r="H71" s="1066" t="str">
        <f>IF(OR('E2'!W71=FALSE, 'E2'!J71=""),"-",'E2'!J71)</f>
        <v>-</v>
      </c>
      <c r="I71" s="1062" t="str">
        <f>IF(OR('E2'!$W71=FALSE, 'E2'!N71=""),"",'E2'!N71)</f>
        <v/>
      </c>
      <c r="J71" s="1067" t="str">
        <f>IF(OR('E2'!$W71=FALSE, 'E2'!O71=""),"",'E2'!O71)</f>
        <v/>
      </c>
      <c r="K71" s="1067" t="str">
        <f>IF(OR('E2'!$W71=FALSE, 'E2'!P71=""),"",'E2'!P71)</f>
        <v/>
      </c>
      <c r="L71" s="1068" t="str">
        <f>IF(OR('E2'!$W71=FALSE, 'E2'!Q71=""),"",'E2'!Q71)</f>
        <v/>
      </c>
      <c r="N71" s="1431"/>
      <c r="O71" s="313"/>
    </row>
    <row r="72" spans="2:15" ht="21" customHeight="1">
      <c r="B72" s="1573" t="str">
        <f>IF(OR('E2'!W72=FALSE, 'E2'!C72=""),"-",'E2'!C72)</f>
        <v>-</v>
      </c>
      <c r="C72" s="1574"/>
      <c r="D72" s="1575"/>
      <c r="E72" s="1575"/>
      <c r="F72" s="1572"/>
      <c r="G72" s="1065" t="str">
        <f>IF(OR('E2'!W72=FALSE, 'E2'!H72=""),"",'E2'!H72)</f>
        <v/>
      </c>
      <c r="H72" s="1066" t="str">
        <f>IF(OR('E2'!W72=FALSE, 'E2'!J72=""),"-",'E2'!J72)</f>
        <v>-</v>
      </c>
      <c r="I72" s="1062" t="str">
        <f>IF(OR('E2'!$W72=FALSE, 'E2'!N72=""),"",'E2'!N72)</f>
        <v/>
      </c>
      <c r="J72" s="1067" t="str">
        <f>IF(OR('E2'!$W72=FALSE, 'E2'!O72=""),"",'E2'!O72)</f>
        <v/>
      </c>
      <c r="K72" s="1067" t="str">
        <f>IF(OR('E2'!$W72=FALSE, 'E2'!P72=""),"",'E2'!P72)</f>
        <v/>
      </c>
      <c r="L72" s="1068" t="str">
        <f>IF(OR('E2'!$W72=FALSE, 'E2'!Q72=""),"",'E2'!Q72)</f>
        <v/>
      </c>
      <c r="N72" s="1431"/>
      <c r="O72" s="313"/>
    </row>
    <row r="73" spans="2:15" ht="21" customHeight="1">
      <c r="B73" s="1576" t="s">
        <v>1790</v>
      </c>
      <c r="C73" s="1577"/>
      <c r="D73" s="1577"/>
      <c r="E73" s="1578"/>
      <c r="F73" s="1571" t="str">
        <f>IF(OR('E2'!W73=FALSE, 'E2'!G73=""),"",'E2'!G73)</f>
        <v/>
      </c>
      <c r="G73" s="1065" t="str">
        <f>IF(OR('E2'!W73=FALSE, 'E2'!H73=""),"",'E2'!H73)</f>
        <v/>
      </c>
      <c r="H73" s="1066" t="str">
        <f>IF(OR('E2'!W73=FALSE, 'E2'!J73=""),"-",'E2'!J73)</f>
        <v>-</v>
      </c>
      <c r="I73" s="1062" t="str">
        <f>IF(OR('E2'!$W73=FALSE, 'E2'!N73=""),"",'E2'!N73)</f>
        <v/>
      </c>
      <c r="J73" s="1067" t="str">
        <f>IF(OR('E2'!$W73=FALSE, 'E2'!O73=""),"",'E2'!O73)</f>
        <v/>
      </c>
      <c r="K73" s="1067" t="str">
        <f>IF(OR('E2'!$W73=FALSE, 'E2'!P73=""),"",'E2'!P73)</f>
        <v/>
      </c>
      <c r="L73" s="1068" t="str">
        <f>IF(OR('E2'!$W73=FALSE, 'E2'!Q73=""),"",'E2'!Q73)</f>
        <v/>
      </c>
      <c r="N73" s="1431"/>
      <c r="O73" s="313"/>
    </row>
    <row r="74" spans="2:15" ht="21" customHeight="1">
      <c r="B74" s="1579" t="str">
        <f>IF(OR('E2'!W74=FALSE, 'E2'!C74=""),"-",'E2'!C74)</f>
        <v>-</v>
      </c>
      <c r="C74" s="1580"/>
      <c r="D74" s="1581"/>
      <c r="E74" s="1581"/>
      <c r="F74" s="1572"/>
      <c r="G74" s="1065" t="str">
        <f>IF(OR('E2'!W74=FALSE, 'E2'!H74=""),"",'E2'!H74)</f>
        <v/>
      </c>
      <c r="H74" s="1066" t="str">
        <f>IF(OR('E2'!W74=FALSE, 'E2'!J74=""),"-",'E2'!J74)</f>
        <v>-</v>
      </c>
      <c r="I74" s="1062" t="str">
        <f>IF(OR('E2'!$W74=FALSE, 'E2'!N74=""),"",'E2'!N74)</f>
        <v/>
      </c>
      <c r="J74" s="1067" t="str">
        <f>IF(OR('E2'!$W74=FALSE, 'E2'!O74=""),"",'E2'!O74)</f>
        <v/>
      </c>
      <c r="K74" s="1067" t="str">
        <f>IF(OR('E2'!$W74=FALSE, 'E2'!P74=""),"",'E2'!P74)</f>
        <v/>
      </c>
      <c r="L74" s="1068" t="str">
        <f>IF(OR('E2'!$W74=FALSE, 'E2'!Q74=""),"",'E2'!Q74)</f>
        <v/>
      </c>
      <c r="N74" s="1431"/>
      <c r="O74" s="313"/>
    </row>
    <row r="75" spans="2:15" ht="21" customHeight="1">
      <c r="B75" s="1576" t="s">
        <v>1750</v>
      </c>
      <c r="C75" s="1577"/>
      <c r="D75" s="1577"/>
      <c r="E75" s="1578"/>
      <c r="F75" s="1571" t="str">
        <f>IF(OR('E2'!W75=FALSE, 'E2'!G75=""),"",'E2'!G75)</f>
        <v/>
      </c>
      <c r="G75" s="1065" t="str">
        <f>IF(OR('E2'!W75=FALSE, 'E2'!H75=""),"",'E2'!H75)</f>
        <v/>
      </c>
      <c r="H75" s="1066" t="str">
        <f>IF(OR('E2'!W75=FALSE, 'E2'!J75=""),"-",'E2'!J75)</f>
        <v>-</v>
      </c>
      <c r="I75" s="1062" t="str">
        <f>IF(OR('E2'!$W75=FALSE, 'E2'!N75=""),"",'E2'!N75)</f>
        <v/>
      </c>
      <c r="J75" s="1067" t="str">
        <f>IF(OR('E2'!$W75=FALSE, 'E2'!O75=""),"",'E2'!O75)</f>
        <v/>
      </c>
      <c r="K75" s="1067" t="str">
        <f>IF(OR('E2'!$W75=FALSE, 'E2'!P75=""),"",'E2'!P75)</f>
        <v/>
      </c>
      <c r="L75" s="1068" t="str">
        <f>IF(OR('E2'!$W75=FALSE, 'E2'!Q75=""),"",'E2'!Q75)</f>
        <v/>
      </c>
      <c r="N75" s="1431"/>
      <c r="O75" s="313"/>
    </row>
    <row r="76" spans="2:15" ht="21" customHeight="1">
      <c r="B76" s="1579" t="str">
        <f>IF(OR('E2'!W76=FALSE, 'E2'!C76=""),"-",'E2'!C76)</f>
        <v>-</v>
      </c>
      <c r="C76" s="1580"/>
      <c r="D76" s="1581"/>
      <c r="E76" s="1581"/>
      <c r="F76" s="1572"/>
      <c r="G76" s="1065" t="str">
        <f>IF(OR('E2'!W76=FALSE, 'E2'!H76=""),"",'E2'!H76)</f>
        <v/>
      </c>
      <c r="H76" s="1066" t="str">
        <f>IF(OR('E2'!W76=FALSE, 'E2'!J76=""),"-",'E2'!J76)</f>
        <v>-</v>
      </c>
      <c r="I76" s="1062" t="str">
        <f>IF(OR('E2'!$W76=FALSE, 'E2'!N76=""),"",'E2'!N76)</f>
        <v/>
      </c>
      <c r="J76" s="1067" t="str">
        <f>IF(OR('E2'!$W76=FALSE, 'E2'!O76=""),"",'E2'!O76)</f>
        <v/>
      </c>
      <c r="K76" s="1067" t="str">
        <f>IF(OR('E2'!$W76=FALSE, 'E2'!P76=""),"",'E2'!P76)</f>
        <v/>
      </c>
      <c r="L76" s="1068" t="str">
        <f>IF(OR('E2'!$W76=FALSE, 'E2'!Q76=""),"",'E2'!Q76)</f>
        <v/>
      </c>
      <c r="N76" s="1431"/>
      <c r="O76" s="313"/>
    </row>
    <row r="77" spans="2:15" ht="21" customHeight="1">
      <c r="B77" s="1576" t="s">
        <v>1088</v>
      </c>
      <c r="C77" s="1577"/>
      <c r="D77" s="1577"/>
      <c r="E77" s="1578"/>
      <c r="F77" s="1571" t="str">
        <f>IF(OR('E2'!W77=FALSE, 'E2'!G77=""),"",'E2'!G77)</f>
        <v/>
      </c>
      <c r="G77" s="1065" t="str">
        <f>IF(OR('E2'!W77=FALSE, 'E2'!H77=""),"",'E2'!H77)</f>
        <v/>
      </c>
      <c r="H77" s="1066" t="str">
        <f>IF(OR('E2'!W77=FALSE, 'E2'!J77=""),"-",'E2'!J77)</f>
        <v>-</v>
      </c>
      <c r="I77" s="1062" t="str">
        <f>IF(OR('E2'!$W77=FALSE, 'E2'!N77=""),"",'E2'!N77)</f>
        <v/>
      </c>
      <c r="J77" s="1067" t="str">
        <f>IF(OR('E2'!$W77=FALSE, 'E2'!O77=""),"",'E2'!O77)</f>
        <v/>
      </c>
      <c r="K77" s="1067" t="str">
        <f>IF(OR('E2'!$W77=FALSE, 'E2'!P77=""),"",'E2'!P77)</f>
        <v/>
      </c>
      <c r="L77" s="1068" t="str">
        <f>IF(OR('E2'!$W77=FALSE, 'E2'!Q77=""),"",'E2'!Q77)</f>
        <v/>
      </c>
      <c r="N77" s="1431"/>
      <c r="O77" s="313"/>
    </row>
    <row r="78" spans="2:15" ht="21" customHeight="1" thickBot="1">
      <c r="B78" s="1587" t="str">
        <f>IF(OR('E2'!W78=FALSE, 'E2'!C78=""),"-",'E2'!C78)</f>
        <v>-</v>
      </c>
      <c r="C78" s="1588"/>
      <c r="D78" s="1589"/>
      <c r="E78" s="1588"/>
      <c r="F78" s="1586"/>
      <c r="G78" s="1069" t="str">
        <f>IF(OR('E2'!W78=FALSE, 'E2'!H78=""),"",'E2'!H78)</f>
        <v/>
      </c>
      <c r="H78" s="1070" t="str">
        <f>IF(OR('E2'!W78=FALSE, 'E2'!J78=""),"-",'E2'!J78)</f>
        <v>-</v>
      </c>
      <c r="I78" s="1071" t="str">
        <f>IF(OR('E2'!$W78=FALSE, 'E2'!N78=""),"",'E2'!N78)</f>
        <v/>
      </c>
      <c r="J78" s="1072" t="str">
        <f>IF(OR('E2'!$W78=FALSE, 'E2'!O78=""),"",'E2'!O78)</f>
        <v/>
      </c>
      <c r="K78" s="1072" t="str">
        <f>IF(OR('E2'!$W78=FALSE, 'E2'!P78=""),"",'E2'!P78)</f>
        <v/>
      </c>
      <c r="L78" s="1073" t="str">
        <f>IF(OR('E2'!$W78=FALSE, 'E2'!Q78=""),"",'E2'!Q78)</f>
        <v/>
      </c>
      <c r="N78" s="1431"/>
      <c r="O78" s="313"/>
    </row>
    <row r="79" spans="2:15" ht="21" customHeight="1" thickTop="1">
      <c r="B79" s="1336" t="s">
        <v>1080</v>
      </c>
      <c r="C79" s="1081" t="s">
        <v>1107</v>
      </c>
      <c r="D79" s="292" t="s">
        <v>54</v>
      </c>
      <c r="E79" s="292" t="s">
        <v>1109</v>
      </c>
      <c r="F79" s="1082" t="s">
        <v>1108</v>
      </c>
      <c r="G79" s="1060"/>
      <c r="H79" s="1061"/>
      <c r="I79" s="1062" t="str">
        <f>IF(OR('E2'!$W79=FALSE, 'E2'!N79=""),"",'E2'!N79)</f>
        <v/>
      </c>
      <c r="J79" s="1063" t="str">
        <f>IF(OR('E2'!$W79=FALSE, 'E2'!O79=""),"",'E2'!O79)</f>
        <v/>
      </c>
      <c r="K79" s="1063" t="str">
        <f>IF(OR('E2'!$W79=FALSE, 'E2'!P79=""),"",'E2'!P79)</f>
        <v/>
      </c>
      <c r="L79" s="1064" t="str">
        <f>IF(OR('E2'!$W79=FALSE, 'E2'!Q79=""),"",'E2'!Q79)</f>
        <v/>
      </c>
      <c r="N79" s="1431"/>
      <c r="O79" s="313"/>
    </row>
    <row r="80" spans="2:15" ht="21" customHeight="1">
      <c r="B80" s="1337"/>
      <c r="C80" s="1083" t="str">
        <f>IF(OR('E2'!$W80=FALSE, 'E2'!D80=""),"",'E2'!D80)</f>
        <v/>
      </c>
      <c r="D80" s="1084" t="str">
        <f>IF(OR('E2'!$W80=FALSE, 'E2'!E80=""),"",'E2'!E80)</f>
        <v/>
      </c>
      <c r="E80" s="1084" t="str">
        <f>IF(OR('E2'!$W80=FALSE, 'E2'!F80=""),"",'E2'!F80)</f>
        <v/>
      </c>
      <c r="F80" s="1085" t="str">
        <f>IF(OR('E2'!$W80=FALSE, 'E2'!G80=""),"",'E2'!G80)</f>
        <v/>
      </c>
      <c r="G80" s="1065" t="str">
        <f>IF(OR('E2'!W80=FALSE, 'E2'!H80=""),"",'E2'!H80)</f>
        <v/>
      </c>
      <c r="H80" s="1066" t="str">
        <f>IF(OR('E2'!W80=FALSE, 'E2'!J80=""),"-",'E2'!J80)</f>
        <v>-</v>
      </c>
      <c r="I80" s="1062" t="str">
        <f>IF(OR('E2'!$W80=FALSE, 'E2'!N80=""),"",'E2'!N80)</f>
        <v/>
      </c>
      <c r="J80" s="1067" t="str">
        <f>IF(OR('E2'!$W80=FALSE, 'E2'!O80=""),"",'E2'!O80)</f>
        <v/>
      </c>
      <c r="K80" s="1067" t="str">
        <f>IF(OR('E2'!$W80=FALSE, 'E2'!P80=""),"",'E2'!P80)</f>
        <v/>
      </c>
      <c r="L80" s="1068" t="str">
        <f>IF(OR('E2'!$W80=FALSE, 'E2'!Q80=""),"",'E2'!Q80)</f>
        <v/>
      </c>
      <c r="N80" s="1431"/>
      <c r="O80" s="313"/>
    </row>
    <row r="81" spans="2:15" ht="21" customHeight="1">
      <c r="B81" s="1086" t="s">
        <v>1071</v>
      </c>
      <c r="C81" s="1569" t="str">
        <f>IF(OR('E2'!$W81=FALSE, 'E2'!D81=""),"",'E2'!D81)</f>
        <v/>
      </c>
      <c r="D81" s="1569" t="str">
        <f>IF(OR('E2'!$W81=FALSE, 'E2'!E81=""),"",'E2'!E81)</f>
        <v/>
      </c>
      <c r="E81" s="1569" t="str">
        <f>IF(OR('E2'!$W81=FALSE, 'E2'!F81=""),"",'E2'!F81)</f>
        <v/>
      </c>
      <c r="F81" s="1570" t="str">
        <f>IF(OR('E2'!$W81=FALSE, 'E2'!G81=""),"",'E2'!G81)</f>
        <v/>
      </c>
      <c r="G81" s="1065" t="str">
        <f>IF(OR('E2'!W81=FALSE, 'E2'!H81=""),"",'E2'!H81)</f>
        <v/>
      </c>
      <c r="H81" s="1066" t="str">
        <f>IF(OR('E2'!W81=FALSE, 'E2'!J81=""),"-",'E2'!J81)</f>
        <v>-</v>
      </c>
      <c r="I81" s="1062" t="str">
        <f>IF(OR('E2'!$W81=FALSE, 'E2'!N81=""),"",'E2'!N81)</f>
        <v/>
      </c>
      <c r="J81" s="1067" t="str">
        <f>IF(OR('E2'!$W81=FALSE, 'E2'!O81=""),"",'E2'!O81)</f>
        <v/>
      </c>
      <c r="K81" s="1067" t="str">
        <f>IF(OR('E2'!$W81=FALSE, 'E2'!P81=""),"",'E2'!P81)</f>
        <v/>
      </c>
      <c r="L81" s="1068" t="str">
        <f>IF(OR('E2'!$W81=FALSE, 'E2'!Q81=""),"",'E2'!Q81)</f>
        <v/>
      </c>
      <c r="N81" s="1431"/>
      <c r="O81" s="313"/>
    </row>
    <row r="82" spans="2:15" ht="21" customHeight="1">
      <c r="B82" s="1341"/>
      <c r="C82" s="1342"/>
      <c r="D82" s="1342"/>
      <c r="E82" s="1343"/>
      <c r="F82" s="298" t="s">
        <v>1072</v>
      </c>
      <c r="G82" s="1065" t="str">
        <f>IF(OR('E2'!W82=FALSE, 'E2'!H82=""),"",'E2'!H82)</f>
        <v/>
      </c>
      <c r="H82" s="1066" t="str">
        <f>IF(OR('E2'!W82=FALSE, 'E2'!J82=""),"-",'E2'!J82)</f>
        <v>-</v>
      </c>
      <c r="I82" s="1062" t="str">
        <f>IF(OR('E2'!$W82=FALSE, 'E2'!N82=""),"",'E2'!N82)</f>
        <v/>
      </c>
      <c r="J82" s="1067" t="str">
        <f>IF(OR('E2'!$W82=FALSE, 'E2'!O82=""),"",'E2'!O82)</f>
        <v/>
      </c>
      <c r="K82" s="1067" t="str">
        <f>IF(OR('E2'!$W82=FALSE, 'E2'!P82=""),"",'E2'!P82)</f>
        <v/>
      </c>
      <c r="L82" s="1068" t="str">
        <f>IF(OR('E2'!$W82=FALSE, 'E2'!Q82=""),"",'E2'!Q82)</f>
        <v/>
      </c>
      <c r="N82" s="1431"/>
      <c r="O82" s="313"/>
    </row>
    <row r="83" spans="2:15" ht="21" customHeight="1">
      <c r="B83" s="1344" t="s">
        <v>1148</v>
      </c>
      <c r="C83" s="1345"/>
      <c r="D83" s="1345"/>
      <c r="E83" s="1345"/>
      <c r="F83" s="1571" t="str">
        <f>IF(OR('E2'!W83=FALSE, 'E2'!G83=""),"",'E2'!G83)</f>
        <v/>
      </c>
      <c r="G83" s="1065" t="str">
        <f>IF(OR('E2'!W83=FALSE, 'E2'!H83=""),"",'E2'!H83)</f>
        <v/>
      </c>
      <c r="H83" s="1066" t="str">
        <f>IF(OR('E2'!W83=FALSE, 'E2'!J83=""),"-",'E2'!J83)</f>
        <v>-</v>
      </c>
      <c r="I83" s="1062" t="str">
        <f>IF(OR('E2'!$W83=FALSE, 'E2'!N83=""),"",'E2'!N83)</f>
        <v/>
      </c>
      <c r="J83" s="1067" t="str">
        <f>IF(OR('E2'!$W83=FALSE, 'E2'!O83=""),"",'E2'!O83)</f>
        <v/>
      </c>
      <c r="K83" s="1067" t="str">
        <f>IF(OR('E2'!$W83=FALSE, 'E2'!P83=""),"",'E2'!P83)</f>
        <v/>
      </c>
      <c r="L83" s="1068" t="str">
        <f>IF(OR('E2'!$W83=FALSE, 'E2'!Q83=""),"",'E2'!Q83)</f>
        <v/>
      </c>
      <c r="N83" s="1431"/>
      <c r="O83" s="313"/>
    </row>
    <row r="84" spans="2:15" ht="21" customHeight="1">
      <c r="B84" s="1573" t="str">
        <f>IF(OR('E2'!W84=FALSE, 'E2'!C84=""),"-",'E2'!C84)</f>
        <v>-</v>
      </c>
      <c r="C84" s="1574"/>
      <c r="D84" s="1575"/>
      <c r="E84" s="1575"/>
      <c r="F84" s="1572"/>
      <c r="G84" s="1065" t="str">
        <f>IF(OR('E2'!W84=FALSE, 'E2'!H84=""),"",'E2'!H84)</f>
        <v/>
      </c>
      <c r="H84" s="1066" t="str">
        <f>IF(OR('E2'!W84=FALSE, 'E2'!J84=""),"-",'E2'!J84)</f>
        <v>-</v>
      </c>
      <c r="I84" s="1062" t="str">
        <f>IF(OR('E2'!$W84=FALSE, 'E2'!N84=""),"",'E2'!N84)</f>
        <v/>
      </c>
      <c r="J84" s="1067" t="str">
        <f>IF(OR('E2'!$W84=FALSE, 'E2'!O84=""),"",'E2'!O84)</f>
        <v/>
      </c>
      <c r="K84" s="1067" t="str">
        <f>IF(OR('E2'!$W84=FALSE, 'E2'!P84=""),"",'E2'!P84)</f>
        <v/>
      </c>
      <c r="L84" s="1068" t="str">
        <f>IF(OR('E2'!$W84=FALSE, 'E2'!Q84=""),"",'E2'!Q84)</f>
        <v/>
      </c>
      <c r="N84" s="1431"/>
      <c r="O84" s="313"/>
    </row>
    <row r="85" spans="2:15" ht="21" customHeight="1">
      <c r="B85" s="1344" t="s">
        <v>1150</v>
      </c>
      <c r="C85" s="1345"/>
      <c r="D85" s="1345"/>
      <c r="E85" s="1345"/>
      <c r="F85" s="1571" t="str">
        <f>IF(OR('E2'!W85=FALSE, 'E2'!G85=""),"",'E2'!G85)</f>
        <v/>
      </c>
      <c r="G85" s="1065" t="str">
        <f>IF(OR('E2'!W85=FALSE, 'E2'!H85=""),"",'E2'!H85)</f>
        <v/>
      </c>
      <c r="H85" s="1066" t="str">
        <f>IF(OR('E2'!W85=FALSE, 'E2'!J85=""),"-",'E2'!J85)</f>
        <v>-</v>
      </c>
      <c r="I85" s="1062" t="str">
        <f>IF(OR('E2'!$W85=FALSE, 'E2'!N85=""),"",'E2'!N85)</f>
        <v/>
      </c>
      <c r="J85" s="1067" t="str">
        <f>IF(OR('E2'!$W85=FALSE, 'E2'!O85=""),"",'E2'!O85)</f>
        <v/>
      </c>
      <c r="K85" s="1067" t="str">
        <f>IF(OR('E2'!$W85=FALSE, 'E2'!P85=""),"",'E2'!P85)</f>
        <v/>
      </c>
      <c r="L85" s="1068" t="str">
        <f>IF(OR('E2'!$W85=FALSE, 'E2'!Q85=""),"",'E2'!Q85)</f>
        <v/>
      </c>
      <c r="N85" s="1431"/>
      <c r="O85" s="313"/>
    </row>
    <row r="86" spans="2:15" ht="21" customHeight="1">
      <c r="B86" s="1573" t="str">
        <f>IF(OR('E2'!W86=FALSE, 'E2'!C86=""),"-",'E2'!C86)</f>
        <v>-</v>
      </c>
      <c r="C86" s="1574"/>
      <c r="D86" s="1575"/>
      <c r="E86" s="1575"/>
      <c r="F86" s="1572"/>
      <c r="G86" s="1065" t="str">
        <f>IF(OR('E2'!W86=FALSE, 'E2'!H86=""),"",'E2'!H86)</f>
        <v/>
      </c>
      <c r="H86" s="1066" t="str">
        <f>IF(OR('E2'!W86=FALSE, 'E2'!J86=""),"-",'E2'!J86)</f>
        <v>-</v>
      </c>
      <c r="I86" s="1062" t="str">
        <f>IF(OR('E2'!$W86=FALSE, 'E2'!N86=""),"",'E2'!N86)</f>
        <v/>
      </c>
      <c r="J86" s="1067" t="str">
        <f>IF(OR('E2'!$W86=FALSE, 'E2'!O86=""),"",'E2'!O86)</f>
        <v/>
      </c>
      <c r="K86" s="1067" t="str">
        <f>IF(OR('E2'!$W86=FALSE, 'E2'!P86=""),"",'E2'!P86)</f>
        <v/>
      </c>
      <c r="L86" s="1068" t="str">
        <f>IF(OR('E2'!$W86=FALSE, 'E2'!Q86=""),"",'E2'!Q86)</f>
        <v/>
      </c>
      <c r="N86" s="1431"/>
      <c r="O86" s="313"/>
    </row>
    <row r="87" spans="2:15" ht="21" customHeight="1">
      <c r="B87" s="1576" t="s">
        <v>1790</v>
      </c>
      <c r="C87" s="1577"/>
      <c r="D87" s="1577"/>
      <c r="E87" s="1578"/>
      <c r="F87" s="1571" t="str">
        <f>IF(OR('E2'!W87=FALSE, 'E2'!G87=""),"",'E2'!G87)</f>
        <v/>
      </c>
      <c r="G87" s="1065" t="str">
        <f>IF(OR('E2'!W87=FALSE, 'E2'!H87=""),"",'E2'!H87)</f>
        <v/>
      </c>
      <c r="H87" s="1066" t="str">
        <f>IF(OR('E2'!W87=FALSE, 'E2'!J87=""),"-",'E2'!J87)</f>
        <v>-</v>
      </c>
      <c r="I87" s="1062" t="str">
        <f>IF(OR('E2'!$W87=FALSE, 'E2'!N87=""),"",'E2'!N87)</f>
        <v/>
      </c>
      <c r="J87" s="1067" t="str">
        <f>IF(OR('E2'!$W87=FALSE, 'E2'!O87=""),"",'E2'!O87)</f>
        <v/>
      </c>
      <c r="K87" s="1067" t="str">
        <f>IF(OR('E2'!$W87=FALSE, 'E2'!P87=""),"",'E2'!P87)</f>
        <v/>
      </c>
      <c r="L87" s="1068" t="str">
        <f>IF(OR('E2'!$W87=FALSE, 'E2'!Q87=""),"",'E2'!Q87)</f>
        <v/>
      </c>
      <c r="N87" s="1431"/>
      <c r="O87" s="313"/>
    </row>
    <row r="88" spans="2:15" ht="21" customHeight="1">
      <c r="B88" s="1579" t="str">
        <f>IF(OR('E2'!W88=FALSE, 'E2'!C88=""),"-",'E2'!C88)</f>
        <v>-</v>
      </c>
      <c r="C88" s="1580"/>
      <c r="D88" s="1581"/>
      <c r="E88" s="1581"/>
      <c r="F88" s="1572"/>
      <c r="G88" s="1065" t="str">
        <f>IF(OR('E2'!W88=FALSE, 'E2'!H88=""),"",'E2'!H88)</f>
        <v/>
      </c>
      <c r="H88" s="1066" t="str">
        <f>IF(OR('E2'!W88=FALSE, 'E2'!J88=""),"-",'E2'!J88)</f>
        <v>-</v>
      </c>
      <c r="I88" s="1062" t="str">
        <f>IF(OR('E2'!$W88=FALSE, 'E2'!N88=""),"",'E2'!N88)</f>
        <v/>
      </c>
      <c r="J88" s="1067" t="str">
        <f>IF(OR('E2'!$W88=FALSE, 'E2'!O88=""),"",'E2'!O88)</f>
        <v/>
      </c>
      <c r="K88" s="1067" t="str">
        <f>IF(OR('E2'!$W88=FALSE, 'E2'!P88=""),"",'E2'!P88)</f>
        <v/>
      </c>
      <c r="L88" s="1068" t="str">
        <f>IF(OR('E2'!$W88=FALSE, 'E2'!Q88=""),"",'E2'!Q88)</f>
        <v/>
      </c>
      <c r="N88" s="1431"/>
      <c r="O88" s="313"/>
    </row>
    <row r="89" spans="2:15" ht="21" customHeight="1">
      <c r="B89" s="1576" t="s">
        <v>1750</v>
      </c>
      <c r="C89" s="1577"/>
      <c r="D89" s="1577"/>
      <c r="E89" s="1578"/>
      <c r="F89" s="1571" t="str">
        <f>IF(OR('E2'!W89=FALSE, 'E2'!G89=""),"",'E2'!G89)</f>
        <v/>
      </c>
      <c r="G89" s="1065" t="str">
        <f>IF(OR('E2'!W89=FALSE, 'E2'!H89=""),"",'E2'!H89)</f>
        <v/>
      </c>
      <c r="H89" s="1066" t="str">
        <f>IF(OR('E2'!W89=FALSE, 'E2'!J89=""),"-",'E2'!J89)</f>
        <v>-</v>
      </c>
      <c r="I89" s="1062" t="str">
        <f>IF(OR('E2'!$W89=FALSE, 'E2'!N89=""),"",'E2'!N89)</f>
        <v/>
      </c>
      <c r="J89" s="1067" t="str">
        <f>IF(OR('E2'!$W89=FALSE, 'E2'!O89=""),"",'E2'!O89)</f>
        <v/>
      </c>
      <c r="K89" s="1067" t="str">
        <f>IF(OR('E2'!$W89=FALSE, 'E2'!P89=""),"",'E2'!P89)</f>
        <v/>
      </c>
      <c r="L89" s="1068" t="str">
        <f>IF(OR('E2'!$W89=FALSE, 'E2'!Q89=""),"",'E2'!Q89)</f>
        <v/>
      </c>
      <c r="N89" s="1431"/>
      <c r="O89" s="313"/>
    </row>
    <row r="90" spans="2:15" ht="21" customHeight="1">
      <c r="B90" s="1579" t="str">
        <f>IF(OR('E2'!W90=FALSE, 'E2'!C90=""),"-",'E2'!C90)</f>
        <v>-</v>
      </c>
      <c r="C90" s="1580"/>
      <c r="D90" s="1581"/>
      <c r="E90" s="1581"/>
      <c r="F90" s="1572"/>
      <c r="G90" s="1065" t="str">
        <f>IF(OR('E2'!W90=FALSE, 'E2'!H90=""),"",'E2'!H90)</f>
        <v/>
      </c>
      <c r="H90" s="1066" t="str">
        <f>IF(OR('E2'!W90=FALSE, 'E2'!J90=""),"-",'E2'!J90)</f>
        <v>-</v>
      </c>
      <c r="I90" s="1062" t="str">
        <f>IF(OR('E2'!$W90=FALSE, 'E2'!N90=""),"",'E2'!N90)</f>
        <v/>
      </c>
      <c r="J90" s="1067" t="str">
        <f>IF(OR('E2'!$W90=FALSE, 'E2'!O90=""),"",'E2'!O90)</f>
        <v/>
      </c>
      <c r="K90" s="1067" t="str">
        <f>IF(OR('E2'!$W90=FALSE, 'E2'!P90=""),"",'E2'!P90)</f>
        <v/>
      </c>
      <c r="L90" s="1068" t="str">
        <f>IF(OR('E2'!$W90=FALSE, 'E2'!Q90=""),"",'E2'!Q90)</f>
        <v/>
      </c>
      <c r="N90" s="1431"/>
      <c r="O90" s="313"/>
    </row>
    <row r="91" spans="2:15" ht="21" customHeight="1">
      <c r="B91" s="1576" t="s">
        <v>1088</v>
      </c>
      <c r="C91" s="1577"/>
      <c r="D91" s="1577"/>
      <c r="E91" s="1578"/>
      <c r="F91" s="1571" t="str">
        <f>IF(OR('E2'!W91=FALSE, 'E2'!G91=""),"",'E2'!G91)</f>
        <v/>
      </c>
      <c r="G91" s="1065" t="str">
        <f>IF(OR('E2'!W91=FALSE, 'E2'!H91=""),"",'E2'!H91)</f>
        <v/>
      </c>
      <c r="H91" s="1066" t="str">
        <f>IF(OR('E2'!W91=FALSE, 'E2'!J91=""),"-",'E2'!J91)</f>
        <v>-</v>
      </c>
      <c r="I91" s="1062" t="str">
        <f>IF(OR('E2'!$W91=FALSE, 'E2'!N91=""),"",'E2'!N91)</f>
        <v/>
      </c>
      <c r="J91" s="1067" t="str">
        <f>IF(OR('E2'!$W91=FALSE, 'E2'!O91=""),"",'E2'!O91)</f>
        <v/>
      </c>
      <c r="K91" s="1067" t="str">
        <f>IF(OR('E2'!$W91=FALSE, 'E2'!P91=""),"",'E2'!P91)</f>
        <v/>
      </c>
      <c r="L91" s="1068" t="str">
        <f>IF(OR('E2'!$W91=FALSE, 'E2'!Q91=""),"",'E2'!Q91)</f>
        <v/>
      </c>
      <c r="N91" s="1431"/>
      <c r="O91" s="313"/>
    </row>
    <row r="92" spans="2:15" ht="21" customHeight="1" thickBot="1">
      <c r="B92" s="1587" t="str">
        <f>IF(OR('E2'!W92=FALSE, 'E2'!C92=""),"-",'E2'!C92)</f>
        <v>-</v>
      </c>
      <c r="C92" s="1588"/>
      <c r="D92" s="1589"/>
      <c r="E92" s="1588"/>
      <c r="F92" s="1586"/>
      <c r="G92" s="1069" t="str">
        <f>IF(OR('E2'!W92=FALSE, 'E2'!H92=""),"",'E2'!H92)</f>
        <v/>
      </c>
      <c r="H92" s="1070" t="str">
        <f>IF(OR('E2'!W92=FALSE, 'E2'!J92=""),"-",'E2'!J92)</f>
        <v>-</v>
      </c>
      <c r="I92" s="1071" t="str">
        <f>IF(OR('E2'!$W92=FALSE, 'E2'!N92=""),"",'E2'!N92)</f>
        <v/>
      </c>
      <c r="J92" s="1072" t="str">
        <f>IF(OR('E2'!$W92=FALSE, 'E2'!O92=""),"",'E2'!O92)</f>
        <v/>
      </c>
      <c r="K92" s="1072" t="str">
        <f>IF(OR('E2'!$W92=FALSE, 'E2'!P92=""),"",'E2'!P92)</f>
        <v/>
      </c>
      <c r="L92" s="1073" t="str">
        <f>IF(OR('E2'!$W92=FALSE, 'E2'!Q92=""),"",'E2'!Q92)</f>
        <v/>
      </c>
      <c r="N92" s="1431"/>
      <c r="O92" s="313"/>
    </row>
    <row r="93" spans="2:15" ht="21" customHeight="1" thickTop="1">
      <c r="B93" s="1336" t="s">
        <v>1081</v>
      </c>
      <c r="C93" s="1081" t="s">
        <v>1107</v>
      </c>
      <c r="D93" s="292" t="s">
        <v>54</v>
      </c>
      <c r="E93" s="292" t="s">
        <v>1109</v>
      </c>
      <c r="F93" s="1082" t="s">
        <v>1108</v>
      </c>
      <c r="G93" s="1060"/>
      <c r="H93" s="1061"/>
      <c r="I93" s="1062" t="str">
        <f>IF(OR('E2'!$W93=FALSE, 'E2'!N93=""),"",'E2'!N93)</f>
        <v/>
      </c>
      <c r="J93" s="1063" t="str">
        <f>IF(OR('E2'!$W93=FALSE, 'E2'!O93=""),"",'E2'!O93)</f>
        <v/>
      </c>
      <c r="K93" s="1063" t="str">
        <f>IF(OR('E2'!$W93=FALSE, 'E2'!P93=""),"",'E2'!P93)</f>
        <v/>
      </c>
      <c r="L93" s="1064" t="str">
        <f>IF(OR('E2'!$W93=FALSE, 'E2'!Q93=""),"",'E2'!Q93)</f>
        <v/>
      </c>
      <c r="N93" s="1431"/>
      <c r="O93" s="313"/>
    </row>
    <row r="94" spans="2:15" ht="21" customHeight="1">
      <c r="B94" s="1337"/>
      <c r="C94" s="1083" t="str">
        <f>IF(OR('E2'!$W94=FALSE, 'E2'!D94=""),"",'E2'!D94)</f>
        <v/>
      </c>
      <c r="D94" s="1084" t="str">
        <f>IF(OR('E2'!$W94=FALSE, 'E2'!E94=""),"",'E2'!E94)</f>
        <v/>
      </c>
      <c r="E94" s="1084" t="str">
        <f>IF(OR('E2'!$W94=FALSE, 'E2'!F94=""),"",'E2'!F94)</f>
        <v/>
      </c>
      <c r="F94" s="1085" t="str">
        <f>IF(OR('E2'!$W94=FALSE, 'E2'!G94=""),"",'E2'!G94)</f>
        <v/>
      </c>
      <c r="G94" s="1065" t="str">
        <f>IF(OR('E2'!W94=FALSE, 'E2'!H94=""),"",'E2'!H94)</f>
        <v/>
      </c>
      <c r="H94" s="1066" t="str">
        <f>IF(OR('E2'!W94=FALSE, 'E2'!J94=""),"-",'E2'!J94)</f>
        <v>-</v>
      </c>
      <c r="I94" s="1062" t="str">
        <f>IF(OR('E2'!$W94=FALSE, 'E2'!N94=""),"",'E2'!N94)</f>
        <v/>
      </c>
      <c r="J94" s="1067" t="str">
        <f>IF(OR('E2'!$W94=FALSE, 'E2'!O94=""),"",'E2'!O94)</f>
        <v/>
      </c>
      <c r="K94" s="1067" t="str">
        <f>IF(OR('E2'!$W94=FALSE, 'E2'!P94=""),"",'E2'!P94)</f>
        <v/>
      </c>
      <c r="L94" s="1068" t="str">
        <f>IF(OR('E2'!$W94=FALSE, 'E2'!Q94=""),"",'E2'!Q94)</f>
        <v/>
      </c>
      <c r="N94" s="1431"/>
      <c r="O94" s="313"/>
    </row>
    <row r="95" spans="2:15" ht="21" customHeight="1">
      <c r="B95" s="1086" t="s">
        <v>1071</v>
      </c>
      <c r="C95" s="1569" t="str">
        <f>IF(OR('E2'!$W95=FALSE, 'E2'!D95=""),"",'E2'!D95)</f>
        <v/>
      </c>
      <c r="D95" s="1569" t="str">
        <f>IF(OR('E2'!$W95=FALSE, 'E2'!E95=""),"",'E2'!E95)</f>
        <v/>
      </c>
      <c r="E95" s="1569" t="str">
        <f>IF(OR('E2'!$W95=FALSE, 'E2'!F95=""),"",'E2'!F95)</f>
        <v/>
      </c>
      <c r="F95" s="1570" t="str">
        <f>IF(OR('E2'!$W95=FALSE, 'E2'!G95=""),"",'E2'!G95)</f>
        <v/>
      </c>
      <c r="G95" s="1065" t="str">
        <f>IF(OR('E2'!W95=FALSE, 'E2'!H95=""),"",'E2'!H95)</f>
        <v/>
      </c>
      <c r="H95" s="1066" t="str">
        <f>IF(OR('E2'!W95=FALSE, 'E2'!J95=""),"-",'E2'!J95)</f>
        <v>-</v>
      </c>
      <c r="I95" s="1062" t="str">
        <f>IF(OR('E2'!$W95=FALSE, 'E2'!N95=""),"",'E2'!N95)</f>
        <v/>
      </c>
      <c r="J95" s="1067" t="str">
        <f>IF(OR('E2'!$W95=FALSE, 'E2'!O95=""),"",'E2'!O95)</f>
        <v/>
      </c>
      <c r="K95" s="1067" t="str">
        <f>IF(OR('E2'!$W95=FALSE, 'E2'!P95=""),"",'E2'!P95)</f>
        <v/>
      </c>
      <c r="L95" s="1068" t="str">
        <f>IF(OR('E2'!$W95=FALSE, 'E2'!Q95=""),"",'E2'!Q95)</f>
        <v/>
      </c>
      <c r="N95" s="1431"/>
      <c r="O95" s="313"/>
    </row>
    <row r="96" spans="2:15" ht="21" customHeight="1">
      <c r="B96" s="1341"/>
      <c r="C96" s="1342"/>
      <c r="D96" s="1342"/>
      <c r="E96" s="1343"/>
      <c r="F96" s="298" t="s">
        <v>1072</v>
      </c>
      <c r="G96" s="1065" t="str">
        <f>IF(OR('E2'!W96=FALSE, 'E2'!H96=""),"",'E2'!H96)</f>
        <v/>
      </c>
      <c r="H96" s="1066" t="str">
        <f>IF(OR('E2'!W96=FALSE, 'E2'!J96=""),"-",'E2'!J96)</f>
        <v>-</v>
      </c>
      <c r="I96" s="1062" t="str">
        <f>IF(OR('E2'!$W96=FALSE, 'E2'!N96=""),"",'E2'!N96)</f>
        <v/>
      </c>
      <c r="J96" s="1067" t="str">
        <f>IF(OR('E2'!$W96=FALSE, 'E2'!O96=""),"",'E2'!O96)</f>
        <v/>
      </c>
      <c r="K96" s="1067" t="str">
        <f>IF(OR('E2'!$W96=FALSE, 'E2'!P96=""),"",'E2'!P96)</f>
        <v/>
      </c>
      <c r="L96" s="1068" t="str">
        <f>IF(OR('E2'!$W96=FALSE, 'E2'!Q96=""),"",'E2'!Q96)</f>
        <v/>
      </c>
      <c r="N96" s="1431"/>
      <c r="O96" s="313"/>
    </row>
    <row r="97" spans="2:15" ht="21" customHeight="1">
      <c r="B97" s="1344" t="s">
        <v>1148</v>
      </c>
      <c r="C97" s="1345"/>
      <c r="D97" s="1345"/>
      <c r="E97" s="1345"/>
      <c r="F97" s="1571" t="str">
        <f>IF(OR('E2'!W97=FALSE, 'E2'!G97=""),"",'E2'!G97)</f>
        <v/>
      </c>
      <c r="G97" s="1065" t="str">
        <f>IF(OR('E2'!W97=FALSE, 'E2'!H97=""),"",'E2'!H97)</f>
        <v/>
      </c>
      <c r="H97" s="1066" t="str">
        <f>IF(OR('E2'!W97=FALSE, 'E2'!J97=""),"-",'E2'!J97)</f>
        <v>-</v>
      </c>
      <c r="I97" s="1062" t="str">
        <f>IF(OR('E2'!$W97=FALSE, 'E2'!N97=""),"",'E2'!N97)</f>
        <v/>
      </c>
      <c r="J97" s="1067" t="str">
        <f>IF(OR('E2'!$W97=FALSE, 'E2'!O97=""),"",'E2'!O97)</f>
        <v/>
      </c>
      <c r="K97" s="1067" t="str">
        <f>IF(OR('E2'!$W97=FALSE, 'E2'!P97=""),"",'E2'!P97)</f>
        <v/>
      </c>
      <c r="L97" s="1068" t="str">
        <f>IF(OR('E2'!$W97=FALSE, 'E2'!Q97=""),"",'E2'!Q97)</f>
        <v/>
      </c>
      <c r="N97" s="1431"/>
      <c r="O97" s="313"/>
    </row>
    <row r="98" spans="2:15" ht="21" customHeight="1">
      <c r="B98" s="1573" t="str">
        <f>IF(OR('E2'!W98=FALSE, 'E2'!C98=""),"-",'E2'!C98)</f>
        <v>-</v>
      </c>
      <c r="C98" s="1574"/>
      <c r="D98" s="1575"/>
      <c r="E98" s="1575"/>
      <c r="F98" s="1572"/>
      <c r="G98" s="1065" t="str">
        <f>IF(OR('E2'!W98=FALSE, 'E2'!H98=""),"",'E2'!H98)</f>
        <v/>
      </c>
      <c r="H98" s="1066" t="str">
        <f>IF(OR('E2'!W98=FALSE, 'E2'!J98=""),"-",'E2'!J98)</f>
        <v>-</v>
      </c>
      <c r="I98" s="1062" t="str">
        <f>IF(OR('E2'!$W98=FALSE, 'E2'!N98=""),"",'E2'!N98)</f>
        <v/>
      </c>
      <c r="J98" s="1067" t="str">
        <f>IF(OR('E2'!$W98=FALSE, 'E2'!O98=""),"",'E2'!O98)</f>
        <v/>
      </c>
      <c r="K98" s="1067" t="str">
        <f>IF(OR('E2'!$W98=FALSE, 'E2'!P98=""),"",'E2'!P98)</f>
        <v/>
      </c>
      <c r="L98" s="1068" t="str">
        <f>IF(OR('E2'!$W98=FALSE, 'E2'!Q98=""),"",'E2'!Q98)</f>
        <v/>
      </c>
      <c r="N98" s="1431"/>
      <c r="O98" s="313"/>
    </row>
    <row r="99" spans="2:15" ht="21" customHeight="1">
      <c r="B99" s="1344" t="s">
        <v>1150</v>
      </c>
      <c r="C99" s="1345"/>
      <c r="D99" s="1345"/>
      <c r="E99" s="1345"/>
      <c r="F99" s="1571" t="str">
        <f>IF(OR('E2'!W99=FALSE, 'E2'!G99=""),"",'E2'!G99)</f>
        <v/>
      </c>
      <c r="G99" s="1065" t="str">
        <f>IF(OR('E2'!W99=FALSE, 'E2'!H99=""),"",'E2'!H99)</f>
        <v/>
      </c>
      <c r="H99" s="1066" t="str">
        <f>IF(OR('E2'!W99=FALSE, 'E2'!J99=""),"-",'E2'!J99)</f>
        <v>-</v>
      </c>
      <c r="I99" s="1062" t="str">
        <f>IF(OR('E2'!$W99=FALSE, 'E2'!N99=""),"",'E2'!N99)</f>
        <v/>
      </c>
      <c r="J99" s="1067" t="str">
        <f>IF(OR('E2'!$W99=FALSE, 'E2'!O99=""),"",'E2'!O99)</f>
        <v/>
      </c>
      <c r="K99" s="1067" t="str">
        <f>IF(OR('E2'!$W99=FALSE, 'E2'!P99=""),"",'E2'!P99)</f>
        <v/>
      </c>
      <c r="L99" s="1068" t="str">
        <f>IF(OR('E2'!$W99=FALSE, 'E2'!Q99=""),"",'E2'!Q99)</f>
        <v/>
      </c>
      <c r="N99" s="1431"/>
      <c r="O99" s="313"/>
    </row>
    <row r="100" spans="2:15" ht="21" customHeight="1">
      <c r="B100" s="1573" t="str">
        <f>IF(OR('E2'!W100=FALSE, 'E2'!C100=""),"-",'E2'!C100)</f>
        <v>-</v>
      </c>
      <c r="C100" s="1574"/>
      <c r="D100" s="1575"/>
      <c r="E100" s="1575"/>
      <c r="F100" s="1572"/>
      <c r="G100" s="1065" t="str">
        <f>IF(OR('E2'!W100=FALSE, 'E2'!H100=""),"",'E2'!H100)</f>
        <v/>
      </c>
      <c r="H100" s="1066" t="str">
        <f>IF(OR('E2'!W100=FALSE, 'E2'!J100=""),"-",'E2'!J100)</f>
        <v>-</v>
      </c>
      <c r="I100" s="1062" t="str">
        <f>IF(OR('E2'!$W100=FALSE, 'E2'!N100=""),"",'E2'!N100)</f>
        <v/>
      </c>
      <c r="J100" s="1067" t="str">
        <f>IF(OR('E2'!$W100=FALSE, 'E2'!O100=""),"",'E2'!O100)</f>
        <v/>
      </c>
      <c r="K100" s="1067" t="str">
        <f>IF(OR('E2'!$W100=FALSE, 'E2'!P100=""),"",'E2'!P100)</f>
        <v/>
      </c>
      <c r="L100" s="1068" t="str">
        <f>IF(OR('E2'!$W100=FALSE, 'E2'!Q100=""),"",'E2'!Q100)</f>
        <v/>
      </c>
      <c r="N100" s="1431"/>
      <c r="O100" s="313"/>
    </row>
    <row r="101" spans="2:15" ht="21" customHeight="1">
      <c r="B101" s="1576" t="s">
        <v>1790</v>
      </c>
      <c r="C101" s="1577"/>
      <c r="D101" s="1577"/>
      <c r="E101" s="1578"/>
      <c r="F101" s="1571" t="str">
        <f>IF(OR('E2'!W101=FALSE, 'E2'!G101=""),"",'E2'!G101)</f>
        <v/>
      </c>
      <c r="G101" s="1065" t="str">
        <f>IF(OR('E2'!W101=FALSE, 'E2'!H101=""),"",'E2'!H101)</f>
        <v/>
      </c>
      <c r="H101" s="1066" t="str">
        <f>IF(OR('E2'!W101=FALSE, 'E2'!J101=""),"-",'E2'!J101)</f>
        <v>-</v>
      </c>
      <c r="I101" s="1062" t="str">
        <f>IF(OR('E2'!$W101=FALSE, 'E2'!N101=""),"",'E2'!N101)</f>
        <v/>
      </c>
      <c r="J101" s="1067" t="str">
        <f>IF(OR('E2'!$W101=FALSE, 'E2'!O101=""),"",'E2'!O101)</f>
        <v/>
      </c>
      <c r="K101" s="1067" t="str">
        <f>IF(OR('E2'!$W101=FALSE, 'E2'!P101=""),"",'E2'!P101)</f>
        <v/>
      </c>
      <c r="L101" s="1068" t="str">
        <f>IF(OR('E2'!$W101=FALSE, 'E2'!Q101=""),"",'E2'!Q101)</f>
        <v/>
      </c>
      <c r="N101" s="1431"/>
      <c r="O101" s="313"/>
    </row>
    <row r="102" spans="2:15" ht="21" customHeight="1">
      <c r="B102" s="1579" t="str">
        <f>IF(OR('E2'!W102=FALSE, 'E2'!C102=""),"-",'E2'!C102)</f>
        <v>-</v>
      </c>
      <c r="C102" s="1580"/>
      <c r="D102" s="1581"/>
      <c r="E102" s="1581"/>
      <c r="F102" s="1572"/>
      <c r="G102" s="1065" t="str">
        <f>IF(OR('E2'!W102=FALSE, 'E2'!H102=""),"",'E2'!H102)</f>
        <v/>
      </c>
      <c r="H102" s="1066" t="str">
        <f>IF(OR('E2'!W102=FALSE, 'E2'!J102=""),"-",'E2'!J102)</f>
        <v>-</v>
      </c>
      <c r="I102" s="1062" t="str">
        <f>IF(OR('E2'!$W102=FALSE, 'E2'!N102=""),"",'E2'!N102)</f>
        <v/>
      </c>
      <c r="J102" s="1067" t="str">
        <f>IF(OR('E2'!$W102=FALSE, 'E2'!O102=""),"",'E2'!O102)</f>
        <v/>
      </c>
      <c r="K102" s="1067" t="str">
        <f>IF(OR('E2'!$W102=FALSE, 'E2'!P102=""),"",'E2'!P102)</f>
        <v/>
      </c>
      <c r="L102" s="1068" t="str">
        <f>IF(OR('E2'!$W102=FALSE, 'E2'!Q102=""),"",'E2'!Q102)</f>
        <v/>
      </c>
      <c r="N102" s="1431"/>
      <c r="O102" s="313"/>
    </row>
    <row r="103" spans="2:15" ht="21" customHeight="1">
      <c r="B103" s="1576" t="s">
        <v>1750</v>
      </c>
      <c r="C103" s="1577"/>
      <c r="D103" s="1577"/>
      <c r="E103" s="1578"/>
      <c r="F103" s="1571" t="str">
        <f>IF(OR('E2'!W103=FALSE, 'E2'!G103=""),"",'E2'!G103)</f>
        <v/>
      </c>
      <c r="G103" s="1065" t="str">
        <f>IF(OR('E2'!W103=FALSE, 'E2'!H103=""),"",'E2'!H103)</f>
        <v/>
      </c>
      <c r="H103" s="1066" t="str">
        <f>IF(OR('E2'!W103=FALSE, 'E2'!J103=""),"-",'E2'!J103)</f>
        <v>-</v>
      </c>
      <c r="I103" s="1062" t="str">
        <f>IF(OR('E2'!$W103=FALSE, 'E2'!N103=""),"",'E2'!N103)</f>
        <v/>
      </c>
      <c r="J103" s="1067" t="str">
        <f>IF(OR('E2'!$W103=FALSE, 'E2'!O103=""),"",'E2'!O103)</f>
        <v/>
      </c>
      <c r="K103" s="1067" t="str">
        <f>IF(OR('E2'!$W103=FALSE, 'E2'!P103=""),"",'E2'!P103)</f>
        <v/>
      </c>
      <c r="L103" s="1068" t="str">
        <f>IF(OR('E2'!$W103=FALSE, 'E2'!Q103=""),"",'E2'!Q103)</f>
        <v/>
      </c>
      <c r="N103" s="1431"/>
      <c r="O103" s="313"/>
    </row>
    <row r="104" spans="2:15" ht="21" customHeight="1">
      <c r="B104" s="1579" t="str">
        <f>IF(OR('E2'!W104=FALSE, 'E2'!C104=""),"-",'E2'!C104)</f>
        <v>-</v>
      </c>
      <c r="C104" s="1580"/>
      <c r="D104" s="1581"/>
      <c r="E104" s="1581"/>
      <c r="F104" s="1572"/>
      <c r="G104" s="1065" t="str">
        <f>IF(OR('E2'!W104=FALSE, 'E2'!H104=""),"",'E2'!H104)</f>
        <v/>
      </c>
      <c r="H104" s="1066" t="str">
        <f>IF(OR('E2'!W104=FALSE, 'E2'!J104=""),"-",'E2'!J104)</f>
        <v>-</v>
      </c>
      <c r="I104" s="1062" t="str">
        <f>IF(OR('E2'!$W104=FALSE, 'E2'!N104=""),"",'E2'!N104)</f>
        <v/>
      </c>
      <c r="J104" s="1067" t="str">
        <f>IF(OR('E2'!$W104=FALSE, 'E2'!O104=""),"",'E2'!O104)</f>
        <v/>
      </c>
      <c r="K104" s="1067" t="str">
        <f>IF(OR('E2'!$W104=FALSE, 'E2'!P104=""),"",'E2'!P104)</f>
        <v/>
      </c>
      <c r="L104" s="1068" t="str">
        <f>IF(OR('E2'!$W104=FALSE, 'E2'!Q104=""),"",'E2'!Q104)</f>
        <v/>
      </c>
      <c r="N104" s="1431"/>
      <c r="O104" s="313"/>
    </row>
    <row r="105" spans="2:15" ht="21" customHeight="1">
      <c r="B105" s="1576" t="s">
        <v>1088</v>
      </c>
      <c r="C105" s="1577"/>
      <c r="D105" s="1577"/>
      <c r="E105" s="1578"/>
      <c r="F105" s="1571" t="str">
        <f>IF(OR('E2'!W105=FALSE, 'E2'!G105=""),"",'E2'!G105)</f>
        <v/>
      </c>
      <c r="G105" s="1065" t="str">
        <f>IF(OR('E2'!W105=FALSE, 'E2'!H105=""),"",'E2'!H105)</f>
        <v/>
      </c>
      <c r="H105" s="1066" t="str">
        <f>IF(OR('E2'!W105=FALSE, 'E2'!J105=""),"-",'E2'!J105)</f>
        <v>-</v>
      </c>
      <c r="I105" s="1062" t="str">
        <f>IF(OR('E2'!$W105=FALSE, 'E2'!N105=""),"",'E2'!N105)</f>
        <v/>
      </c>
      <c r="J105" s="1067" t="str">
        <f>IF(OR('E2'!$W105=FALSE, 'E2'!O105=""),"",'E2'!O105)</f>
        <v/>
      </c>
      <c r="K105" s="1067" t="str">
        <f>IF(OR('E2'!$W105=FALSE, 'E2'!P105=""),"",'E2'!P105)</f>
        <v/>
      </c>
      <c r="L105" s="1068" t="str">
        <f>IF(OR('E2'!$W105=FALSE, 'E2'!Q105=""),"",'E2'!Q105)</f>
        <v/>
      </c>
      <c r="N105" s="1431"/>
      <c r="O105" s="313"/>
    </row>
    <row r="106" spans="2:15" ht="21" customHeight="1" thickBot="1">
      <c r="B106" s="1587" t="str">
        <f>IF(OR('E2'!W106=FALSE, 'E2'!C106=""),"-",'E2'!C106)</f>
        <v>-</v>
      </c>
      <c r="C106" s="1588"/>
      <c r="D106" s="1589"/>
      <c r="E106" s="1588"/>
      <c r="F106" s="1586"/>
      <c r="G106" s="1069" t="str">
        <f>IF(OR('E2'!W106=FALSE, 'E2'!H106=""),"",'E2'!H106)</f>
        <v/>
      </c>
      <c r="H106" s="1070" t="str">
        <f>IF(OR('E2'!W106=FALSE, 'E2'!J106=""),"-",'E2'!J106)</f>
        <v>-</v>
      </c>
      <c r="I106" s="1071" t="str">
        <f>IF(OR('E2'!$W106=FALSE, 'E2'!N106=""),"",'E2'!N106)</f>
        <v/>
      </c>
      <c r="J106" s="1072" t="str">
        <f>IF(OR('E2'!$W106=FALSE, 'E2'!O106=""),"",'E2'!O106)</f>
        <v/>
      </c>
      <c r="K106" s="1072" t="str">
        <f>IF(OR('E2'!$W106=FALSE, 'E2'!P106=""),"",'E2'!P106)</f>
        <v/>
      </c>
      <c r="L106" s="1073" t="str">
        <f>IF(OR('E2'!$W106=FALSE, 'E2'!Q106=""),"",'E2'!Q106)</f>
        <v/>
      </c>
      <c r="N106" s="1431"/>
      <c r="O106" s="313"/>
    </row>
    <row r="107" spans="2:15" ht="21" customHeight="1" thickTop="1">
      <c r="B107" s="1336" t="s">
        <v>1082</v>
      </c>
      <c r="C107" s="1081" t="s">
        <v>1107</v>
      </c>
      <c r="D107" s="292" t="s">
        <v>54</v>
      </c>
      <c r="E107" s="292" t="s">
        <v>1109</v>
      </c>
      <c r="F107" s="1082" t="s">
        <v>1108</v>
      </c>
      <c r="G107" s="1060"/>
      <c r="H107" s="1061"/>
      <c r="I107" s="1074" t="str">
        <f>IF(OR('E2'!$W107=FALSE, 'E2'!N107=""),"",'E2'!N107)</f>
        <v/>
      </c>
      <c r="J107" s="1063" t="str">
        <f>IF(OR('E2'!$W107=FALSE, 'E2'!O107=""),"",'E2'!O107)</f>
        <v/>
      </c>
      <c r="K107" s="1063" t="str">
        <f>IF(OR('E2'!$W107=FALSE, 'E2'!P107=""),"",'E2'!P107)</f>
        <v/>
      </c>
      <c r="L107" s="1064" t="str">
        <f>IF(OR('E2'!$W107=FALSE, 'E2'!Q107=""),"",'E2'!Q107)</f>
        <v/>
      </c>
      <c r="N107" s="1431"/>
      <c r="O107" s="313"/>
    </row>
    <row r="108" spans="2:15" ht="21" customHeight="1">
      <c r="B108" s="1337"/>
      <c r="C108" s="1083" t="str">
        <f>IF(OR('E2'!$W108=FALSE, 'E2'!D108=""),"",'E2'!D108)</f>
        <v/>
      </c>
      <c r="D108" s="1084" t="str">
        <f>IF(OR('E2'!$W108=FALSE, 'E2'!E108=""),"",'E2'!E108)</f>
        <v/>
      </c>
      <c r="E108" s="1084" t="str">
        <f>IF(OR('E2'!$W108=FALSE, 'E2'!F108=""),"",'E2'!F108)</f>
        <v/>
      </c>
      <c r="F108" s="1085" t="str">
        <f>IF(OR('E2'!$W108=FALSE, 'E2'!G108=""),"",'E2'!G108)</f>
        <v/>
      </c>
      <c r="G108" s="1065" t="str">
        <f>IF(OR('E2'!W108=FALSE, 'E2'!H108=""),"",'E2'!H108)</f>
        <v/>
      </c>
      <c r="H108" s="1066" t="str">
        <f>IF(OR('E2'!W108=FALSE, 'E2'!J108=""),"-",'E2'!J108)</f>
        <v>-</v>
      </c>
      <c r="I108" s="1062" t="str">
        <f>IF(OR('E2'!$W108=FALSE, 'E2'!N108=""),"",'E2'!N108)</f>
        <v/>
      </c>
      <c r="J108" s="1067" t="str">
        <f>IF(OR('E2'!$W108=FALSE, 'E2'!O108=""),"",'E2'!O108)</f>
        <v/>
      </c>
      <c r="K108" s="1067" t="str">
        <f>IF(OR('E2'!$W108=FALSE, 'E2'!P108=""),"",'E2'!P108)</f>
        <v/>
      </c>
      <c r="L108" s="1068" t="str">
        <f>IF(OR('E2'!$W108=FALSE, 'E2'!Q108=""),"",'E2'!Q108)</f>
        <v/>
      </c>
      <c r="N108" s="1431"/>
      <c r="O108" s="313"/>
    </row>
    <row r="109" spans="2:15" ht="21" customHeight="1">
      <c r="B109" s="1086" t="s">
        <v>1071</v>
      </c>
      <c r="C109" s="1569" t="str">
        <f>IF(OR('E2'!$W109=FALSE, 'E2'!D109=""),"",'E2'!D109)</f>
        <v/>
      </c>
      <c r="D109" s="1569" t="str">
        <f>IF(OR('E2'!$W109=FALSE, 'E2'!E109=""),"",'E2'!E109)</f>
        <v/>
      </c>
      <c r="E109" s="1569" t="str">
        <f>IF(OR('E2'!$W109=FALSE, 'E2'!F109=""),"",'E2'!F109)</f>
        <v/>
      </c>
      <c r="F109" s="1570" t="str">
        <f>IF(OR('E2'!$W109=FALSE, 'E2'!G109=""),"",'E2'!G109)</f>
        <v/>
      </c>
      <c r="G109" s="1065" t="str">
        <f>IF(OR('E2'!W109=FALSE, 'E2'!H109=""),"",'E2'!H109)</f>
        <v/>
      </c>
      <c r="H109" s="1066" t="str">
        <f>IF(OR('E2'!W109=FALSE, 'E2'!J109=""),"-",'E2'!J109)</f>
        <v>-</v>
      </c>
      <c r="I109" s="1062" t="str">
        <f>IF(OR('E2'!$W109=FALSE, 'E2'!N109=""),"",'E2'!N109)</f>
        <v/>
      </c>
      <c r="J109" s="1067" t="str">
        <f>IF(OR('E2'!$W109=FALSE, 'E2'!O109=""),"",'E2'!O109)</f>
        <v/>
      </c>
      <c r="K109" s="1067" t="str">
        <f>IF(OR('E2'!$W109=FALSE, 'E2'!P109=""),"",'E2'!P109)</f>
        <v/>
      </c>
      <c r="L109" s="1068" t="str">
        <f>IF(OR('E2'!$W109=FALSE, 'E2'!Q109=""),"",'E2'!Q109)</f>
        <v/>
      </c>
      <c r="N109" s="1431"/>
      <c r="O109" s="313"/>
    </row>
    <row r="110" spans="2:15" ht="21" customHeight="1">
      <c r="B110" s="1341"/>
      <c r="C110" s="1342"/>
      <c r="D110" s="1342"/>
      <c r="E110" s="1343"/>
      <c r="F110" s="298" t="s">
        <v>1072</v>
      </c>
      <c r="G110" s="1065" t="str">
        <f>IF(OR('E2'!W110=FALSE, 'E2'!H110=""),"",'E2'!H110)</f>
        <v/>
      </c>
      <c r="H110" s="1066" t="str">
        <f>IF(OR('E2'!W110=FALSE, 'E2'!J110=""),"-",'E2'!J110)</f>
        <v>-</v>
      </c>
      <c r="I110" s="1062" t="str">
        <f>IF(OR('E2'!$W110=FALSE, 'E2'!N110=""),"",'E2'!N110)</f>
        <v/>
      </c>
      <c r="J110" s="1067" t="str">
        <f>IF(OR('E2'!$W110=FALSE, 'E2'!O110=""),"",'E2'!O110)</f>
        <v/>
      </c>
      <c r="K110" s="1067" t="str">
        <f>IF(OR('E2'!$W110=FALSE, 'E2'!P110=""),"",'E2'!P110)</f>
        <v/>
      </c>
      <c r="L110" s="1068" t="str">
        <f>IF(OR('E2'!$W110=FALSE, 'E2'!Q110=""),"",'E2'!Q110)</f>
        <v/>
      </c>
      <c r="N110" s="1431"/>
      <c r="O110" s="313"/>
    </row>
    <row r="111" spans="2:15" ht="21" customHeight="1">
      <c r="B111" s="1344" t="s">
        <v>1148</v>
      </c>
      <c r="C111" s="1345"/>
      <c r="D111" s="1345"/>
      <c r="E111" s="1345"/>
      <c r="F111" s="1571" t="str">
        <f>IF(OR('E2'!W111=FALSE, 'E2'!G111=""),"",'E2'!G111)</f>
        <v/>
      </c>
      <c r="G111" s="1065" t="str">
        <f>IF(OR('E2'!W111=FALSE, 'E2'!H111=""),"",'E2'!H111)</f>
        <v/>
      </c>
      <c r="H111" s="1066" t="str">
        <f>IF(OR('E2'!W111=FALSE, 'E2'!J111=""),"-",'E2'!J111)</f>
        <v>-</v>
      </c>
      <c r="I111" s="1062" t="str">
        <f>IF(OR('E2'!$W111=FALSE, 'E2'!N111=""),"",'E2'!N111)</f>
        <v/>
      </c>
      <c r="J111" s="1067" t="str">
        <f>IF(OR('E2'!$W111=FALSE, 'E2'!O111=""),"",'E2'!O111)</f>
        <v/>
      </c>
      <c r="K111" s="1067" t="str">
        <f>IF(OR('E2'!$W111=FALSE, 'E2'!P111=""),"",'E2'!P111)</f>
        <v/>
      </c>
      <c r="L111" s="1068" t="str">
        <f>IF(OR('E2'!$W111=FALSE, 'E2'!Q111=""),"",'E2'!Q111)</f>
        <v/>
      </c>
      <c r="N111" s="1431"/>
      <c r="O111" s="313"/>
    </row>
    <row r="112" spans="2:15" ht="21" customHeight="1">
      <c r="B112" s="1573" t="str">
        <f>IF(OR('E2'!W112=FALSE, 'E2'!C112=""),"-",'E2'!C112)</f>
        <v>-</v>
      </c>
      <c r="C112" s="1574"/>
      <c r="D112" s="1575"/>
      <c r="E112" s="1575"/>
      <c r="F112" s="1572"/>
      <c r="G112" s="1065" t="str">
        <f>IF(OR('E2'!W112=FALSE, 'E2'!H112=""),"",'E2'!H112)</f>
        <v/>
      </c>
      <c r="H112" s="1066" t="str">
        <f>IF(OR('E2'!W112=FALSE, 'E2'!J112=""),"-",'E2'!J112)</f>
        <v>-</v>
      </c>
      <c r="I112" s="1062" t="str">
        <f>IF(OR('E2'!$W112=FALSE, 'E2'!N112=""),"",'E2'!N112)</f>
        <v/>
      </c>
      <c r="J112" s="1067" t="str">
        <f>IF(OR('E2'!$W112=FALSE, 'E2'!O112=""),"",'E2'!O112)</f>
        <v/>
      </c>
      <c r="K112" s="1067" t="str">
        <f>IF(OR('E2'!$W112=FALSE, 'E2'!P112=""),"",'E2'!P112)</f>
        <v/>
      </c>
      <c r="L112" s="1068" t="str">
        <f>IF(OR('E2'!$W112=FALSE, 'E2'!Q112=""),"",'E2'!Q112)</f>
        <v/>
      </c>
      <c r="N112" s="1431"/>
      <c r="O112" s="313"/>
    </row>
    <row r="113" spans="2:15" ht="21" customHeight="1">
      <c r="B113" s="1344" t="s">
        <v>1150</v>
      </c>
      <c r="C113" s="1345"/>
      <c r="D113" s="1345"/>
      <c r="E113" s="1345"/>
      <c r="F113" s="1571" t="str">
        <f>IF(OR('E2'!W113=FALSE, 'E2'!G113=""),"",'E2'!G113)</f>
        <v/>
      </c>
      <c r="G113" s="1065" t="str">
        <f>IF(OR('E2'!W113=FALSE, 'E2'!H113=""),"",'E2'!H113)</f>
        <v/>
      </c>
      <c r="H113" s="1066" t="str">
        <f>IF(OR('E2'!W113=FALSE, 'E2'!J113=""),"-",'E2'!J113)</f>
        <v>-</v>
      </c>
      <c r="I113" s="1062" t="str">
        <f>IF(OR('E2'!$W113=FALSE, 'E2'!N113=""),"",'E2'!N113)</f>
        <v/>
      </c>
      <c r="J113" s="1067" t="str">
        <f>IF(OR('E2'!$W113=FALSE, 'E2'!O113=""),"",'E2'!O113)</f>
        <v/>
      </c>
      <c r="K113" s="1067" t="str">
        <f>IF(OR('E2'!$W113=FALSE, 'E2'!P113=""),"",'E2'!P113)</f>
        <v/>
      </c>
      <c r="L113" s="1068" t="str">
        <f>IF(OR('E2'!$W113=FALSE, 'E2'!Q113=""),"",'E2'!Q113)</f>
        <v/>
      </c>
      <c r="N113" s="1431"/>
      <c r="O113" s="313"/>
    </row>
    <row r="114" spans="2:15" ht="21" customHeight="1">
      <c r="B114" s="1573" t="str">
        <f>IF(OR('E2'!W114=FALSE, 'E2'!C114=""),"-",'E2'!C114)</f>
        <v>-</v>
      </c>
      <c r="C114" s="1574"/>
      <c r="D114" s="1575"/>
      <c r="E114" s="1575"/>
      <c r="F114" s="1572"/>
      <c r="G114" s="1065" t="str">
        <f>IF(OR('E2'!W114=FALSE, 'E2'!H114=""),"",'E2'!H114)</f>
        <v/>
      </c>
      <c r="H114" s="1066" t="str">
        <f>IF(OR('E2'!W114=FALSE, 'E2'!J114=""),"-",'E2'!J114)</f>
        <v>-</v>
      </c>
      <c r="I114" s="1062" t="str">
        <f>IF(OR('E2'!$W114=FALSE, 'E2'!N114=""),"",'E2'!N114)</f>
        <v/>
      </c>
      <c r="J114" s="1067" t="str">
        <f>IF(OR('E2'!$W114=FALSE, 'E2'!O114=""),"",'E2'!O114)</f>
        <v/>
      </c>
      <c r="K114" s="1067" t="str">
        <f>IF(OR('E2'!$W114=FALSE, 'E2'!P114=""),"",'E2'!P114)</f>
        <v/>
      </c>
      <c r="L114" s="1068" t="str">
        <f>IF(OR('E2'!$W114=FALSE, 'E2'!Q114=""),"",'E2'!Q114)</f>
        <v/>
      </c>
      <c r="N114" s="1431"/>
      <c r="O114" s="313"/>
    </row>
    <row r="115" spans="2:15" ht="21" customHeight="1">
      <c r="B115" s="1576" t="s">
        <v>1790</v>
      </c>
      <c r="C115" s="1577"/>
      <c r="D115" s="1577"/>
      <c r="E115" s="1578"/>
      <c r="F115" s="1571" t="str">
        <f>IF(OR('E2'!W115=FALSE, 'E2'!G115=""),"",'E2'!G115)</f>
        <v/>
      </c>
      <c r="G115" s="1065" t="str">
        <f>IF(OR('E2'!W115=FALSE, 'E2'!H115=""),"",'E2'!H115)</f>
        <v/>
      </c>
      <c r="H115" s="1066" t="str">
        <f>IF(OR('E2'!W115=FALSE, 'E2'!J115=""),"-",'E2'!J115)</f>
        <v>-</v>
      </c>
      <c r="I115" s="1062" t="str">
        <f>IF(OR('E2'!$W115=FALSE, 'E2'!N115=""),"",'E2'!N115)</f>
        <v/>
      </c>
      <c r="J115" s="1067" t="str">
        <f>IF(OR('E2'!$W115=FALSE, 'E2'!O115=""),"",'E2'!O115)</f>
        <v/>
      </c>
      <c r="K115" s="1067" t="str">
        <f>IF(OR('E2'!$W115=FALSE, 'E2'!P115=""),"",'E2'!P115)</f>
        <v/>
      </c>
      <c r="L115" s="1068" t="str">
        <f>IF(OR('E2'!$W115=FALSE, 'E2'!Q115=""),"",'E2'!Q115)</f>
        <v/>
      </c>
      <c r="N115" s="1431"/>
      <c r="O115" s="313"/>
    </row>
    <row r="116" spans="2:15" ht="21" customHeight="1">
      <c r="B116" s="1579" t="str">
        <f>IF(OR('E2'!W116=FALSE, 'E2'!C116=""),"-",'E2'!C116)</f>
        <v>-</v>
      </c>
      <c r="C116" s="1580"/>
      <c r="D116" s="1581"/>
      <c r="E116" s="1581"/>
      <c r="F116" s="1572"/>
      <c r="G116" s="1065" t="str">
        <f>IF(OR('E2'!W116=FALSE, 'E2'!H116=""),"",'E2'!H116)</f>
        <v/>
      </c>
      <c r="H116" s="1066" t="str">
        <f>IF(OR('E2'!W116=FALSE, 'E2'!J116=""),"-",'E2'!J116)</f>
        <v>-</v>
      </c>
      <c r="I116" s="1062" t="str">
        <f>IF(OR('E2'!$W116=FALSE, 'E2'!N116=""),"",'E2'!N116)</f>
        <v/>
      </c>
      <c r="J116" s="1067" t="str">
        <f>IF(OR('E2'!$W116=FALSE, 'E2'!O116=""),"",'E2'!O116)</f>
        <v/>
      </c>
      <c r="K116" s="1067" t="str">
        <f>IF(OR('E2'!$W116=FALSE, 'E2'!P116=""),"",'E2'!P116)</f>
        <v/>
      </c>
      <c r="L116" s="1068" t="str">
        <f>IF(OR('E2'!$W116=FALSE, 'E2'!Q116=""),"",'E2'!Q116)</f>
        <v/>
      </c>
      <c r="N116" s="1431"/>
      <c r="O116" s="313"/>
    </row>
    <row r="117" spans="2:15" ht="21" customHeight="1">
      <c r="B117" s="1576" t="s">
        <v>1750</v>
      </c>
      <c r="C117" s="1577"/>
      <c r="D117" s="1577"/>
      <c r="E117" s="1578"/>
      <c r="F117" s="1571" t="str">
        <f>IF(OR('E2'!W117=FALSE, 'E2'!G117=""),"",'E2'!G117)</f>
        <v/>
      </c>
      <c r="G117" s="1065" t="str">
        <f>IF(OR('E2'!W117=FALSE, 'E2'!H117=""),"",'E2'!H117)</f>
        <v/>
      </c>
      <c r="H117" s="1066" t="str">
        <f>IF(OR('E2'!W117=FALSE, 'E2'!J117=""),"-",'E2'!J117)</f>
        <v>-</v>
      </c>
      <c r="I117" s="1062" t="str">
        <f>IF(OR('E2'!$W117=FALSE, 'E2'!N117=""),"",'E2'!N117)</f>
        <v/>
      </c>
      <c r="J117" s="1067" t="str">
        <f>IF(OR('E2'!$W117=FALSE, 'E2'!O117=""),"",'E2'!O117)</f>
        <v/>
      </c>
      <c r="K117" s="1067" t="str">
        <f>IF(OR('E2'!$W117=FALSE, 'E2'!P117=""),"",'E2'!P117)</f>
        <v/>
      </c>
      <c r="L117" s="1068" t="str">
        <f>IF(OR('E2'!$W117=FALSE, 'E2'!Q117=""),"",'E2'!Q117)</f>
        <v/>
      </c>
      <c r="N117" s="1431"/>
      <c r="O117" s="313"/>
    </row>
    <row r="118" spans="2:15" ht="21" customHeight="1">
      <c r="B118" s="1579" t="str">
        <f>IF(OR('E2'!W118=FALSE, 'E2'!C118=""),"-",'E2'!C118)</f>
        <v>-</v>
      </c>
      <c r="C118" s="1580"/>
      <c r="D118" s="1581"/>
      <c r="E118" s="1581"/>
      <c r="F118" s="1572"/>
      <c r="G118" s="1065" t="str">
        <f>IF(OR('E2'!W118=FALSE, 'E2'!H118=""),"",'E2'!H118)</f>
        <v/>
      </c>
      <c r="H118" s="1066" t="str">
        <f>IF(OR('E2'!W118=FALSE, 'E2'!J118=""),"-",'E2'!J118)</f>
        <v>-</v>
      </c>
      <c r="I118" s="1062" t="str">
        <f>IF(OR('E2'!$W118=FALSE, 'E2'!N118=""),"",'E2'!N118)</f>
        <v/>
      </c>
      <c r="J118" s="1067" t="str">
        <f>IF(OR('E2'!$W118=FALSE, 'E2'!O118=""),"",'E2'!O118)</f>
        <v/>
      </c>
      <c r="K118" s="1067" t="str">
        <f>IF(OR('E2'!$W118=FALSE, 'E2'!P118=""),"",'E2'!P118)</f>
        <v/>
      </c>
      <c r="L118" s="1068" t="str">
        <f>IF(OR('E2'!$W118=FALSE, 'E2'!Q118=""),"",'E2'!Q118)</f>
        <v/>
      </c>
      <c r="N118" s="1431"/>
      <c r="O118" s="313"/>
    </row>
    <row r="119" spans="2:15" ht="21" customHeight="1">
      <c r="B119" s="1576" t="s">
        <v>1088</v>
      </c>
      <c r="C119" s="1577"/>
      <c r="D119" s="1577"/>
      <c r="E119" s="1578"/>
      <c r="F119" s="1571" t="str">
        <f>IF(OR('E2'!W119=FALSE, 'E2'!G119=""),"",'E2'!G119)</f>
        <v/>
      </c>
      <c r="G119" s="1065" t="str">
        <f>IF(OR('E2'!W119=FALSE, 'E2'!H119=""),"",'E2'!H119)</f>
        <v/>
      </c>
      <c r="H119" s="1066" t="str">
        <f>IF(OR('E2'!W119=FALSE, 'E2'!J119=""),"-",'E2'!J119)</f>
        <v>-</v>
      </c>
      <c r="I119" s="1062" t="str">
        <f>IF(OR('E2'!$W119=FALSE, 'E2'!N119=""),"",'E2'!N119)</f>
        <v/>
      </c>
      <c r="J119" s="1067" t="str">
        <f>IF(OR('E2'!$W119=FALSE, 'E2'!O119=""),"",'E2'!O119)</f>
        <v/>
      </c>
      <c r="K119" s="1067" t="str">
        <f>IF(OR('E2'!$W119=FALSE, 'E2'!P119=""),"",'E2'!P119)</f>
        <v/>
      </c>
      <c r="L119" s="1068" t="str">
        <f>IF(OR('E2'!$W119=FALSE, 'E2'!Q119=""),"",'E2'!Q119)</f>
        <v/>
      </c>
      <c r="N119" s="1431"/>
      <c r="O119" s="313"/>
    </row>
    <row r="120" spans="2:15" ht="21" customHeight="1" thickBot="1">
      <c r="B120" s="1587" t="str">
        <f>IF(OR('E2'!W120=FALSE, 'E2'!C120=""),"-",'E2'!C120)</f>
        <v>-</v>
      </c>
      <c r="C120" s="1588"/>
      <c r="D120" s="1589"/>
      <c r="E120" s="1588"/>
      <c r="F120" s="1586"/>
      <c r="G120" s="1069" t="str">
        <f>IF(OR('E2'!W120=FALSE, 'E2'!H120=""),"",'E2'!H120)</f>
        <v/>
      </c>
      <c r="H120" s="1070" t="str">
        <f>IF(OR('E2'!W120=FALSE, 'E2'!J120=""),"-",'E2'!J120)</f>
        <v>-</v>
      </c>
      <c r="I120" s="1071" t="str">
        <f>IF(OR('E2'!$W120=FALSE, 'E2'!N120=""),"",'E2'!N120)</f>
        <v/>
      </c>
      <c r="J120" s="1072" t="str">
        <f>IF(OR('E2'!$W120=FALSE, 'E2'!O120=""),"",'E2'!O120)</f>
        <v/>
      </c>
      <c r="K120" s="1072" t="str">
        <f>IF(OR('E2'!$W120=FALSE, 'E2'!P120=""),"",'E2'!P120)</f>
        <v/>
      </c>
      <c r="L120" s="1073" t="str">
        <f>IF(OR('E2'!$W120=FALSE, 'E2'!Q120=""),"",'E2'!Q120)</f>
        <v/>
      </c>
      <c r="N120" s="1431"/>
      <c r="O120" s="313"/>
    </row>
    <row r="121" spans="2:15" ht="21" customHeight="1" thickTop="1">
      <c r="B121" s="1336" t="s">
        <v>1083</v>
      </c>
      <c r="C121" s="1081" t="s">
        <v>1107</v>
      </c>
      <c r="D121" s="292" t="s">
        <v>54</v>
      </c>
      <c r="E121" s="292" t="s">
        <v>1109</v>
      </c>
      <c r="F121" s="1082" t="s">
        <v>1108</v>
      </c>
      <c r="G121" s="1060"/>
      <c r="H121" s="1061"/>
      <c r="I121" s="1062" t="str">
        <f>IF(OR('E2'!$W121=FALSE, 'E2'!N121=""),"",'E2'!N121)</f>
        <v/>
      </c>
      <c r="J121" s="1063" t="str">
        <f>IF(OR('E2'!$W121=FALSE, 'E2'!O121=""),"",'E2'!O121)</f>
        <v/>
      </c>
      <c r="K121" s="1063" t="str">
        <f>IF(OR('E2'!$W121=FALSE, 'E2'!P121=""),"",'E2'!P121)</f>
        <v/>
      </c>
      <c r="L121" s="1064" t="str">
        <f>IF(OR('E2'!$W121=FALSE, 'E2'!Q121=""),"",'E2'!Q121)</f>
        <v/>
      </c>
      <c r="N121" s="1431"/>
      <c r="O121" s="313"/>
    </row>
    <row r="122" spans="2:15" ht="21" customHeight="1">
      <c r="B122" s="1337"/>
      <c r="C122" s="1083" t="str">
        <f>IF(OR('E2'!$W122=FALSE, 'E2'!D122=""),"",'E2'!D122)</f>
        <v/>
      </c>
      <c r="D122" s="1084" t="str">
        <f>IF(OR('E2'!$W122=FALSE, 'E2'!E122=""),"",'E2'!E122)</f>
        <v/>
      </c>
      <c r="E122" s="1084" t="str">
        <f>IF(OR('E2'!$W122=FALSE, 'E2'!F122=""),"",'E2'!F122)</f>
        <v/>
      </c>
      <c r="F122" s="1085" t="str">
        <f>IF(OR('E2'!$W122=FALSE, 'E2'!G122=""),"",'E2'!G122)</f>
        <v/>
      </c>
      <c r="G122" s="1065" t="str">
        <f>IF(OR('E2'!W122=FALSE, 'E2'!H122=""),"",'E2'!H122)</f>
        <v/>
      </c>
      <c r="H122" s="1066" t="str">
        <f>IF(OR('E2'!W122=FALSE, 'E2'!J122=""),"-",'E2'!J122)</f>
        <v>-</v>
      </c>
      <c r="I122" s="1062" t="str">
        <f>IF(OR('E2'!$W122=FALSE, 'E2'!N122=""),"",'E2'!N122)</f>
        <v/>
      </c>
      <c r="J122" s="1067" t="str">
        <f>IF(OR('E2'!$W122=FALSE, 'E2'!O122=""),"",'E2'!O122)</f>
        <v/>
      </c>
      <c r="K122" s="1067" t="str">
        <f>IF(OR('E2'!$W122=FALSE, 'E2'!P122=""),"",'E2'!P122)</f>
        <v/>
      </c>
      <c r="L122" s="1068" t="str">
        <f>IF(OR('E2'!$W122=FALSE, 'E2'!Q122=""),"",'E2'!Q122)</f>
        <v/>
      </c>
      <c r="N122" s="1431"/>
      <c r="O122" s="313"/>
    </row>
    <row r="123" spans="2:15" ht="21" customHeight="1">
      <c r="B123" s="1086" t="s">
        <v>1071</v>
      </c>
      <c r="C123" s="1569" t="str">
        <f>IF(OR('E2'!$W123=FALSE, 'E2'!D123=""),"",'E2'!D123)</f>
        <v/>
      </c>
      <c r="D123" s="1569" t="str">
        <f>IF(OR('E2'!$W123=FALSE, 'E2'!E123=""),"",'E2'!E123)</f>
        <v/>
      </c>
      <c r="E123" s="1569" t="str">
        <f>IF(OR('E2'!$W123=FALSE, 'E2'!F123=""),"",'E2'!F123)</f>
        <v/>
      </c>
      <c r="F123" s="1570" t="str">
        <f>IF(OR('E2'!$W123=FALSE, 'E2'!G123=""),"",'E2'!G123)</f>
        <v/>
      </c>
      <c r="G123" s="1065" t="str">
        <f>IF(OR('E2'!W123=FALSE, 'E2'!H123=""),"",'E2'!H123)</f>
        <v/>
      </c>
      <c r="H123" s="1066" t="str">
        <f>IF(OR('E2'!W123=FALSE, 'E2'!J123=""),"-",'E2'!J123)</f>
        <v>-</v>
      </c>
      <c r="I123" s="1062" t="str">
        <f>IF(OR('E2'!$W123=FALSE, 'E2'!N123=""),"",'E2'!N123)</f>
        <v/>
      </c>
      <c r="J123" s="1067" t="str">
        <f>IF(OR('E2'!$W123=FALSE, 'E2'!O123=""),"",'E2'!O123)</f>
        <v/>
      </c>
      <c r="K123" s="1067" t="str">
        <f>IF(OR('E2'!$W123=FALSE, 'E2'!P123=""),"",'E2'!P123)</f>
        <v/>
      </c>
      <c r="L123" s="1068" t="str">
        <f>IF(OR('E2'!$W123=FALSE, 'E2'!Q123=""),"",'E2'!Q123)</f>
        <v/>
      </c>
      <c r="N123" s="1431"/>
      <c r="O123" s="313"/>
    </row>
    <row r="124" spans="2:15" ht="21" customHeight="1">
      <c r="B124" s="1341"/>
      <c r="C124" s="1342"/>
      <c r="D124" s="1342"/>
      <c r="E124" s="1343"/>
      <c r="F124" s="298" t="s">
        <v>1072</v>
      </c>
      <c r="G124" s="1065" t="str">
        <f>IF(OR('E2'!W124=FALSE, 'E2'!H124=""),"",'E2'!H124)</f>
        <v/>
      </c>
      <c r="H124" s="1066" t="str">
        <f>IF(OR('E2'!W124=FALSE, 'E2'!J124=""),"-",'E2'!J124)</f>
        <v>-</v>
      </c>
      <c r="I124" s="1062" t="str">
        <f>IF(OR('E2'!$W124=FALSE, 'E2'!N124=""),"",'E2'!N124)</f>
        <v/>
      </c>
      <c r="J124" s="1067" t="str">
        <f>IF(OR('E2'!$W124=FALSE, 'E2'!O124=""),"",'E2'!O124)</f>
        <v/>
      </c>
      <c r="K124" s="1067" t="str">
        <f>IF(OR('E2'!$W124=FALSE, 'E2'!P124=""),"",'E2'!P124)</f>
        <v/>
      </c>
      <c r="L124" s="1068" t="str">
        <f>IF(OR('E2'!$W124=FALSE, 'E2'!Q124=""),"",'E2'!Q124)</f>
        <v/>
      </c>
      <c r="N124" s="1431"/>
      <c r="O124" s="313"/>
    </row>
    <row r="125" spans="2:15" ht="21" customHeight="1">
      <c r="B125" s="1344" t="s">
        <v>1148</v>
      </c>
      <c r="C125" s="1345"/>
      <c r="D125" s="1345"/>
      <c r="E125" s="1345"/>
      <c r="F125" s="1571" t="str">
        <f>IF(OR('E2'!W125=FALSE, 'E2'!G125=""),"",'E2'!G125)</f>
        <v/>
      </c>
      <c r="G125" s="1065" t="str">
        <f>IF(OR('E2'!W125=FALSE, 'E2'!H125=""),"",'E2'!H125)</f>
        <v/>
      </c>
      <c r="H125" s="1066" t="str">
        <f>IF(OR('E2'!W125=FALSE, 'E2'!J125=""),"-",'E2'!J125)</f>
        <v>-</v>
      </c>
      <c r="I125" s="1062" t="str">
        <f>IF(OR('E2'!$W125=FALSE, 'E2'!N125=""),"",'E2'!N125)</f>
        <v/>
      </c>
      <c r="J125" s="1067" t="str">
        <f>IF(OR('E2'!$W125=FALSE, 'E2'!O125=""),"",'E2'!O125)</f>
        <v/>
      </c>
      <c r="K125" s="1067" t="str">
        <f>IF(OR('E2'!$W125=FALSE, 'E2'!P125=""),"",'E2'!P125)</f>
        <v/>
      </c>
      <c r="L125" s="1068" t="str">
        <f>IF(OR('E2'!$W125=FALSE, 'E2'!Q125=""),"",'E2'!Q125)</f>
        <v/>
      </c>
      <c r="N125" s="1431"/>
      <c r="O125" s="313"/>
    </row>
    <row r="126" spans="2:15" ht="21" customHeight="1">
      <c r="B126" s="1573" t="str">
        <f>IF(OR('E2'!W126=FALSE, 'E2'!C126=""),"-",'E2'!C126)</f>
        <v>-</v>
      </c>
      <c r="C126" s="1574"/>
      <c r="D126" s="1575"/>
      <c r="E126" s="1575"/>
      <c r="F126" s="1572"/>
      <c r="G126" s="1065" t="str">
        <f>IF(OR('E2'!W126=FALSE, 'E2'!H126=""),"",'E2'!H126)</f>
        <v/>
      </c>
      <c r="H126" s="1066" t="str">
        <f>IF(OR('E2'!W126=FALSE, 'E2'!J126=""),"-",'E2'!J126)</f>
        <v>-</v>
      </c>
      <c r="I126" s="1062" t="str">
        <f>IF(OR('E2'!$W126=FALSE, 'E2'!N126=""),"",'E2'!N126)</f>
        <v/>
      </c>
      <c r="J126" s="1067" t="str">
        <f>IF(OR('E2'!$W126=FALSE, 'E2'!O126=""),"",'E2'!O126)</f>
        <v/>
      </c>
      <c r="K126" s="1067" t="str">
        <f>IF(OR('E2'!$W126=FALSE, 'E2'!P126=""),"",'E2'!P126)</f>
        <v/>
      </c>
      <c r="L126" s="1068" t="str">
        <f>IF(OR('E2'!$W126=FALSE, 'E2'!Q126=""),"",'E2'!Q126)</f>
        <v/>
      </c>
      <c r="N126" s="1431"/>
      <c r="O126" s="313"/>
    </row>
    <row r="127" spans="2:15" ht="21" customHeight="1">
      <c r="B127" s="1344" t="s">
        <v>1150</v>
      </c>
      <c r="C127" s="1345"/>
      <c r="D127" s="1345"/>
      <c r="E127" s="1345"/>
      <c r="F127" s="1571" t="str">
        <f>IF(OR('E2'!W127=FALSE, 'E2'!G127=""),"",'E2'!G127)</f>
        <v/>
      </c>
      <c r="G127" s="1065" t="str">
        <f>IF(OR('E2'!W127=FALSE, 'E2'!H127=""),"",'E2'!H127)</f>
        <v/>
      </c>
      <c r="H127" s="1066" t="str">
        <f>IF(OR('E2'!W127=FALSE, 'E2'!J127=""),"-",'E2'!J127)</f>
        <v>-</v>
      </c>
      <c r="I127" s="1062" t="str">
        <f>IF(OR('E2'!$W127=FALSE, 'E2'!N127=""),"",'E2'!N127)</f>
        <v/>
      </c>
      <c r="J127" s="1067" t="str">
        <f>IF(OR('E2'!$W127=FALSE, 'E2'!O127=""),"",'E2'!O127)</f>
        <v/>
      </c>
      <c r="K127" s="1067" t="str">
        <f>IF(OR('E2'!$W127=FALSE, 'E2'!P127=""),"",'E2'!P127)</f>
        <v/>
      </c>
      <c r="L127" s="1068" t="str">
        <f>IF(OR('E2'!$W127=FALSE, 'E2'!Q127=""),"",'E2'!Q127)</f>
        <v/>
      </c>
      <c r="N127" s="1431"/>
      <c r="O127" s="313"/>
    </row>
    <row r="128" spans="2:15" ht="21" customHeight="1">
      <c r="B128" s="1573" t="str">
        <f>IF(OR('E2'!W128=FALSE, 'E2'!C128=""),"-",'E2'!C128)</f>
        <v>-</v>
      </c>
      <c r="C128" s="1574"/>
      <c r="D128" s="1575"/>
      <c r="E128" s="1575"/>
      <c r="F128" s="1572"/>
      <c r="G128" s="1065" t="str">
        <f>IF(OR('E2'!W128=FALSE, 'E2'!H128=""),"",'E2'!H128)</f>
        <v/>
      </c>
      <c r="H128" s="1066" t="str">
        <f>IF(OR('E2'!W128=FALSE, 'E2'!J128=""),"-",'E2'!J128)</f>
        <v>-</v>
      </c>
      <c r="I128" s="1062" t="str">
        <f>IF(OR('E2'!$W128=FALSE, 'E2'!N128=""),"",'E2'!N128)</f>
        <v/>
      </c>
      <c r="J128" s="1067" t="str">
        <f>IF(OR('E2'!$W128=FALSE, 'E2'!O128=""),"",'E2'!O128)</f>
        <v/>
      </c>
      <c r="K128" s="1067" t="str">
        <f>IF(OR('E2'!$W128=FALSE, 'E2'!P128=""),"",'E2'!P128)</f>
        <v/>
      </c>
      <c r="L128" s="1068" t="str">
        <f>IF(OR('E2'!$W128=FALSE, 'E2'!Q128=""),"",'E2'!Q128)</f>
        <v/>
      </c>
      <c r="N128" s="1431"/>
      <c r="O128" s="313"/>
    </row>
    <row r="129" spans="2:15" ht="21" customHeight="1">
      <c r="B129" s="1576" t="s">
        <v>1790</v>
      </c>
      <c r="C129" s="1577"/>
      <c r="D129" s="1577"/>
      <c r="E129" s="1578"/>
      <c r="F129" s="1571" t="str">
        <f>IF(OR('E2'!W129=FALSE, 'E2'!G129=""),"",'E2'!G129)</f>
        <v/>
      </c>
      <c r="G129" s="1065" t="str">
        <f>IF(OR('E2'!W129=FALSE, 'E2'!H129=""),"",'E2'!H129)</f>
        <v/>
      </c>
      <c r="H129" s="1066" t="str">
        <f>IF(OR('E2'!W129=FALSE, 'E2'!J129=""),"-",'E2'!J129)</f>
        <v>-</v>
      </c>
      <c r="I129" s="1062" t="str">
        <f>IF(OR('E2'!$W129=FALSE, 'E2'!N129=""),"",'E2'!N129)</f>
        <v/>
      </c>
      <c r="J129" s="1067" t="str">
        <f>IF(OR('E2'!$W129=FALSE, 'E2'!O129=""),"",'E2'!O129)</f>
        <v/>
      </c>
      <c r="K129" s="1067" t="str">
        <f>IF(OR('E2'!$W129=FALSE, 'E2'!P129=""),"",'E2'!P129)</f>
        <v/>
      </c>
      <c r="L129" s="1068" t="str">
        <f>IF(OR('E2'!$W129=FALSE, 'E2'!Q129=""),"",'E2'!Q129)</f>
        <v/>
      </c>
      <c r="N129" s="1431"/>
      <c r="O129" s="313"/>
    </row>
    <row r="130" spans="2:15" ht="21" customHeight="1">
      <c r="B130" s="1579" t="str">
        <f>IF(OR('E2'!W130=FALSE, 'E2'!C130=""),"-",'E2'!C130)</f>
        <v>-</v>
      </c>
      <c r="C130" s="1580"/>
      <c r="D130" s="1581"/>
      <c r="E130" s="1581"/>
      <c r="F130" s="1572"/>
      <c r="G130" s="1065" t="str">
        <f>IF(OR('E2'!W130=FALSE, 'E2'!H130=""),"",'E2'!H130)</f>
        <v/>
      </c>
      <c r="H130" s="1066" t="str">
        <f>IF(OR('E2'!W130=FALSE, 'E2'!J130=""),"-",'E2'!J130)</f>
        <v>-</v>
      </c>
      <c r="I130" s="1062" t="str">
        <f>IF(OR('E2'!$W130=FALSE, 'E2'!N130=""),"",'E2'!N130)</f>
        <v/>
      </c>
      <c r="J130" s="1067" t="str">
        <f>IF(OR('E2'!$W130=FALSE, 'E2'!O130=""),"",'E2'!O130)</f>
        <v/>
      </c>
      <c r="K130" s="1067" t="str">
        <f>IF(OR('E2'!$W130=FALSE, 'E2'!P130=""),"",'E2'!P130)</f>
        <v/>
      </c>
      <c r="L130" s="1068" t="str">
        <f>IF(OR('E2'!$W130=FALSE, 'E2'!Q130=""),"",'E2'!Q130)</f>
        <v/>
      </c>
      <c r="N130" s="1431"/>
      <c r="O130" s="313"/>
    </row>
    <row r="131" spans="2:15" ht="21" customHeight="1">
      <c r="B131" s="1576" t="s">
        <v>1750</v>
      </c>
      <c r="C131" s="1577"/>
      <c r="D131" s="1577"/>
      <c r="E131" s="1578"/>
      <c r="F131" s="1571" t="str">
        <f>IF(OR('E2'!W131=FALSE, 'E2'!G131=""),"",'E2'!G131)</f>
        <v/>
      </c>
      <c r="G131" s="1065" t="str">
        <f>IF(OR('E2'!W131=FALSE, 'E2'!H131=""),"",'E2'!H131)</f>
        <v/>
      </c>
      <c r="H131" s="1066" t="str">
        <f>IF(OR('E2'!W131=FALSE, 'E2'!J131=""),"-",'E2'!J131)</f>
        <v>-</v>
      </c>
      <c r="I131" s="1062" t="str">
        <f>IF(OR('E2'!$W131=FALSE, 'E2'!N131=""),"",'E2'!N131)</f>
        <v/>
      </c>
      <c r="J131" s="1067" t="str">
        <f>IF(OR('E2'!$W131=FALSE, 'E2'!O131=""),"",'E2'!O131)</f>
        <v/>
      </c>
      <c r="K131" s="1067" t="str">
        <f>IF(OR('E2'!$W131=FALSE, 'E2'!P131=""),"",'E2'!P131)</f>
        <v/>
      </c>
      <c r="L131" s="1068" t="str">
        <f>IF(OR('E2'!$W131=FALSE, 'E2'!Q131=""),"",'E2'!Q131)</f>
        <v/>
      </c>
      <c r="N131" s="1431"/>
      <c r="O131" s="313"/>
    </row>
    <row r="132" spans="2:15" ht="21" customHeight="1">
      <c r="B132" s="1579" t="str">
        <f>IF(OR('E2'!W132=FALSE, 'E2'!C132=""),"-",'E2'!C132)</f>
        <v>-</v>
      </c>
      <c r="C132" s="1580"/>
      <c r="D132" s="1581"/>
      <c r="E132" s="1581"/>
      <c r="F132" s="1572"/>
      <c r="G132" s="1065" t="str">
        <f>IF(OR('E2'!W132=FALSE, 'E2'!H132=""),"",'E2'!H132)</f>
        <v/>
      </c>
      <c r="H132" s="1066" t="str">
        <f>IF(OR('E2'!W132=FALSE, 'E2'!J132=""),"-",'E2'!J132)</f>
        <v>-</v>
      </c>
      <c r="I132" s="1062" t="str">
        <f>IF(OR('E2'!$W132=FALSE, 'E2'!N132=""),"",'E2'!N132)</f>
        <v/>
      </c>
      <c r="J132" s="1067" t="str">
        <f>IF(OR('E2'!$W132=FALSE, 'E2'!O132=""),"",'E2'!O132)</f>
        <v/>
      </c>
      <c r="K132" s="1067" t="str">
        <f>IF(OR('E2'!$W132=FALSE, 'E2'!P132=""),"",'E2'!P132)</f>
        <v/>
      </c>
      <c r="L132" s="1068" t="str">
        <f>IF(OR('E2'!$W132=FALSE, 'E2'!Q132=""),"",'E2'!Q132)</f>
        <v/>
      </c>
      <c r="N132" s="1431"/>
      <c r="O132" s="313"/>
    </row>
    <row r="133" spans="2:15" ht="21" customHeight="1">
      <c r="B133" s="1576" t="s">
        <v>1088</v>
      </c>
      <c r="C133" s="1577"/>
      <c r="D133" s="1577"/>
      <c r="E133" s="1578"/>
      <c r="F133" s="1571" t="str">
        <f>IF(OR('E2'!W133=FALSE, 'E2'!G133=""),"",'E2'!G133)</f>
        <v/>
      </c>
      <c r="G133" s="1065" t="str">
        <f>IF(OR('E2'!W133=FALSE, 'E2'!H133=""),"",'E2'!H133)</f>
        <v/>
      </c>
      <c r="H133" s="1066" t="str">
        <f>IF(OR('E2'!W133=FALSE, 'E2'!J133=""),"-",'E2'!J133)</f>
        <v>-</v>
      </c>
      <c r="I133" s="1062" t="str">
        <f>IF(OR('E2'!$W133=FALSE, 'E2'!N133=""),"",'E2'!N133)</f>
        <v/>
      </c>
      <c r="J133" s="1067" t="str">
        <f>IF(OR('E2'!$W133=FALSE, 'E2'!O133=""),"",'E2'!O133)</f>
        <v/>
      </c>
      <c r="K133" s="1067" t="str">
        <f>IF(OR('E2'!$W133=FALSE, 'E2'!P133=""),"",'E2'!P133)</f>
        <v/>
      </c>
      <c r="L133" s="1068" t="str">
        <f>IF(OR('E2'!$W133=FALSE, 'E2'!Q133=""),"",'E2'!Q133)</f>
        <v/>
      </c>
      <c r="N133" s="1431"/>
      <c r="O133" s="313"/>
    </row>
    <row r="134" spans="2:15" ht="21" customHeight="1" thickBot="1">
      <c r="B134" s="1587" t="str">
        <f>IF(OR('E2'!W134=FALSE, 'E2'!C134=""),"-",'E2'!C134)</f>
        <v>-</v>
      </c>
      <c r="C134" s="1588"/>
      <c r="D134" s="1589"/>
      <c r="E134" s="1588"/>
      <c r="F134" s="1586"/>
      <c r="G134" s="1069" t="str">
        <f>IF(OR('E2'!W134=FALSE, 'E2'!H134=""),"",'E2'!H134)</f>
        <v/>
      </c>
      <c r="H134" s="1070" t="str">
        <f>IF(OR('E2'!W134=FALSE, 'E2'!J134=""),"-",'E2'!J134)</f>
        <v>-</v>
      </c>
      <c r="I134" s="1071" t="str">
        <f>IF(OR('E2'!$W134=FALSE, 'E2'!N134=""),"",'E2'!N134)</f>
        <v/>
      </c>
      <c r="J134" s="1072" t="str">
        <f>IF(OR('E2'!$W134=FALSE, 'E2'!O134=""),"",'E2'!O134)</f>
        <v/>
      </c>
      <c r="K134" s="1072" t="str">
        <f>IF(OR('E2'!$W134=FALSE, 'E2'!P134=""),"",'E2'!P134)</f>
        <v/>
      </c>
      <c r="L134" s="1073" t="str">
        <f>IF(OR('E2'!$W134=FALSE, 'E2'!Q134=""),"",'E2'!Q134)</f>
        <v/>
      </c>
      <c r="N134" s="1431"/>
      <c r="O134" s="313"/>
    </row>
    <row r="135" spans="2:15" ht="21" customHeight="1" thickTop="1">
      <c r="B135" s="1336" t="s">
        <v>1084</v>
      </c>
      <c r="C135" s="1081" t="s">
        <v>1107</v>
      </c>
      <c r="D135" s="292" t="s">
        <v>54</v>
      </c>
      <c r="E135" s="292" t="s">
        <v>1109</v>
      </c>
      <c r="F135" s="1082" t="s">
        <v>1108</v>
      </c>
      <c r="G135" s="1060"/>
      <c r="H135" s="1061"/>
      <c r="I135" s="1062" t="str">
        <f>IF(OR('E2'!$W135=FALSE, 'E2'!N135=""),"",'E2'!N135)</f>
        <v/>
      </c>
      <c r="J135" s="1063" t="str">
        <f>IF(OR('E2'!$W135=FALSE, 'E2'!O135=""),"",'E2'!O135)</f>
        <v/>
      </c>
      <c r="K135" s="1063" t="str">
        <f>IF(OR('E2'!$W135=FALSE, 'E2'!P135=""),"",'E2'!P135)</f>
        <v/>
      </c>
      <c r="L135" s="1064" t="str">
        <f>IF(OR('E2'!$W135=FALSE, 'E2'!Q135=""),"",'E2'!Q135)</f>
        <v/>
      </c>
      <c r="N135" s="1431"/>
      <c r="O135" s="313"/>
    </row>
    <row r="136" spans="2:15" ht="21" customHeight="1">
      <c r="B136" s="1337"/>
      <c r="C136" s="1083" t="str">
        <f>IF(OR('E2'!$W136=FALSE, 'E2'!D136=""),"",'E2'!D136)</f>
        <v/>
      </c>
      <c r="D136" s="1084" t="str">
        <f>IF(OR('E2'!$W136=FALSE, 'E2'!E136=""),"",'E2'!E136)</f>
        <v/>
      </c>
      <c r="E136" s="1084" t="str">
        <f>IF(OR('E2'!$W136=FALSE, 'E2'!F136=""),"",'E2'!F136)</f>
        <v/>
      </c>
      <c r="F136" s="1085" t="str">
        <f>IF(OR('E2'!$W136=FALSE, 'E2'!G136=""),"",'E2'!G136)</f>
        <v/>
      </c>
      <c r="G136" s="1065" t="str">
        <f>IF(OR('E2'!W136=FALSE, 'E2'!H136=""),"",'E2'!H136)</f>
        <v/>
      </c>
      <c r="H136" s="1066" t="str">
        <f>IF(OR('E2'!W136=FALSE, 'E2'!J136=""),"-",'E2'!J136)</f>
        <v>-</v>
      </c>
      <c r="I136" s="1062" t="str">
        <f>IF(OR('E2'!$W136=FALSE, 'E2'!N136=""),"",'E2'!N136)</f>
        <v/>
      </c>
      <c r="J136" s="1067" t="str">
        <f>IF(OR('E2'!$W136=FALSE, 'E2'!O136=""),"",'E2'!O136)</f>
        <v/>
      </c>
      <c r="K136" s="1067" t="str">
        <f>IF(OR('E2'!$W136=FALSE, 'E2'!P136=""),"",'E2'!P136)</f>
        <v/>
      </c>
      <c r="L136" s="1068" t="str">
        <f>IF(OR('E2'!$W136=FALSE, 'E2'!Q136=""),"",'E2'!Q136)</f>
        <v/>
      </c>
      <c r="N136" s="1431"/>
      <c r="O136" s="313"/>
    </row>
    <row r="137" spans="2:15" ht="21" customHeight="1">
      <c r="B137" s="1086" t="s">
        <v>1071</v>
      </c>
      <c r="C137" s="1569" t="str">
        <f>IF(OR('E2'!$W137=FALSE, 'E2'!D137=""),"",'E2'!D137)</f>
        <v/>
      </c>
      <c r="D137" s="1569" t="str">
        <f>IF(OR('E2'!$W137=FALSE, 'E2'!E137=""),"",'E2'!E137)</f>
        <v/>
      </c>
      <c r="E137" s="1569" t="str">
        <f>IF(OR('E2'!$W137=FALSE, 'E2'!F137=""),"",'E2'!F137)</f>
        <v/>
      </c>
      <c r="F137" s="1570" t="str">
        <f>IF(OR('E2'!$W137=FALSE, 'E2'!G137=""),"",'E2'!G137)</f>
        <v/>
      </c>
      <c r="G137" s="1065" t="str">
        <f>IF(OR('E2'!W137=FALSE, 'E2'!H137=""),"",'E2'!H137)</f>
        <v/>
      </c>
      <c r="H137" s="1066" t="str">
        <f>IF(OR('E2'!W137=FALSE, 'E2'!J137=""),"-",'E2'!J137)</f>
        <v>-</v>
      </c>
      <c r="I137" s="1062" t="str">
        <f>IF(OR('E2'!$W137=FALSE, 'E2'!N137=""),"",'E2'!N137)</f>
        <v/>
      </c>
      <c r="J137" s="1067" t="str">
        <f>IF(OR('E2'!$W137=FALSE, 'E2'!O137=""),"",'E2'!O137)</f>
        <v/>
      </c>
      <c r="K137" s="1067" t="str">
        <f>IF(OR('E2'!$W137=FALSE, 'E2'!P137=""),"",'E2'!P137)</f>
        <v/>
      </c>
      <c r="L137" s="1068" t="str">
        <f>IF(OR('E2'!$W137=FALSE, 'E2'!Q137=""),"",'E2'!Q137)</f>
        <v/>
      </c>
      <c r="N137" s="1431"/>
      <c r="O137" s="313"/>
    </row>
    <row r="138" spans="2:15" ht="21" customHeight="1">
      <c r="B138" s="1341"/>
      <c r="C138" s="1342"/>
      <c r="D138" s="1342"/>
      <c r="E138" s="1343"/>
      <c r="F138" s="298" t="s">
        <v>1072</v>
      </c>
      <c r="G138" s="1065" t="str">
        <f>IF(OR('E2'!W138=FALSE, 'E2'!H138=""),"",'E2'!H138)</f>
        <v/>
      </c>
      <c r="H138" s="1066" t="str">
        <f>IF(OR('E2'!W138=FALSE, 'E2'!J138=""),"-",'E2'!J138)</f>
        <v>-</v>
      </c>
      <c r="I138" s="1062" t="str">
        <f>IF(OR('E2'!$W138=FALSE, 'E2'!N138=""),"",'E2'!N138)</f>
        <v/>
      </c>
      <c r="J138" s="1067" t="str">
        <f>IF(OR('E2'!$W138=FALSE, 'E2'!O138=""),"",'E2'!O138)</f>
        <v/>
      </c>
      <c r="K138" s="1067" t="str">
        <f>IF(OR('E2'!$W138=FALSE, 'E2'!P138=""),"",'E2'!P138)</f>
        <v/>
      </c>
      <c r="L138" s="1068" t="str">
        <f>IF(OR('E2'!$W138=FALSE, 'E2'!Q138=""),"",'E2'!Q138)</f>
        <v/>
      </c>
      <c r="N138" s="1431"/>
      <c r="O138" s="313"/>
    </row>
    <row r="139" spans="2:15" ht="21" customHeight="1">
      <c r="B139" s="1344" t="s">
        <v>1148</v>
      </c>
      <c r="C139" s="1345"/>
      <c r="D139" s="1345"/>
      <c r="E139" s="1345"/>
      <c r="F139" s="1571" t="str">
        <f>IF(OR('E2'!W139=FALSE, 'E2'!G139=""),"",'E2'!G139)</f>
        <v/>
      </c>
      <c r="G139" s="1065" t="str">
        <f>IF(OR('E2'!W139=FALSE, 'E2'!H139=""),"",'E2'!H139)</f>
        <v/>
      </c>
      <c r="H139" s="1066" t="str">
        <f>IF(OR('E2'!W139=FALSE, 'E2'!J139=""),"-",'E2'!J139)</f>
        <v>-</v>
      </c>
      <c r="I139" s="1062" t="str">
        <f>IF(OR('E2'!$W139=FALSE, 'E2'!N139=""),"",'E2'!N139)</f>
        <v/>
      </c>
      <c r="J139" s="1067" t="str">
        <f>IF(OR('E2'!$W139=FALSE, 'E2'!O139=""),"",'E2'!O139)</f>
        <v/>
      </c>
      <c r="K139" s="1067" t="str">
        <f>IF(OR('E2'!$W139=FALSE, 'E2'!P139=""),"",'E2'!P139)</f>
        <v/>
      </c>
      <c r="L139" s="1068" t="str">
        <f>IF(OR('E2'!$W139=FALSE, 'E2'!Q139=""),"",'E2'!Q139)</f>
        <v/>
      </c>
      <c r="N139" s="1431"/>
      <c r="O139" s="313"/>
    </row>
    <row r="140" spans="2:15" ht="21" customHeight="1">
      <c r="B140" s="1573" t="str">
        <f>IF(OR('E2'!W140=FALSE, 'E2'!C140=""),"-",'E2'!C140)</f>
        <v>-</v>
      </c>
      <c r="C140" s="1574"/>
      <c r="D140" s="1575"/>
      <c r="E140" s="1575"/>
      <c r="F140" s="1572"/>
      <c r="G140" s="1065" t="str">
        <f>IF(OR('E2'!W140=FALSE, 'E2'!H140=""),"",'E2'!H140)</f>
        <v/>
      </c>
      <c r="H140" s="1066" t="str">
        <f>IF(OR('E2'!W140=FALSE, 'E2'!J140=""),"-",'E2'!J140)</f>
        <v>-</v>
      </c>
      <c r="I140" s="1062" t="str">
        <f>IF(OR('E2'!$W140=FALSE, 'E2'!N140=""),"",'E2'!N140)</f>
        <v/>
      </c>
      <c r="J140" s="1067" t="str">
        <f>IF(OR('E2'!$W140=FALSE, 'E2'!O140=""),"",'E2'!O140)</f>
        <v/>
      </c>
      <c r="K140" s="1067" t="str">
        <f>IF(OR('E2'!$W140=FALSE, 'E2'!P140=""),"",'E2'!P140)</f>
        <v/>
      </c>
      <c r="L140" s="1068" t="str">
        <f>IF(OR('E2'!$W140=FALSE, 'E2'!Q140=""),"",'E2'!Q140)</f>
        <v/>
      </c>
      <c r="N140" s="1431"/>
      <c r="O140" s="313"/>
    </row>
    <row r="141" spans="2:15" ht="21" customHeight="1">
      <c r="B141" s="1344" t="s">
        <v>1150</v>
      </c>
      <c r="C141" s="1345"/>
      <c r="D141" s="1345"/>
      <c r="E141" s="1345"/>
      <c r="F141" s="1571" t="str">
        <f>IF(OR('E2'!W141=FALSE, 'E2'!G141=""),"",'E2'!G141)</f>
        <v/>
      </c>
      <c r="G141" s="1065" t="str">
        <f>IF(OR('E2'!W141=FALSE, 'E2'!H141=""),"",'E2'!H141)</f>
        <v/>
      </c>
      <c r="H141" s="1066" t="str">
        <f>IF(OR('E2'!W141=FALSE, 'E2'!J141=""),"-",'E2'!J141)</f>
        <v>-</v>
      </c>
      <c r="I141" s="1062" t="str">
        <f>IF(OR('E2'!$W141=FALSE, 'E2'!N141=""),"",'E2'!N141)</f>
        <v/>
      </c>
      <c r="J141" s="1067" t="str">
        <f>IF(OR('E2'!$W141=FALSE, 'E2'!O141=""),"",'E2'!O141)</f>
        <v/>
      </c>
      <c r="K141" s="1067" t="str">
        <f>IF(OR('E2'!$W141=FALSE, 'E2'!P141=""),"",'E2'!P141)</f>
        <v/>
      </c>
      <c r="L141" s="1068" t="str">
        <f>IF(OR('E2'!$W141=FALSE, 'E2'!Q141=""),"",'E2'!Q141)</f>
        <v/>
      </c>
      <c r="N141" s="1431"/>
      <c r="O141" s="313"/>
    </row>
    <row r="142" spans="2:15" ht="21" customHeight="1">
      <c r="B142" s="1573" t="str">
        <f>IF(OR('E2'!W142=FALSE, 'E2'!C142=""),"-",'E2'!C142)</f>
        <v>-</v>
      </c>
      <c r="C142" s="1574"/>
      <c r="D142" s="1575"/>
      <c r="E142" s="1575"/>
      <c r="F142" s="1572"/>
      <c r="G142" s="1065" t="str">
        <f>IF(OR('E2'!W142=FALSE, 'E2'!H142=""),"",'E2'!H142)</f>
        <v/>
      </c>
      <c r="H142" s="1066" t="str">
        <f>IF(OR('E2'!W142=FALSE, 'E2'!J142=""),"-",'E2'!J142)</f>
        <v>-</v>
      </c>
      <c r="I142" s="1062" t="str">
        <f>IF(OR('E2'!$W142=FALSE, 'E2'!N142=""),"",'E2'!N142)</f>
        <v/>
      </c>
      <c r="J142" s="1067" t="str">
        <f>IF(OR('E2'!$W142=FALSE, 'E2'!O142=""),"",'E2'!O142)</f>
        <v/>
      </c>
      <c r="K142" s="1067" t="str">
        <f>IF(OR('E2'!$W142=FALSE, 'E2'!P142=""),"",'E2'!P142)</f>
        <v/>
      </c>
      <c r="L142" s="1068" t="str">
        <f>IF(OR('E2'!$W142=FALSE, 'E2'!Q142=""),"",'E2'!Q142)</f>
        <v/>
      </c>
      <c r="N142" s="1431"/>
      <c r="O142" s="313"/>
    </row>
    <row r="143" spans="2:15" ht="21" customHeight="1">
      <c r="B143" s="1576" t="s">
        <v>1790</v>
      </c>
      <c r="C143" s="1577"/>
      <c r="D143" s="1577"/>
      <c r="E143" s="1578"/>
      <c r="F143" s="1571" t="str">
        <f>IF(OR('E2'!W143=FALSE, 'E2'!G143=""),"",'E2'!G143)</f>
        <v/>
      </c>
      <c r="G143" s="1065" t="str">
        <f>IF(OR('E2'!W143=FALSE, 'E2'!H143=""),"",'E2'!H143)</f>
        <v/>
      </c>
      <c r="H143" s="1066" t="str">
        <f>IF(OR('E2'!W143=FALSE, 'E2'!J143=""),"-",'E2'!J143)</f>
        <v>-</v>
      </c>
      <c r="I143" s="1062" t="str">
        <f>IF(OR('E2'!$W143=FALSE, 'E2'!N143=""),"",'E2'!N143)</f>
        <v/>
      </c>
      <c r="J143" s="1067" t="str">
        <f>IF(OR('E2'!$W143=FALSE, 'E2'!O143=""),"",'E2'!O143)</f>
        <v/>
      </c>
      <c r="K143" s="1067" t="str">
        <f>IF(OR('E2'!$W143=FALSE, 'E2'!P143=""),"",'E2'!P143)</f>
        <v/>
      </c>
      <c r="L143" s="1068" t="str">
        <f>IF(OR('E2'!$W143=FALSE, 'E2'!Q143=""),"",'E2'!Q143)</f>
        <v/>
      </c>
      <c r="N143" s="1431"/>
      <c r="O143" s="313"/>
    </row>
    <row r="144" spans="2:15" ht="21" customHeight="1">
      <c r="B144" s="1579" t="str">
        <f>IF(OR('E2'!W144=FALSE, 'E2'!C144=""),"-",'E2'!C144)</f>
        <v>-</v>
      </c>
      <c r="C144" s="1580"/>
      <c r="D144" s="1581"/>
      <c r="E144" s="1581"/>
      <c r="F144" s="1572"/>
      <c r="G144" s="1065" t="str">
        <f>IF(OR('E2'!W144=FALSE, 'E2'!H144=""),"",'E2'!H144)</f>
        <v/>
      </c>
      <c r="H144" s="1066" t="str">
        <f>IF(OR('E2'!W144=FALSE, 'E2'!J144=""),"-",'E2'!J144)</f>
        <v>-</v>
      </c>
      <c r="I144" s="1062" t="str">
        <f>IF(OR('E2'!$W144=FALSE, 'E2'!N144=""),"",'E2'!N144)</f>
        <v/>
      </c>
      <c r="J144" s="1067" t="str">
        <f>IF(OR('E2'!$W144=FALSE, 'E2'!O144=""),"",'E2'!O144)</f>
        <v/>
      </c>
      <c r="K144" s="1067" t="str">
        <f>IF(OR('E2'!$W144=FALSE, 'E2'!P144=""),"",'E2'!P144)</f>
        <v/>
      </c>
      <c r="L144" s="1068" t="str">
        <f>IF(OR('E2'!$W144=FALSE, 'E2'!Q144=""),"",'E2'!Q144)</f>
        <v/>
      </c>
      <c r="N144" s="1431"/>
      <c r="O144" s="313"/>
    </row>
    <row r="145" spans="2:15" ht="21" customHeight="1">
      <c r="B145" s="1576" t="s">
        <v>1750</v>
      </c>
      <c r="C145" s="1577"/>
      <c r="D145" s="1577"/>
      <c r="E145" s="1578"/>
      <c r="F145" s="1571" t="str">
        <f>IF(OR('E2'!W145=FALSE, 'E2'!G145=""),"",'E2'!G145)</f>
        <v/>
      </c>
      <c r="G145" s="1065" t="str">
        <f>IF(OR('E2'!W145=FALSE, 'E2'!H145=""),"",'E2'!H145)</f>
        <v/>
      </c>
      <c r="H145" s="1066" t="str">
        <f>IF(OR('E2'!W145=FALSE, 'E2'!J145=""),"-",'E2'!J145)</f>
        <v>-</v>
      </c>
      <c r="I145" s="1062" t="str">
        <f>IF(OR('E2'!$W145=FALSE, 'E2'!N145=""),"",'E2'!N145)</f>
        <v/>
      </c>
      <c r="J145" s="1067" t="str">
        <f>IF(OR('E2'!$W145=FALSE, 'E2'!O145=""),"",'E2'!O145)</f>
        <v/>
      </c>
      <c r="K145" s="1067" t="str">
        <f>IF(OR('E2'!$W145=FALSE, 'E2'!P145=""),"",'E2'!P145)</f>
        <v/>
      </c>
      <c r="L145" s="1068" t="str">
        <f>IF(OR('E2'!$W145=FALSE, 'E2'!Q145=""),"",'E2'!Q145)</f>
        <v/>
      </c>
      <c r="N145" s="1431"/>
      <c r="O145" s="313"/>
    </row>
    <row r="146" spans="2:15" ht="21" customHeight="1">
      <c r="B146" s="1579" t="str">
        <f>IF(OR('E2'!W146=FALSE, 'E2'!C146=""),"-",'E2'!C146)</f>
        <v>-</v>
      </c>
      <c r="C146" s="1580"/>
      <c r="D146" s="1581"/>
      <c r="E146" s="1581"/>
      <c r="F146" s="1572"/>
      <c r="G146" s="1065" t="str">
        <f>IF(OR('E2'!W146=FALSE, 'E2'!H146=""),"",'E2'!H146)</f>
        <v/>
      </c>
      <c r="H146" s="1066" t="str">
        <f>IF(OR('E2'!W146=FALSE, 'E2'!J146=""),"-",'E2'!J146)</f>
        <v>-</v>
      </c>
      <c r="I146" s="1062" t="str">
        <f>IF(OR('E2'!$W146=FALSE, 'E2'!N146=""),"",'E2'!N146)</f>
        <v/>
      </c>
      <c r="J146" s="1067" t="str">
        <f>IF(OR('E2'!$W146=FALSE, 'E2'!O146=""),"",'E2'!O146)</f>
        <v/>
      </c>
      <c r="K146" s="1067" t="str">
        <f>IF(OR('E2'!$W146=FALSE, 'E2'!P146=""),"",'E2'!P146)</f>
        <v/>
      </c>
      <c r="L146" s="1068" t="str">
        <f>IF(OR('E2'!$W146=FALSE, 'E2'!Q146=""),"",'E2'!Q146)</f>
        <v/>
      </c>
      <c r="N146" s="1431"/>
      <c r="O146" s="313"/>
    </row>
    <row r="147" spans="2:15" ht="21" customHeight="1">
      <c r="B147" s="1576" t="s">
        <v>1088</v>
      </c>
      <c r="C147" s="1577"/>
      <c r="D147" s="1577"/>
      <c r="E147" s="1578"/>
      <c r="F147" s="1571" t="str">
        <f>IF(OR('E2'!W147=FALSE, 'E2'!G147=""),"",'E2'!G147)</f>
        <v/>
      </c>
      <c r="G147" s="1065" t="str">
        <f>IF(OR('E2'!W147=FALSE, 'E2'!H147=""),"",'E2'!H147)</f>
        <v/>
      </c>
      <c r="H147" s="1066" t="str">
        <f>IF(OR('E2'!W147=FALSE, 'E2'!J147=""),"-",'E2'!J147)</f>
        <v>-</v>
      </c>
      <c r="I147" s="1062" t="str">
        <f>IF(OR('E2'!$W147=FALSE, 'E2'!N147=""),"",'E2'!N147)</f>
        <v/>
      </c>
      <c r="J147" s="1067" t="str">
        <f>IF(OR('E2'!$W147=FALSE, 'E2'!O147=""),"",'E2'!O147)</f>
        <v/>
      </c>
      <c r="K147" s="1067" t="str">
        <f>IF(OR('E2'!$W147=FALSE, 'E2'!P147=""),"",'E2'!P147)</f>
        <v/>
      </c>
      <c r="L147" s="1068" t="str">
        <f>IF(OR('E2'!$W147=FALSE, 'E2'!Q147=""),"",'E2'!Q147)</f>
        <v/>
      </c>
      <c r="N147" s="1431"/>
      <c r="O147" s="313"/>
    </row>
    <row r="148" spans="2:15" ht="21" customHeight="1" thickBot="1">
      <c r="B148" s="1587" t="str">
        <f>IF(OR('E2'!W148=FALSE, 'E2'!C148=""),"-",'E2'!C148)</f>
        <v>-</v>
      </c>
      <c r="C148" s="1588"/>
      <c r="D148" s="1589"/>
      <c r="E148" s="1588"/>
      <c r="F148" s="1586"/>
      <c r="G148" s="1069" t="str">
        <f>IF(OR('E2'!W148=FALSE, 'E2'!H148=""),"",'E2'!H148)</f>
        <v/>
      </c>
      <c r="H148" s="1070" t="str">
        <f>IF(OR('E2'!W148=FALSE, 'E2'!J148=""),"-",'E2'!J148)</f>
        <v>-</v>
      </c>
      <c r="I148" s="1071" t="str">
        <f>IF(OR('E2'!$W148=FALSE, 'E2'!N148=""),"",'E2'!N148)</f>
        <v/>
      </c>
      <c r="J148" s="1072" t="str">
        <f>IF(OR('E2'!$W148=FALSE, 'E2'!O148=""),"",'E2'!O148)</f>
        <v/>
      </c>
      <c r="K148" s="1072" t="str">
        <f>IF(OR('E2'!$W148=FALSE, 'E2'!P148=""),"",'E2'!P148)</f>
        <v/>
      </c>
      <c r="L148" s="1073" t="str">
        <f>IF(OR('E2'!$W148=FALSE, 'E2'!Q148=""),"",'E2'!Q148)</f>
        <v/>
      </c>
      <c r="N148" s="1431"/>
      <c r="O148" s="313"/>
    </row>
    <row r="149" spans="2:15" ht="21" customHeight="1" thickTop="1">
      <c r="B149" s="1336" t="s">
        <v>985</v>
      </c>
      <c r="C149" s="1081" t="s">
        <v>1107</v>
      </c>
      <c r="D149" s="292" t="s">
        <v>54</v>
      </c>
      <c r="E149" s="292" t="s">
        <v>1109</v>
      </c>
      <c r="F149" s="1082" t="s">
        <v>1108</v>
      </c>
      <c r="G149" s="1060"/>
      <c r="H149" s="1061"/>
      <c r="I149" s="1062" t="str">
        <f>IF(OR('E2'!$W149=FALSE, 'E2'!N149=""),"",'E2'!N149)</f>
        <v/>
      </c>
      <c r="J149" s="1063" t="str">
        <f>IF(OR('E2'!$W149=FALSE, 'E2'!O149=""),"",'E2'!O149)</f>
        <v/>
      </c>
      <c r="K149" s="1063" t="str">
        <f>IF(OR('E2'!$W149=FALSE, 'E2'!P149=""),"",'E2'!P149)</f>
        <v/>
      </c>
      <c r="L149" s="1064" t="str">
        <f>IF(OR('E2'!$W149=FALSE, 'E2'!Q149=""),"",'E2'!Q149)</f>
        <v/>
      </c>
      <c r="N149" s="1431"/>
      <c r="O149" s="313"/>
    </row>
    <row r="150" spans="2:15" ht="21" customHeight="1">
      <c r="B150" s="1337"/>
      <c r="C150" s="1083" t="str">
        <f>IF(OR('E2'!$W150=FALSE, 'E2'!D150=""),"",'E2'!D150)</f>
        <v/>
      </c>
      <c r="D150" s="1084" t="str">
        <f>IF(OR('E2'!$W150=FALSE, 'E2'!E150=""),"",'E2'!E150)</f>
        <v/>
      </c>
      <c r="E150" s="1084" t="str">
        <f>IF(OR('E2'!$W150=FALSE, 'E2'!F150=""),"",'E2'!F150)</f>
        <v/>
      </c>
      <c r="F150" s="1085" t="str">
        <f>IF(OR('E2'!$W150=FALSE, 'E2'!G150=""),"",'E2'!G150)</f>
        <v/>
      </c>
      <c r="G150" s="1065" t="str">
        <f>IF(OR('E2'!W150=FALSE, 'E2'!H150=""),"",'E2'!H150)</f>
        <v/>
      </c>
      <c r="H150" s="1066" t="str">
        <f>IF(OR('E2'!W150=FALSE, 'E2'!J150=""),"-",'E2'!J150)</f>
        <v>-</v>
      </c>
      <c r="I150" s="1062" t="str">
        <f>IF(OR('E2'!$W150=FALSE, 'E2'!N150=""),"",'E2'!N150)</f>
        <v/>
      </c>
      <c r="J150" s="1067" t="str">
        <f>IF(OR('E2'!$W150=FALSE, 'E2'!O150=""),"",'E2'!O150)</f>
        <v/>
      </c>
      <c r="K150" s="1067" t="str">
        <f>IF(OR('E2'!$W150=FALSE, 'E2'!P150=""),"",'E2'!P150)</f>
        <v/>
      </c>
      <c r="L150" s="1068" t="str">
        <f>IF(OR('E2'!$W150=FALSE, 'E2'!Q150=""),"",'E2'!Q150)</f>
        <v/>
      </c>
      <c r="N150" s="1431"/>
      <c r="O150" s="313"/>
    </row>
    <row r="151" spans="2:15" ht="21" customHeight="1">
      <c r="B151" s="1086" t="s">
        <v>1071</v>
      </c>
      <c r="C151" s="1569" t="str">
        <f>IF(OR('E2'!$W151=FALSE, 'E2'!D151=""),"",'E2'!D151)</f>
        <v/>
      </c>
      <c r="D151" s="1569" t="str">
        <f>IF(OR('E2'!$W151=FALSE, 'E2'!E151=""),"",'E2'!E151)</f>
        <v/>
      </c>
      <c r="E151" s="1569" t="str">
        <f>IF(OR('E2'!$W151=FALSE, 'E2'!F151=""),"",'E2'!F151)</f>
        <v/>
      </c>
      <c r="F151" s="1570" t="str">
        <f>IF(OR('E2'!$W151=FALSE, 'E2'!G151=""),"",'E2'!G151)</f>
        <v/>
      </c>
      <c r="G151" s="1065" t="str">
        <f>IF(OR('E2'!W151=FALSE, 'E2'!H151=""),"",'E2'!H151)</f>
        <v/>
      </c>
      <c r="H151" s="1066" t="str">
        <f>IF(OR('E2'!W151=FALSE, 'E2'!J151=""),"-",'E2'!J151)</f>
        <v>-</v>
      </c>
      <c r="I151" s="1062" t="str">
        <f>IF(OR('E2'!$W151=FALSE, 'E2'!N151=""),"",'E2'!N151)</f>
        <v/>
      </c>
      <c r="J151" s="1067" t="str">
        <f>IF(OR('E2'!$W151=FALSE, 'E2'!O151=""),"",'E2'!O151)</f>
        <v/>
      </c>
      <c r="K151" s="1067" t="str">
        <f>IF(OR('E2'!$W151=FALSE, 'E2'!P151=""),"",'E2'!P151)</f>
        <v/>
      </c>
      <c r="L151" s="1068" t="str">
        <f>IF(OR('E2'!$W151=FALSE, 'E2'!Q151=""),"",'E2'!Q151)</f>
        <v/>
      </c>
      <c r="N151" s="1431"/>
      <c r="O151" s="313"/>
    </row>
    <row r="152" spans="2:15" ht="21" customHeight="1">
      <c r="B152" s="1341"/>
      <c r="C152" s="1342"/>
      <c r="D152" s="1342"/>
      <c r="E152" s="1343"/>
      <c r="F152" s="298" t="s">
        <v>1072</v>
      </c>
      <c r="G152" s="1065" t="str">
        <f>IF(OR('E2'!W152=FALSE, 'E2'!H152=""),"",'E2'!H152)</f>
        <v/>
      </c>
      <c r="H152" s="1066" t="str">
        <f>IF(OR('E2'!W152=FALSE, 'E2'!J152=""),"-",'E2'!J152)</f>
        <v>-</v>
      </c>
      <c r="I152" s="1062" t="str">
        <f>IF(OR('E2'!$W152=FALSE, 'E2'!N152=""),"",'E2'!N152)</f>
        <v/>
      </c>
      <c r="J152" s="1067" t="str">
        <f>IF(OR('E2'!$W152=FALSE, 'E2'!O152=""),"",'E2'!O152)</f>
        <v/>
      </c>
      <c r="K152" s="1067" t="str">
        <f>IF(OR('E2'!$W152=FALSE, 'E2'!P152=""),"",'E2'!P152)</f>
        <v/>
      </c>
      <c r="L152" s="1068" t="str">
        <f>IF(OR('E2'!$W152=FALSE, 'E2'!Q152=""),"",'E2'!Q152)</f>
        <v/>
      </c>
      <c r="N152" s="1431"/>
      <c r="O152" s="313"/>
    </row>
    <row r="153" spans="2:15" ht="21" customHeight="1">
      <c r="B153" s="1344" t="s">
        <v>1148</v>
      </c>
      <c r="C153" s="1345"/>
      <c r="D153" s="1345"/>
      <c r="E153" s="1345"/>
      <c r="F153" s="1571" t="str">
        <f>IF(OR('E2'!W153=FALSE, 'E2'!G153=""),"",'E2'!G153)</f>
        <v/>
      </c>
      <c r="G153" s="1065" t="str">
        <f>IF(OR('E2'!W153=FALSE, 'E2'!H153=""),"",'E2'!H153)</f>
        <v/>
      </c>
      <c r="H153" s="1066" t="str">
        <f>IF(OR('E2'!W153=FALSE, 'E2'!J153=""),"-",'E2'!J153)</f>
        <v>-</v>
      </c>
      <c r="I153" s="1062" t="str">
        <f>IF(OR('E2'!$W153=FALSE, 'E2'!N153=""),"",'E2'!N153)</f>
        <v/>
      </c>
      <c r="J153" s="1067" t="str">
        <f>IF(OR('E2'!$W153=FALSE, 'E2'!O153=""),"",'E2'!O153)</f>
        <v/>
      </c>
      <c r="K153" s="1067" t="str">
        <f>IF(OR('E2'!$W153=FALSE, 'E2'!P153=""),"",'E2'!P153)</f>
        <v/>
      </c>
      <c r="L153" s="1068" t="str">
        <f>IF(OR('E2'!$W153=FALSE, 'E2'!Q153=""),"",'E2'!Q153)</f>
        <v/>
      </c>
      <c r="N153" s="1431"/>
      <c r="O153" s="313"/>
    </row>
    <row r="154" spans="2:15" ht="21" customHeight="1">
      <c r="B154" s="1573" t="str">
        <f>IF(OR('E2'!W154=FALSE, 'E2'!C154=""),"-",'E2'!C154)</f>
        <v>-</v>
      </c>
      <c r="C154" s="1574"/>
      <c r="D154" s="1575"/>
      <c r="E154" s="1575"/>
      <c r="F154" s="1572"/>
      <c r="G154" s="1065" t="str">
        <f>IF(OR('E2'!W154=FALSE, 'E2'!H154=""),"",'E2'!H154)</f>
        <v/>
      </c>
      <c r="H154" s="1066" t="str">
        <f>IF(OR('E2'!W154=FALSE, 'E2'!J154=""),"-",'E2'!J154)</f>
        <v>-</v>
      </c>
      <c r="I154" s="1062" t="str">
        <f>IF(OR('E2'!$W154=FALSE, 'E2'!N154=""),"",'E2'!N154)</f>
        <v/>
      </c>
      <c r="J154" s="1067" t="str">
        <f>IF(OR('E2'!$W154=FALSE, 'E2'!O154=""),"",'E2'!O154)</f>
        <v/>
      </c>
      <c r="K154" s="1067" t="str">
        <f>IF(OR('E2'!$W154=FALSE, 'E2'!P154=""),"",'E2'!P154)</f>
        <v/>
      </c>
      <c r="L154" s="1068" t="str">
        <f>IF(OR('E2'!$W154=FALSE, 'E2'!Q154=""),"",'E2'!Q154)</f>
        <v/>
      </c>
      <c r="N154" s="1431"/>
      <c r="O154" s="313"/>
    </row>
    <row r="155" spans="2:15" ht="21" customHeight="1">
      <c r="B155" s="1344" t="s">
        <v>1150</v>
      </c>
      <c r="C155" s="1345"/>
      <c r="D155" s="1345"/>
      <c r="E155" s="1345"/>
      <c r="F155" s="1571" t="str">
        <f>IF(OR('E2'!W155=FALSE, 'E2'!G155=""),"",'E2'!G155)</f>
        <v/>
      </c>
      <c r="G155" s="1065" t="str">
        <f>IF(OR('E2'!W155=FALSE, 'E2'!H155=""),"",'E2'!H155)</f>
        <v/>
      </c>
      <c r="H155" s="1066" t="str">
        <f>IF(OR('E2'!W155=FALSE, 'E2'!J155=""),"-",'E2'!J155)</f>
        <v>-</v>
      </c>
      <c r="I155" s="1062" t="str">
        <f>IF(OR('E2'!$W155=FALSE, 'E2'!N155=""),"",'E2'!N155)</f>
        <v/>
      </c>
      <c r="J155" s="1067" t="str">
        <f>IF(OR('E2'!$W155=FALSE, 'E2'!O155=""),"",'E2'!O155)</f>
        <v/>
      </c>
      <c r="K155" s="1067" t="str">
        <f>IF(OR('E2'!$W155=FALSE, 'E2'!P155=""),"",'E2'!P155)</f>
        <v/>
      </c>
      <c r="L155" s="1068" t="str">
        <f>IF(OR('E2'!$W155=FALSE, 'E2'!Q155=""),"",'E2'!Q155)</f>
        <v/>
      </c>
      <c r="N155" s="1431"/>
      <c r="O155" s="313"/>
    </row>
    <row r="156" spans="2:15" ht="21" customHeight="1">
      <c r="B156" s="1573" t="str">
        <f>IF(OR('E2'!W156=FALSE, 'E2'!C156=""),"-",'E2'!C156)</f>
        <v>-</v>
      </c>
      <c r="C156" s="1574"/>
      <c r="D156" s="1575"/>
      <c r="E156" s="1575"/>
      <c r="F156" s="1572"/>
      <c r="G156" s="1065" t="str">
        <f>IF(OR('E2'!W156=FALSE, 'E2'!H156=""),"",'E2'!H156)</f>
        <v/>
      </c>
      <c r="H156" s="1066" t="str">
        <f>IF(OR('E2'!W156=FALSE, 'E2'!J156=""),"-",'E2'!J156)</f>
        <v>-</v>
      </c>
      <c r="I156" s="1062" t="str">
        <f>IF(OR('E2'!$W156=FALSE, 'E2'!N156=""),"",'E2'!N156)</f>
        <v/>
      </c>
      <c r="J156" s="1067" t="str">
        <f>IF(OR('E2'!$W156=FALSE, 'E2'!O156=""),"",'E2'!O156)</f>
        <v/>
      </c>
      <c r="K156" s="1067" t="str">
        <f>IF(OR('E2'!$W156=FALSE, 'E2'!P156=""),"",'E2'!P156)</f>
        <v/>
      </c>
      <c r="L156" s="1068" t="str">
        <f>IF(OR('E2'!$W156=FALSE, 'E2'!Q156=""),"",'E2'!Q156)</f>
        <v/>
      </c>
      <c r="N156" s="1431"/>
      <c r="O156" s="313"/>
    </row>
    <row r="157" spans="2:15" ht="21" customHeight="1">
      <c r="B157" s="1576" t="s">
        <v>1790</v>
      </c>
      <c r="C157" s="1577"/>
      <c r="D157" s="1577"/>
      <c r="E157" s="1578"/>
      <c r="F157" s="1571" t="str">
        <f>IF(OR('E2'!W157=FALSE, 'E2'!G157=""),"",'E2'!G157)</f>
        <v/>
      </c>
      <c r="G157" s="1065" t="str">
        <f>IF(OR('E2'!W157=FALSE, 'E2'!H157=""),"",'E2'!H157)</f>
        <v/>
      </c>
      <c r="H157" s="1066" t="str">
        <f>IF(OR('E2'!W157=FALSE, 'E2'!J157=""),"-",'E2'!J157)</f>
        <v>-</v>
      </c>
      <c r="I157" s="1062" t="str">
        <f>IF(OR('E2'!$W157=FALSE, 'E2'!N157=""),"",'E2'!N157)</f>
        <v/>
      </c>
      <c r="J157" s="1067" t="str">
        <f>IF(OR('E2'!$W157=FALSE, 'E2'!O157=""),"",'E2'!O157)</f>
        <v/>
      </c>
      <c r="K157" s="1067" t="str">
        <f>IF(OR('E2'!$W157=FALSE, 'E2'!P157=""),"",'E2'!P157)</f>
        <v/>
      </c>
      <c r="L157" s="1068" t="str">
        <f>IF(OR('E2'!$W157=FALSE, 'E2'!Q157=""),"",'E2'!Q157)</f>
        <v/>
      </c>
      <c r="N157" s="1431"/>
      <c r="O157" s="313"/>
    </row>
    <row r="158" spans="2:15" ht="21" customHeight="1">
      <c r="B158" s="1579" t="str">
        <f>IF(OR('E2'!W158=FALSE, 'E2'!C158=""),"-",'E2'!C158)</f>
        <v>-</v>
      </c>
      <c r="C158" s="1580"/>
      <c r="D158" s="1581"/>
      <c r="E158" s="1581"/>
      <c r="F158" s="1572"/>
      <c r="G158" s="1065" t="str">
        <f>IF(OR('E2'!W158=FALSE, 'E2'!H158=""),"",'E2'!H158)</f>
        <v/>
      </c>
      <c r="H158" s="1066" t="str">
        <f>IF(OR('E2'!W158=FALSE, 'E2'!J158=""),"-",'E2'!J158)</f>
        <v>-</v>
      </c>
      <c r="I158" s="1062" t="str">
        <f>IF(OR('E2'!$W158=FALSE, 'E2'!N158=""),"",'E2'!N158)</f>
        <v/>
      </c>
      <c r="J158" s="1067" t="str">
        <f>IF(OR('E2'!$W158=FALSE, 'E2'!O158=""),"",'E2'!O158)</f>
        <v/>
      </c>
      <c r="K158" s="1067" t="str">
        <f>IF(OR('E2'!$W158=FALSE, 'E2'!P158=""),"",'E2'!P158)</f>
        <v/>
      </c>
      <c r="L158" s="1068" t="str">
        <f>IF(OR('E2'!$W158=FALSE, 'E2'!Q158=""),"",'E2'!Q158)</f>
        <v/>
      </c>
      <c r="N158" s="1431"/>
      <c r="O158" s="313"/>
    </row>
    <row r="159" spans="2:15" ht="21" customHeight="1">
      <c r="B159" s="1576" t="s">
        <v>1750</v>
      </c>
      <c r="C159" s="1577"/>
      <c r="D159" s="1577"/>
      <c r="E159" s="1578"/>
      <c r="F159" s="1571" t="str">
        <f>IF(OR('E2'!W159=FALSE, 'E2'!G159=""),"",'E2'!G159)</f>
        <v/>
      </c>
      <c r="G159" s="1065" t="str">
        <f>IF(OR('E2'!W159=FALSE, 'E2'!H159=""),"",'E2'!H159)</f>
        <v/>
      </c>
      <c r="H159" s="1066" t="str">
        <f>IF(OR('E2'!W159=FALSE, 'E2'!J159=""),"-",'E2'!J159)</f>
        <v>-</v>
      </c>
      <c r="I159" s="1062" t="str">
        <f>IF(OR('E2'!$W159=FALSE, 'E2'!N159=""),"",'E2'!N159)</f>
        <v/>
      </c>
      <c r="J159" s="1067" t="str">
        <f>IF(OR('E2'!$W159=FALSE, 'E2'!O159=""),"",'E2'!O159)</f>
        <v/>
      </c>
      <c r="K159" s="1067" t="str">
        <f>IF(OR('E2'!$W159=FALSE, 'E2'!P159=""),"",'E2'!P159)</f>
        <v/>
      </c>
      <c r="L159" s="1068" t="str">
        <f>IF(OR('E2'!$W159=FALSE, 'E2'!Q159=""),"",'E2'!Q159)</f>
        <v/>
      </c>
      <c r="N159" s="1431"/>
      <c r="O159" s="313"/>
    </row>
    <row r="160" spans="2:15" ht="21" customHeight="1">
      <c r="B160" s="1579" t="str">
        <f>IF(OR('E2'!W160=FALSE, 'E2'!C160=""),"-",'E2'!C160)</f>
        <v>-</v>
      </c>
      <c r="C160" s="1580"/>
      <c r="D160" s="1581"/>
      <c r="E160" s="1581"/>
      <c r="F160" s="1572"/>
      <c r="G160" s="1065" t="str">
        <f>IF(OR('E2'!W160=FALSE, 'E2'!H160=""),"",'E2'!H160)</f>
        <v/>
      </c>
      <c r="H160" s="1066" t="str">
        <f>IF(OR('E2'!W160=FALSE, 'E2'!J160=""),"-",'E2'!J160)</f>
        <v>-</v>
      </c>
      <c r="I160" s="1062" t="str">
        <f>IF(OR('E2'!$W160=FALSE, 'E2'!N160=""),"",'E2'!N160)</f>
        <v/>
      </c>
      <c r="J160" s="1067" t="str">
        <f>IF(OR('E2'!$W160=FALSE, 'E2'!O160=""),"",'E2'!O160)</f>
        <v/>
      </c>
      <c r="K160" s="1067" t="str">
        <f>IF(OR('E2'!$W160=FALSE, 'E2'!P160=""),"",'E2'!P160)</f>
        <v/>
      </c>
      <c r="L160" s="1068" t="str">
        <f>IF(OR('E2'!$W160=FALSE, 'E2'!Q160=""),"",'E2'!Q160)</f>
        <v/>
      </c>
      <c r="N160" s="1431"/>
      <c r="O160" s="313"/>
    </row>
    <row r="161" spans="2:15" ht="21" customHeight="1">
      <c r="B161" s="1576" t="s">
        <v>1088</v>
      </c>
      <c r="C161" s="1577"/>
      <c r="D161" s="1577"/>
      <c r="E161" s="1578"/>
      <c r="F161" s="1571" t="str">
        <f>IF(OR('E2'!W161=FALSE, 'E2'!G161=""),"",'E2'!G161)</f>
        <v/>
      </c>
      <c r="G161" s="1065" t="str">
        <f>IF(OR('E2'!W161=FALSE, 'E2'!H161=""),"",'E2'!H161)</f>
        <v/>
      </c>
      <c r="H161" s="1066" t="str">
        <f>IF(OR('E2'!W161=FALSE, 'E2'!J161=""),"-",'E2'!J161)</f>
        <v>-</v>
      </c>
      <c r="I161" s="1062" t="str">
        <f>IF(OR('E2'!$W161=FALSE, 'E2'!N161=""),"",'E2'!N161)</f>
        <v/>
      </c>
      <c r="J161" s="1067" t="str">
        <f>IF(OR('E2'!$W161=FALSE, 'E2'!O161=""),"",'E2'!O161)</f>
        <v/>
      </c>
      <c r="K161" s="1067" t="str">
        <f>IF(OR('E2'!$W161=FALSE, 'E2'!P161=""),"",'E2'!P161)</f>
        <v/>
      </c>
      <c r="L161" s="1068" t="str">
        <f>IF(OR('E2'!$W161=FALSE, 'E2'!Q161=""),"",'E2'!Q161)</f>
        <v/>
      </c>
      <c r="N161" s="1431"/>
      <c r="O161" s="313"/>
    </row>
    <row r="162" spans="2:15" ht="21" customHeight="1" thickBot="1">
      <c r="B162" s="1587" t="str">
        <f>IF(OR('E2'!W162=FALSE, 'E2'!C162=""),"-",'E2'!C162)</f>
        <v>-</v>
      </c>
      <c r="C162" s="1588"/>
      <c r="D162" s="1589"/>
      <c r="E162" s="1588"/>
      <c r="F162" s="1586"/>
      <c r="G162" s="1069" t="str">
        <f>IF(OR('E2'!W162=FALSE, 'E2'!H162=""),"",'E2'!H162)</f>
        <v/>
      </c>
      <c r="H162" s="1070" t="str">
        <f>IF(OR('E2'!W162=FALSE, 'E2'!J162=""),"-",'E2'!J162)</f>
        <v>-</v>
      </c>
      <c r="I162" s="1071" t="str">
        <f>IF(OR('E2'!$W162=FALSE, 'E2'!N162=""),"",'E2'!N162)</f>
        <v/>
      </c>
      <c r="J162" s="1072" t="str">
        <f>IF(OR('E2'!$W162=FALSE, 'E2'!O162=""),"",'E2'!O162)</f>
        <v/>
      </c>
      <c r="K162" s="1072" t="str">
        <f>IF(OR('E2'!$W162=FALSE, 'E2'!P162=""),"",'E2'!P162)</f>
        <v/>
      </c>
      <c r="L162" s="1073" t="str">
        <f>IF(OR('E2'!$W162=FALSE, 'E2'!Q162=""),"",'E2'!Q162)</f>
        <v/>
      </c>
      <c r="N162" s="1431"/>
      <c r="O162" s="313"/>
    </row>
    <row r="163" spans="2:15" ht="21" customHeight="1" thickTop="1">
      <c r="B163" s="1336" t="s">
        <v>1766</v>
      </c>
      <c r="C163" s="1081" t="s">
        <v>1107</v>
      </c>
      <c r="D163" s="292" t="s">
        <v>54</v>
      </c>
      <c r="E163" s="292" t="s">
        <v>1109</v>
      </c>
      <c r="F163" s="1082" t="s">
        <v>1108</v>
      </c>
      <c r="G163" s="1060"/>
      <c r="H163" s="1061"/>
      <c r="I163" s="1074" t="str">
        <f>IF(OR('E2'!$W163=FALSE, 'E2'!N163=""),"",'E2'!N163)</f>
        <v/>
      </c>
      <c r="J163" s="1063" t="str">
        <f>IF(OR('E2'!$W163=FALSE, 'E2'!O163=""),"",'E2'!O163)</f>
        <v/>
      </c>
      <c r="K163" s="1063" t="str">
        <f>IF(OR('E2'!$W163=FALSE, 'E2'!P163=""),"",'E2'!P163)</f>
        <v/>
      </c>
      <c r="L163" s="1064" t="str">
        <f>IF(OR('E2'!$W163=FALSE, 'E2'!Q163=""),"",'E2'!Q163)</f>
        <v/>
      </c>
      <c r="N163" s="1431"/>
      <c r="O163" s="313"/>
    </row>
    <row r="164" spans="2:15" ht="21" customHeight="1">
      <c r="B164" s="1337"/>
      <c r="C164" s="1083" t="str">
        <f>IF(OR('E2'!$W164=FALSE, 'E2'!D164=""),"",'E2'!D164)</f>
        <v/>
      </c>
      <c r="D164" s="1084" t="str">
        <f>IF(OR('E2'!$W164=FALSE, 'E2'!E164=""),"",'E2'!E164)</f>
        <v/>
      </c>
      <c r="E164" s="1084" t="str">
        <f>IF(OR('E2'!$W164=FALSE, 'E2'!F164=""),"",'E2'!F164)</f>
        <v/>
      </c>
      <c r="F164" s="1085" t="str">
        <f>IF(OR('E2'!$W164=FALSE, 'E2'!G164=""),"",'E2'!G164)</f>
        <v/>
      </c>
      <c r="G164" s="1065" t="str">
        <f>IF(OR('E2'!W164=FALSE, 'E2'!H164=""),"",'E2'!H164)</f>
        <v/>
      </c>
      <c r="H164" s="1066" t="str">
        <f>IF(OR('E2'!W164=FALSE, 'E2'!J164=""),"-",'E2'!J164)</f>
        <v>-</v>
      </c>
      <c r="I164" s="1062" t="str">
        <f>IF(OR('E2'!$W164=FALSE, 'E2'!N164=""),"",'E2'!N164)</f>
        <v/>
      </c>
      <c r="J164" s="1067" t="str">
        <f>IF(OR('E2'!$W164=FALSE, 'E2'!O164=""),"",'E2'!O164)</f>
        <v/>
      </c>
      <c r="K164" s="1067" t="str">
        <f>IF(OR('E2'!$W164=FALSE, 'E2'!P164=""),"",'E2'!P164)</f>
        <v/>
      </c>
      <c r="L164" s="1068" t="str">
        <f>IF(OR('E2'!$W164=FALSE, 'E2'!Q164=""),"",'E2'!Q164)</f>
        <v/>
      </c>
      <c r="N164" s="1431"/>
      <c r="O164" s="313"/>
    </row>
    <row r="165" spans="2:15" ht="21" customHeight="1">
      <c r="B165" s="1086" t="s">
        <v>1071</v>
      </c>
      <c r="C165" s="1569" t="str">
        <f>IF(OR('E2'!$W165=FALSE, 'E2'!D165=""),"",'E2'!D165)</f>
        <v/>
      </c>
      <c r="D165" s="1569" t="str">
        <f>IF(OR('E2'!$W165=FALSE, 'E2'!E165=""),"",'E2'!E165)</f>
        <v/>
      </c>
      <c r="E165" s="1569" t="str">
        <f>IF(OR('E2'!$W165=FALSE, 'E2'!F165=""),"",'E2'!F165)</f>
        <v/>
      </c>
      <c r="F165" s="1570" t="str">
        <f>IF(OR('E2'!$W165=FALSE, 'E2'!G165=""),"",'E2'!G165)</f>
        <v/>
      </c>
      <c r="G165" s="1065" t="str">
        <f>IF(OR('E2'!W165=FALSE, 'E2'!H165=""),"",'E2'!H165)</f>
        <v/>
      </c>
      <c r="H165" s="1066" t="str">
        <f>IF(OR('E2'!W165=FALSE, 'E2'!J165=""),"-",'E2'!J165)</f>
        <v>-</v>
      </c>
      <c r="I165" s="1062" t="str">
        <f>IF(OR('E2'!$W165=FALSE, 'E2'!N165=""),"",'E2'!N165)</f>
        <v/>
      </c>
      <c r="J165" s="1067" t="str">
        <f>IF(OR('E2'!$W165=FALSE, 'E2'!O165=""),"",'E2'!O165)</f>
        <v/>
      </c>
      <c r="K165" s="1067" t="str">
        <f>IF(OR('E2'!$W165=FALSE, 'E2'!P165=""),"",'E2'!P165)</f>
        <v/>
      </c>
      <c r="L165" s="1068" t="str">
        <f>IF(OR('E2'!$W165=FALSE, 'E2'!Q165=""),"",'E2'!Q165)</f>
        <v/>
      </c>
      <c r="N165" s="1431"/>
      <c r="O165" s="313"/>
    </row>
    <row r="166" spans="2:15" ht="21" customHeight="1">
      <c r="B166" s="1341"/>
      <c r="C166" s="1342"/>
      <c r="D166" s="1342"/>
      <c r="E166" s="1343"/>
      <c r="F166" s="298" t="s">
        <v>1072</v>
      </c>
      <c r="G166" s="1065" t="str">
        <f>IF(OR('E2'!W166=FALSE, 'E2'!H166=""),"",'E2'!H166)</f>
        <v/>
      </c>
      <c r="H166" s="1066" t="str">
        <f>IF(OR('E2'!W166=FALSE, 'E2'!J166=""),"-",'E2'!J166)</f>
        <v>-</v>
      </c>
      <c r="I166" s="1062" t="str">
        <f>IF(OR('E2'!$W166=FALSE, 'E2'!N166=""),"",'E2'!N166)</f>
        <v/>
      </c>
      <c r="J166" s="1067" t="str">
        <f>IF(OR('E2'!$W166=FALSE, 'E2'!O166=""),"",'E2'!O166)</f>
        <v/>
      </c>
      <c r="K166" s="1067" t="str">
        <f>IF(OR('E2'!$W166=FALSE, 'E2'!P166=""),"",'E2'!P166)</f>
        <v/>
      </c>
      <c r="L166" s="1068" t="str">
        <f>IF(OR('E2'!$W166=FALSE, 'E2'!Q166=""),"",'E2'!Q166)</f>
        <v/>
      </c>
      <c r="N166" s="1431"/>
      <c r="O166" s="313"/>
    </row>
    <row r="167" spans="2:15" ht="21" customHeight="1">
      <c r="B167" s="1344" t="s">
        <v>1148</v>
      </c>
      <c r="C167" s="1345"/>
      <c r="D167" s="1345"/>
      <c r="E167" s="1345"/>
      <c r="F167" s="1571" t="str">
        <f>IF(OR('E2'!W167=FALSE, 'E2'!G167=""),"",'E2'!G167)</f>
        <v/>
      </c>
      <c r="G167" s="1065" t="str">
        <f>IF(OR('E2'!W167=FALSE, 'E2'!H167=""),"",'E2'!H167)</f>
        <v/>
      </c>
      <c r="H167" s="1066" t="str">
        <f>IF(OR('E2'!W167=FALSE, 'E2'!J167=""),"-",'E2'!J167)</f>
        <v>-</v>
      </c>
      <c r="I167" s="1062" t="str">
        <f>IF(OR('E2'!$W167=FALSE, 'E2'!N167=""),"",'E2'!N167)</f>
        <v/>
      </c>
      <c r="J167" s="1067" t="str">
        <f>IF(OR('E2'!$W167=FALSE, 'E2'!O167=""),"",'E2'!O167)</f>
        <v/>
      </c>
      <c r="K167" s="1067" t="str">
        <f>IF(OR('E2'!$W167=FALSE, 'E2'!P167=""),"",'E2'!P167)</f>
        <v/>
      </c>
      <c r="L167" s="1068" t="str">
        <f>IF(OR('E2'!$W167=FALSE, 'E2'!Q167=""),"",'E2'!Q167)</f>
        <v/>
      </c>
      <c r="N167" s="1431"/>
      <c r="O167" s="313"/>
    </row>
    <row r="168" spans="2:15" ht="21" customHeight="1">
      <c r="B168" s="1573" t="str">
        <f>IF(OR('E2'!W168=FALSE, 'E2'!C168=""),"-",'E2'!C168)</f>
        <v>-</v>
      </c>
      <c r="C168" s="1574"/>
      <c r="D168" s="1575"/>
      <c r="E168" s="1575"/>
      <c r="F168" s="1572"/>
      <c r="G168" s="1065" t="str">
        <f>IF(OR('E2'!W168=FALSE, 'E2'!H168=""),"",'E2'!H168)</f>
        <v/>
      </c>
      <c r="H168" s="1066" t="str">
        <f>IF(OR('E2'!W168=FALSE, 'E2'!J168=""),"-",'E2'!J168)</f>
        <v>-</v>
      </c>
      <c r="I168" s="1062" t="str">
        <f>IF(OR('E2'!$W168=FALSE, 'E2'!N168=""),"",'E2'!N168)</f>
        <v/>
      </c>
      <c r="J168" s="1067" t="str">
        <f>IF(OR('E2'!$W168=FALSE, 'E2'!O168=""),"",'E2'!O168)</f>
        <v/>
      </c>
      <c r="K168" s="1067" t="str">
        <f>IF(OR('E2'!$W168=FALSE, 'E2'!P168=""),"",'E2'!P168)</f>
        <v/>
      </c>
      <c r="L168" s="1068" t="str">
        <f>IF(OR('E2'!$W168=FALSE, 'E2'!Q168=""),"",'E2'!Q168)</f>
        <v/>
      </c>
      <c r="N168" s="1431"/>
      <c r="O168" s="313"/>
    </row>
    <row r="169" spans="2:15" ht="21" customHeight="1">
      <c r="B169" s="1344" t="s">
        <v>1150</v>
      </c>
      <c r="C169" s="1345"/>
      <c r="D169" s="1345"/>
      <c r="E169" s="1345"/>
      <c r="F169" s="1571" t="str">
        <f>IF(OR('E2'!W169=FALSE, 'E2'!G169=""),"",'E2'!G169)</f>
        <v/>
      </c>
      <c r="G169" s="1065" t="str">
        <f>IF(OR('E2'!W169=FALSE, 'E2'!H169=""),"",'E2'!H169)</f>
        <v/>
      </c>
      <c r="H169" s="1066" t="str">
        <f>IF(OR('E2'!W169=FALSE, 'E2'!J169=""),"-",'E2'!J169)</f>
        <v>-</v>
      </c>
      <c r="I169" s="1062" t="str">
        <f>IF(OR('E2'!$W169=FALSE, 'E2'!N169=""),"",'E2'!N169)</f>
        <v/>
      </c>
      <c r="J169" s="1067" t="str">
        <f>IF(OR('E2'!$W169=FALSE, 'E2'!O169=""),"",'E2'!O169)</f>
        <v/>
      </c>
      <c r="K169" s="1067" t="str">
        <f>IF(OR('E2'!$W169=FALSE, 'E2'!P169=""),"",'E2'!P169)</f>
        <v/>
      </c>
      <c r="L169" s="1068" t="str">
        <f>IF(OR('E2'!$W169=FALSE, 'E2'!Q169=""),"",'E2'!Q169)</f>
        <v/>
      </c>
      <c r="N169" s="1431"/>
      <c r="O169" s="313"/>
    </row>
    <row r="170" spans="2:15" ht="21" customHeight="1">
      <c r="B170" s="1573" t="str">
        <f>IF(OR('E2'!W170=FALSE, 'E2'!C170=""),"-",'E2'!C170)</f>
        <v>-</v>
      </c>
      <c r="C170" s="1574"/>
      <c r="D170" s="1575"/>
      <c r="E170" s="1575"/>
      <c r="F170" s="1572"/>
      <c r="G170" s="1065" t="str">
        <f>IF(OR('E2'!W170=FALSE, 'E2'!H170=""),"",'E2'!H170)</f>
        <v/>
      </c>
      <c r="H170" s="1066" t="str">
        <f>IF(OR('E2'!W170=FALSE, 'E2'!J170=""),"-",'E2'!J170)</f>
        <v>-</v>
      </c>
      <c r="I170" s="1062" t="str">
        <f>IF(OR('E2'!$W170=FALSE, 'E2'!N170=""),"",'E2'!N170)</f>
        <v/>
      </c>
      <c r="J170" s="1067" t="str">
        <f>IF(OR('E2'!$W170=FALSE, 'E2'!O170=""),"",'E2'!O170)</f>
        <v/>
      </c>
      <c r="K170" s="1067" t="str">
        <f>IF(OR('E2'!$W170=FALSE, 'E2'!P170=""),"",'E2'!P170)</f>
        <v/>
      </c>
      <c r="L170" s="1068" t="str">
        <f>IF(OR('E2'!$W170=FALSE, 'E2'!Q170=""),"",'E2'!Q170)</f>
        <v/>
      </c>
      <c r="N170" s="1431"/>
      <c r="O170" s="313"/>
    </row>
    <row r="171" spans="2:15" ht="21" customHeight="1">
      <c r="B171" s="1576" t="s">
        <v>1790</v>
      </c>
      <c r="C171" s="1577"/>
      <c r="D171" s="1577"/>
      <c r="E171" s="1578"/>
      <c r="F171" s="1571" t="str">
        <f>IF(OR('E2'!W171=FALSE, 'E2'!G171=""),"",'E2'!G171)</f>
        <v/>
      </c>
      <c r="G171" s="1065" t="str">
        <f>IF(OR('E2'!W171=FALSE, 'E2'!H171=""),"",'E2'!H171)</f>
        <v/>
      </c>
      <c r="H171" s="1066" t="str">
        <f>IF(OR('E2'!W171=FALSE, 'E2'!J171=""),"-",'E2'!J171)</f>
        <v>-</v>
      </c>
      <c r="I171" s="1062" t="str">
        <f>IF(OR('E2'!$W171=FALSE, 'E2'!N171=""),"",'E2'!N171)</f>
        <v/>
      </c>
      <c r="J171" s="1067" t="str">
        <f>IF(OR('E2'!$W171=FALSE, 'E2'!O171=""),"",'E2'!O171)</f>
        <v/>
      </c>
      <c r="K171" s="1067" t="str">
        <f>IF(OR('E2'!$W171=FALSE, 'E2'!P171=""),"",'E2'!P171)</f>
        <v/>
      </c>
      <c r="L171" s="1068" t="str">
        <f>IF(OR('E2'!$W171=FALSE, 'E2'!Q171=""),"",'E2'!Q171)</f>
        <v/>
      </c>
      <c r="N171" s="1431"/>
      <c r="O171" s="313"/>
    </row>
    <row r="172" spans="2:15" ht="21" customHeight="1">
      <c r="B172" s="1579" t="str">
        <f>IF(OR('E2'!W172=FALSE, 'E2'!C172=""),"-",'E2'!C172)</f>
        <v>-</v>
      </c>
      <c r="C172" s="1580"/>
      <c r="D172" s="1581"/>
      <c r="E172" s="1581"/>
      <c r="F172" s="1572"/>
      <c r="G172" s="1065" t="str">
        <f>IF(OR('E2'!W172=FALSE, 'E2'!H172=""),"",'E2'!H172)</f>
        <v/>
      </c>
      <c r="H172" s="1066" t="str">
        <f>IF(OR('E2'!W172=FALSE, 'E2'!J172=""),"-",'E2'!J172)</f>
        <v>-</v>
      </c>
      <c r="I172" s="1062" t="str">
        <f>IF(OR('E2'!$W172=FALSE, 'E2'!N172=""),"",'E2'!N172)</f>
        <v/>
      </c>
      <c r="J172" s="1067" t="str">
        <f>IF(OR('E2'!$W172=FALSE, 'E2'!O172=""),"",'E2'!O172)</f>
        <v/>
      </c>
      <c r="K172" s="1067" t="str">
        <f>IF(OR('E2'!$W172=FALSE, 'E2'!P172=""),"",'E2'!P172)</f>
        <v/>
      </c>
      <c r="L172" s="1068" t="str">
        <f>IF(OR('E2'!$W172=FALSE, 'E2'!Q172=""),"",'E2'!Q172)</f>
        <v/>
      </c>
      <c r="N172" s="1431"/>
      <c r="O172" s="313"/>
    </row>
    <row r="173" spans="2:15" ht="21" customHeight="1">
      <c r="B173" s="1576" t="s">
        <v>1750</v>
      </c>
      <c r="C173" s="1577"/>
      <c r="D173" s="1577"/>
      <c r="E173" s="1578"/>
      <c r="F173" s="1571" t="str">
        <f>IF(OR('E2'!W173=FALSE, 'E2'!G173=""),"",'E2'!G173)</f>
        <v/>
      </c>
      <c r="G173" s="1065" t="str">
        <f>IF(OR('E2'!W173=FALSE, 'E2'!H173=""),"",'E2'!H173)</f>
        <v/>
      </c>
      <c r="H173" s="1066" t="str">
        <f>IF(OR('E2'!W173=FALSE, 'E2'!J173=""),"-",'E2'!J173)</f>
        <v>-</v>
      </c>
      <c r="I173" s="1062" t="str">
        <f>IF(OR('E2'!$W173=FALSE, 'E2'!N173=""),"",'E2'!N173)</f>
        <v/>
      </c>
      <c r="J173" s="1067" t="str">
        <f>IF(OR('E2'!$W173=FALSE, 'E2'!O173=""),"",'E2'!O173)</f>
        <v/>
      </c>
      <c r="K173" s="1067" t="str">
        <f>IF(OR('E2'!$W173=FALSE, 'E2'!P173=""),"",'E2'!P173)</f>
        <v/>
      </c>
      <c r="L173" s="1068" t="str">
        <f>IF(OR('E2'!$W173=FALSE, 'E2'!Q173=""),"",'E2'!Q173)</f>
        <v/>
      </c>
      <c r="N173" s="1431"/>
      <c r="O173" s="313"/>
    </row>
    <row r="174" spans="2:15" ht="21" customHeight="1">
      <c r="B174" s="1579" t="str">
        <f>IF(OR('E2'!W174=FALSE, 'E2'!C174=""),"-",'E2'!C174)</f>
        <v>-</v>
      </c>
      <c r="C174" s="1580"/>
      <c r="D174" s="1581"/>
      <c r="E174" s="1581"/>
      <c r="F174" s="1572"/>
      <c r="G174" s="1065" t="str">
        <f>IF(OR('E2'!W174=FALSE, 'E2'!H174=""),"",'E2'!H174)</f>
        <v/>
      </c>
      <c r="H174" s="1066" t="str">
        <f>IF(OR('E2'!W174=FALSE, 'E2'!J174=""),"-",'E2'!J174)</f>
        <v>-</v>
      </c>
      <c r="I174" s="1062" t="str">
        <f>IF(OR('E2'!$W174=FALSE, 'E2'!N174=""),"",'E2'!N174)</f>
        <v/>
      </c>
      <c r="J174" s="1067" t="str">
        <f>IF(OR('E2'!$W174=FALSE, 'E2'!O174=""),"",'E2'!O174)</f>
        <v/>
      </c>
      <c r="K174" s="1067" t="str">
        <f>IF(OR('E2'!$W174=FALSE, 'E2'!P174=""),"",'E2'!P174)</f>
        <v/>
      </c>
      <c r="L174" s="1068" t="str">
        <f>IF(OR('E2'!$W174=FALSE, 'E2'!Q174=""),"",'E2'!Q174)</f>
        <v/>
      </c>
      <c r="N174" s="1431"/>
      <c r="O174" s="313"/>
    </row>
    <row r="175" spans="2:15" ht="21" customHeight="1">
      <c r="B175" s="1576" t="s">
        <v>1088</v>
      </c>
      <c r="C175" s="1577"/>
      <c r="D175" s="1577"/>
      <c r="E175" s="1578"/>
      <c r="F175" s="1571" t="str">
        <f>IF(OR('E2'!W175=FALSE, 'E2'!G175=""),"",'E2'!G175)</f>
        <v/>
      </c>
      <c r="G175" s="1065" t="str">
        <f>IF(OR('E2'!W175=FALSE, 'E2'!H175=""),"",'E2'!H175)</f>
        <v/>
      </c>
      <c r="H175" s="1066" t="str">
        <f>IF(OR('E2'!W175=FALSE, 'E2'!J175=""),"-",'E2'!J175)</f>
        <v>-</v>
      </c>
      <c r="I175" s="1062" t="str">
        <f>IF(OR('E2'!$W175=FALSE, 'E2'!N175=""),"",'E2'!N175)</f>
        <v/>
      </c>
      <c r="J175" s="1067" t="str">
        <f>IF(OR('E2'!$W175=FALSE, 'E2'!O175=""),"",'E2'!O175)</f>
        <v/>
      </c>
      <c r="K175" s="1067" t="str">
        <f>IF(OR('E2'!$W175=FALSE, 'E2'!P175=""),"",'E2'!P175)</f>
        <v/>
      </c>
      <c r="L175" s="1068" t="str">
        <f>IF(OR('E2'!$W175=FALSE, 'E2'!Q175=""),"",'E2'!Q175)</f>
        <v/>
      </c>
      <c r="N175" s="1431"/>
      <c r="O175" s="313"/>
    </row>
    <row r="176" spans="2:15" ht="21" customHeight="1" thickBot="1">
      <c r="B176" s="1583" t="str">
        <f>IF(OR('E2'!W176=FALSE, 'E2'!C176=""),"-",'E2'!C176)</f>
        <v>-</v>
      </c>
      <c r="C176" s="1584"/>
      <c r="D176" s="1585"/>
      <c r="E176" s="1584"/>
      <c r="F176" s="1582"/>
      <c r="G176" s="1075" t="str">
        <f>IF(OR('E2'!W176=FALSE, 'E2'!H176=""),"",'E2'!H176)</f>
        <v/>
      </c>
      <c r="H176" s="1076" t="str">
        <f>IF(OR('E2'!W176=FALSE, 'E2'!J176=""),"-",'E2'!J176)</f>
        <v>-</v>
      </c>
      <c r="I176" s="1114" t="str">
        <f>IF(OR('E2'!$W176=FALSE, 'E2'!N176=""),"",'E2'!N176)</f>
        <v/>
      </c>
      <c r="J176" s="1078" t="str">
        <f>IF(OR('E2'!$W176=FALSE, 'E2'!O176=""),"",'E2'!O176)</f>
        <v/>
      </c>
      <c r="K176" s="1078" t="str">
        <f>IF(OR('E2'!$W176=FALSE, 'E2'!P176=""),"",'E2'!P176)</f>
        <v/>
      </c>
      <c r="L176" s="1079" t="str">
        <f>IF(OR('E2'!$W176=FALSE, 'E2'!Q176=""),"",'E2'!Q176)</f>
        <v/>
      </c>
      <c r="N176" s="1431"/>
      <c r="O176" s="313"/>
    </row>
    <row r="177" spans="2:15" ht="21" customHeight="1" thickTop="1">
      <c r="B177" s="1336" t="s">
        <v>1767</v>
      </c>
      <c r="C177" s="1081" t="s">
        <v>1107</v>
      </c>
      <c r="D177" s="292" t="s">
        <v>54</v>
      </c>
      <c r="E177" s="292" t="s">
        <v>1109</v>
      </c>
      <c r="F177" s="1082" t="s">
        <v>1108</v>
      </c>
      <c r="G177" s="1060"/>
      <c r="H177" s="1061"/>
      <c r="I177" s="1074" t="str">
        <f>IF(OR('E2'!$W177=FALSE, 'E2'!N177=""),"",'E2'!N177)</f>
        <v/>
      </c>
      <c r="J177" s="1063" t="str">
        <f>IF(OR('E2'!$W177=FALSE, 'E2'!O177=""),"",'E2'!O177)</f>
        <v/>
      </c>
      <c r="K177" s="1063" t="str">
        <f>IF(OR('E2'!$W177=FALSE, 'E2'!P177=""),"",'E2'!P177)</f>
        <v/>
      </c>
      <c r="L177" s="1064" t="str">
        <f>IF(OR('E2'!$W177=FALSE, 'E2'!Q177=""),"",'E2'!Q177)</f>
        <v/>
      </c>
      <c r="N177" s="1431"/>
      <c r="O177" s="313"/>
    </row>
    <row r="178" spans="2:15" ht="21" customHeight="1">
      <c r="B178" s="1337"/>
      <c r="C178" s="1083" t="str">
        <f>IF(OR('E2'!$W178=FALSE, 'E2'!D178=""),"",'E2'!D178)</f>
        <v/>
      </c>
      <c r="D178" s="1084" t="str">
        <f>IF(OR('E2'!$W178=FALSE, 'E2'!E178=""),"",'E2'!E178)</f>
        <v/>
      </c>
      <c r="E178" s="1084" t="str">
        <f>IF(OR('E2'!$W178=FALSE, 'E2'!F178=""),"",'E2'!F178)</f>
        <v/>
      </c>
      <c r="F178" s="1085" t="str">
        <f>IF(OR('E2'!$W178=FALSE, 'E2'!G178=""),"",'E2'!G178)</f>
        <v/>
      </c>
      <c r="G178" s="1065" t="str">
        <f>IF(OR('E2'!W178=FALSE, 'E2'!H178=""),"",'E2'!H178)</f>
        <v/>
      </c>
      <c r="H178" s="1066" t="str">
        <f>IF(OR('E2'!W178=FALSE, 'E2'!J178=""),"-",'E2'!J178)</f>
        <v>-</v>
      </c>
      <c r="I178" s="1062" t="str">
        <f>IF(OR('E2'!$W178=FALSE, 'E2'!N178=""),"",'E2'!N178)</f>
        <v/>
      </c>
      <c r="J178" s="1067" t="str">
        <f>IF(OR('E2'!$W178=FALSE, 'E2'!O178=""),"",'E2'!O178)</f>
        <v/>
      </c>
      <c r="K178" s="1067" t="str">
        <f>IF(OR('E2'!$W178=FALSE, 'E2'!P178=""),"",'E2'!P178)</f>
        <v/>
      </c>
      <c r="L178" s="1068" t="str">
        <f>IF(OR('E2'!$W178=FALSE, 'E2'!Q178=""),"",'E2'!Q178)</f>
        <v/>
      </c>
      <c r="N178" s="1431"/>
      <c r="O178" s="313"/>
    </row>
    <row r="179" spans="2:15" ht="21" customHeight="1">
      <c r="B179" s="1086" t="s">
        <v>1071</v>
      </c>
      <c r="C179" s="1569" t="str">
        <f>IF(OR('E2'!$W179=FALSE, 'E2'!D179=""),"",'E2'!D179)</f>
        <v/>
      </c>
      <c r="D179" s="1569" t="str">
        <f>IF(OR('E2'!$W179=FALSE, 'E2'!E179=""),"",'E2'!E179)</f>
        <v/>
      </c>
      <c r="E179" s="1569" t="str">
        <f>IF(OR('E2'!$W179=FALSE, 'E2'!F179=""),"",'E2'!F179)</f>
        <v/>
      </c>
      <c r="F179" s="1570" t="str">
        <f>IF(OR('E2'!$W179=FALSE, 'E2'!G179=""),"",'E2'!G179)</f>
        <v/>
      </c>
      <c r="G179" s="1065" t="str">
        <f>IF(OR('E2'!W179=FALSE, 'E2'!H179=""),"",'E2'!H179)</f>
        <v/>
      </c>
      <c r="H179" s="1066" t="str">
        <f>IF(OR('E2'!W179=FALSE, 'E2'!J179=""),"-",'E2'!J179)</f>
        <v>-</v>
      </c>
      <c r="I179" s="1062" t="str">
        <f>IF(OR('E2'!$W179=FALSE, 'E2'!N179=""),"",'E2'!N179)</f>
        <v/>
      </c>
      <c r="J179" s="1067" t="str">
        <f>IF(OR('E2'!$W179=FALSE, 'E2'!O179=""),"",'E2'!O179)</f>
        <v/>
      </c>
      <c r="K179" s="1067" t="str">
        <f>IF(OR('E2'!$W179=FALSE, 'E2'!P179=""),"",'E2'!P179)</f>
        <v/>
      </c>
      <c r="L179" s="1068" t="str">
        <f>IF(OR('E2'!$W179=FALSE, 'E2'!Q179=""),"",'E2'!Q179)</f>
        <v/>
      </c>
      <c r="N179" s="1431"/>
      <c r="O179" s="313"/>
    </row>
    <row r="180" spans="2:15" ht="21" customHeight="1">
      <c r="B180" s="1341"/>
      <c r="C180" s="1342"/>
      <c r="D180" s="1342"/>
      <c r="E180" s="1343"/>
      <c r="F180" s="298" t="s">
        <v>1072</v>
      </c>
      <c r="G180" s="1065" t="str">
        <f>IF(OR('E2'!W180=FALSE, 'E2'!H180=""),"",'E2'!H180)</f>
        <v/>
      </c>
      <c r="H180" s="1066" t="str">
        <f>IF(OR('E2'!W180=FALSE, 'E2'!J180=""),"-",'E2'!J180)</f>
        <v>-</v>
      </c>
      <c r="I180" s="1062" t="str">
        <f>IF(OR('E2'!$W180=FALSE, 'E2'!N180=""),"",'E2'!N180)</f>
        <v/>
      </c>
      <c r="J180" s="1067" t="str">
        <f>IF(OR('E2'!$W180=FALSE, 'E2'!O180=""),"",'E2'!O180)</f>
        <v/>
      </c>
      <c r="K180" s="1067" t="str">
        <f>IF(OR('E2'!$W180=FALSE, 'E2'!P180=""),"",'E2'!P180)</f>
        <v/>
      </c>
      <c r="L180" s="1068" t="str">
        <f>IF(OR('E2'!$W180=FALSE, 'E2'!Q180=""),"",'E2'!Q180)</f>
        <v/>
      </c>
      <c r="N180" s="1431"/>
      <c r="O180" s="313"/>
    </row>
    <row r="181" spans="2:15" ht="21" customHeight="1">
      <c r="B181" s="1344" t="s">
        <v>1148</v>
      </c>
      <c r="C181" s="1345"/>
      <c r="D181" s="1345"/>
      <c r="E181" s="1345"/>
      <c r="F181" s="1571" t="str">
        <f>IF(OR('E2'!W181=FALSE, 'E2'!G181=""),"",'E2'!G181)</f>
        <v/>
      </c>
      <c r="G181" s="1065" t="str">
        <f>IF(OR('E2'!W181=FALSE, 'E2'!H181=""),"",'E2'!H181)</f>
        <v/>
      </c>
      <c r="H181" s="1066" t="str">
        <f>IF(OR('E2'!W181=FALSE, 'E2'!J181=""),"-",'E2'!J181)</f>
        <v>-</v>
      </c>
      <c r="I181" s="1062" t="str">
        <f>IF(OR('E2'!$W181=FALSE, 'E2'!N181=""),"",'E2'!N181)</f>
        <v/>
      </c>
      <c r="J181" s="1067" t="str">
        <f>IF(OR('E2'!$W181=FALSE, 'E2'!O181=""),"",'E2'!O181)</f>
        <v/>
      </c>
      <c r="K181" s="1067" t="str">
        <f>IF(OR('E2'!$W181=FALSE, 'E2'!P181=""),"",'E2'!P181)</f>
        <v/>
      </c>
      <c r="L181" s="1068" t="str">
        <f>IF(OR('E2'!$W181=FALSE, 'E2'!Q181=""),"",'E2'!Q181)</f>
        <v/>
      </c>
      <c r="N181" s="1431"/>
      <c r="O181" s="313"/>
    </row>
    <row r="182" spans="2:15" ht="21" customHeight="1">
      <c r="B182" s="1573" t="str">
        <f>IF(OR('E2'!W182=FALSE, 'E2'!C182=""),"-",'E2'!C182)</f>
        <v>-</v>
      </c>
      <c r="C182" s="1574"/>
      <c r="D182" s="1575"/>
      <c r="E182" s="1575"/>
      <c r="F182" s="1572"/>
      <c r="G182" s="1065" t="str">
        <f>IF(OR('E2'!W182=FALSE, 'E2'!H182=""),"",'E2'!H182)</f>
        <v/>
      </c>
      <c r="H182" s="1066" t="str">
        <f>IF(OR('E2'!W182=FALSE, 'E2'!J182=""),"-",'E2'!J182)</f>
        <v>-</v>
      </c>
      <c r="I182" s="1062" t="str">
        <f>IF(OR('E2'!$W182=FALSE, 'E2'!N182=""),"",'E2'!N182)</f>
        <v/>
      </c>
      <c r="J182" s="1067" t="str">
        <f>IF(OR('E2'!$W182=FALSE, 'E2'!O182=""),"",'E2'!O182)</f>
        <v/>
      </c>
      <c r="K182" s="1067" t="str">
        <f>IF(OR('E2'!$W182=FALSE, 'E2'!P182=""),"",'E2'!P182)</f>
        <v/>
      </c>
      <c r="L182" s="1068" t="str">
        <f>IF(OR('E2'!$W182=FALSE, 'E2'!Q182=""),"",'E2'!Q182)</f>
        <v/>
      </c>
      <c r="N182" s="1431"/>
      <c r="O182" s="313"/>
    </row>
    <row r="183" spans="2:15" ht="21" customHeight="1">
      <c r="B183" s="1344" t="s">
        <v>1150</v>
      </c>
      <c r="C183" s="1345"/>
      <c r="D183" s="1345"/>
      <c r="E183" s="1345"/>
      <c r="F183" s="1571" t="str">
        <f>IF(OR('E2'!W183=FALSE, 'E2'!G183=""),"",'E2'!G183)</f>
        <v/>
      </c>
      <c r="G183" s="1065" t="str">
        <f>IF(OR('E2'!W183=FALSE, 'E2'!H183=""),"",'E2'!H183)</f>
        <v/>
      </c>
      <c r="H183" s="1066" t="str">
        <f>IF(OR('E2'!W183=FALSE, 'E2'!J183=""),"-",'E2'!J183)</f>
        <v>-</v>
      </c>
      <c r="I183" s="1062" t="str">
        <f>IF(OR('E2'!$W183=FALSE, 'E2'!N183=""),"",'E2'!N183)</f>
        <v/>
      </c>
      <c r="J183" s="1067" t="str">
        <f>IF(OR('E2'!$W183=FALSE, 'E2'!O183=""),"",'E2'!O183)</f>
        <v/>
      </c>
      <c r="K183" s="1067" t="str">
        <f>IF(OR('E2'!$W183=FALSE, 'E2'!P183=""),"",'E2'!P183)</f>
        <v/>
      </c>
      <c r="L183" s="1068" t="str">
        <f>IF(OR('E2'!$W183=FALSE, 'E2'!Q183=""),"",'E2'!Q183)</f>
        <v/>
      </c>
      <c r="N183" s="1431"/>
      <c r="O183" s="313"/>
    </row>
    <row r="184" spans="2:15" ht="21" customHeight="1">
      <c r="B184" s="1573" t="str">
        <f>IF(OR('E2'!W184=FALSE, 'E2'!C184=""),"-",'E2'!C184)</f>
        <v>-</v>
      </c>
      <c r="C184" s="1574"/>
      <c r="D184" s="1575"/>
      <c r="E184" s="1575"/>
      <c r="F184" s="1572"/>
      <c r="G184" s="1065" t="str">
        <f>IF(OR('E2'!W184=FALSE, 'E2'!H184=""),"",'E2'!H184)</f>
        <v/>
      </c>
      <c r="H184" s="1066" t="str">
        <f>IF(OR('E2'!W184=FALSE, 'E2'!J184=""),"-",'E2'!J184)</f>
        <v>-</v>
      </c>
      <c r="I184" s="1062" t="str">
        <f>IF(OR('E2'!$W184=FALSE, 'E2'!N184=""),"",'E2'!N184)</f>
        <v/>
      </c>
      <c r="J184" s="1067" t="str">
        <f>IF(OR('E2'!$W184=FALSE, 'E2'!O184=""),"",'E2'!O184)</f>
        <v/>
      </c>
      <c r="K184" s="1067" t="str">
        <f>IF(OR('E2'!$W184=FALSE, 'E2'!P184=""),"",'E2'!P184)</f>
        <v/>
      </c>
      <c r="L184" s="1068" t="str">
        <f>IF(OR('E2'!$W184=FALSE, 'E2'!Q184=""),"",'E2'!Q184)</f>
        <v/>
      </c>
      <c r="N184" s="1431"/>
      <c r="O184" s="313"/>
    </row>
    <row r="185" spans="2:15" ht="21" customHeight="1">
      <c r="B185" s="1576" t="s">
        <v>1790</v>
      </c>
      <c r="C185" s="1577"/>
      <c r="D185" s="1577"/>
      <c r="E185" s="1578"/>
      <c r="F185" s="1571" t="str">
        <f>IF(OR('E2'!W185=FALSE, 'E2'!G185=""),"",'E2'!G185)</f>
        <v/>
      </c>
      <c r="G185" s="1065" t="str">
        <f>IF(OR('E2'!W185=FALSE, 'E2'!H185=""),"",'E2'!H185)</f>
        <v/>
      </c>
      <c r="H185" s="1066" t="str">
        <f>IF(OR('E2'!W185=FALSE, 'E2'!J185=""),"-",'E2'!J185)</f>
        <v>-</v>
      </c>
      <c r="I185" s="1062" t="str">
        <f>IF(OR('E2'!$W185=FALSE, 'E2'!N185=""),"",'E2'!N185)</f>
        <v/>
      </c>
      <c r="J185" s="1067" t="str">
        <f>IF(OR('E2'!$W185=FALSE, 'E2'!O185=""),"",'E2'!O185)</f>
        <v/>
      </c>
      <c r="K185" s="1067" t="str">
        <f>IF(OR('E2'!$W185=FALSE, 'E2'!P185=""),"",'E2'!P185)</f>
        <v/>
      </c>
      <c r="L185" s="1068" t="str">
        <f>IF(OR('E2'!$W185=FALSE, 'E2'!Q185=""),"",'E2'!Q185)</f>
        <v/>
      </c>
      <c r="N185" s="1431"/>
      <c r="O185" s="313"/>
    </row>
    <row r="186" spans="2:15" ht="21" customHeight="1">
      <c r="B186" s="1579" t="str">
        <f>IF(OR('E2'!W186=FALSE, 'E2'!C186=""),"-",'E2'!C186)</f>
        <v>-</v>
      </c>
      <c r="C186" s="1580"/>
      <c r="D186" s="1581"/>
      <c r="E186" s="1581"/>
      <c r="F186" s="1572"/>
      <c r="G186" s="1065" t="str">
        <f>IF(OR('E2'!W186=FALSE, 'E2'!H186=""),"",'E2'!H186)</f>
        <v/>
      </c>
      <c r="H186" s="1066" t="str">
        <f>IF(OR('E2'!W186=FALSE, 'E2'!J186=""),"-",'E2'!J186)</f>
        <v>-</v>
      </c>
      <c r="I186" s="1062" t="str">
        <f>IF(OR('E2'!$W186=FALSE, 'E2'!N186=""),"",'E2'!N186)</f>
        <v/>
      </c>
      <c r="J186" s="1067" t="str">
        <f>IF(OR('E2'!$W186=FALSE, 'E2'!O186=""),"",'E2'!O186)</f>
        <v/>
      </c>
      <c r="K186" s="1067" t="str">
        <f>IF(OR('E2'!$W186=FALSE, 'E2'!P186=""),"",'E2'!P186)</f>
        <v/>
      </c>
      <c r="L186" s="1068" t="str">
        <f>IF(OR('E2'!$W186=FALSE, 'E2'!Q186=""),"",'E2'!Q186)</f>
        <v/>
      </c>
      <c r="N186" s="1431"/>
      <c r="O186" s="313"/>
    </row>
    <row r="187" spans="2:15" ht="21" customHeight="1">
      <c r="B187" s="1576" t="s">
        <v>1750</v>
      </c>
      <c r="C187" s="1577"/>
      <c r="D187" s="1577"/>
      <c r="E187" s="1578"/>
      <c r="F187" s="1571" t="str">
        <f>IF(OR('E2'!W187=FALSE, 'E2'!G187=""),"",'E2'!G187)</f>
        <v/>
      </c>
      <c r="G187" s="1065" t="str">
        <f>IF(OR('E2'!W187=FALSE, 'E2'!H187=""),"",'E2'!H187)</f>
        <v/>
      </c>
      <c r="H187" s="1066" t="str">
        <f>IF(OR('E2'!W187=FALSE, 'E2'!J187=""),"-",'E2'!J187)</f>
        <v>-</v>
      </c>
      <c r="I187" s="1062" t="str">
        <f>IF(OR('E2'!$W187=FALSE, 'E2'!N187=""),"",'E2'!N187)</f>
        <v/>
      </c>
      <c r="J187" s="1067" t="str">
        <f>IF(OR('E2'!$W187=FALSE, 'E2'!O187=""),"",'E2'!O187)</f>
        <v/>
      </c>
      <c r="K187" s="1067" t="str">
        <f>IF(OR('E2'!$W187=FALSE, 'E2'!P187=""),"",'E2'!P187)</f>
        <v/>
      </c>
      <c r="L187" s="1068" t="str">
        <f>IF(OR('E2'!$W187=FALSE, 'E2'!Q187=""),"",'E2'!Q187)</f>
        <v/>
      </c>
      <c r="N187" s="1431"/>
      <c r="O187" s="313"/>
    </row>
    <row r="188" spans="2:15" ht="21" customHeight="1">
      <c r="B188" s="1579" t="str">
        <f>IF(OR('E2'!W188=FALSE, 'E2'!C188=""),"-",'E2'!C188)</f>
        <v>-</v>
      </c>
      <c r="C188" s="1580"/>
      <c r="D188" s="1581"/>
      <c r="E188" s="1581"/>
      <c r="F188" s="1572"/>
      <c r="G188" s="1065" t="str">
        <f>IF(OR('E2'!W188=FALSE, 'E2'!H188=""),"",'E2'!H188)</f>
        <v/>
      </c>
      <c r="H188" s="1066" t="str">
        <f>IF(OR('E2'!W188=FALSE, 'E2'!J188=""),"-",'E2'!J188)</f>
        <v>-</v>
      </c>
      <c r="I188" s="1062" t="str">
        <f>IF(OR('E2'!$W188=FALSE, 'E2'!N188=""),"",'E2'!N188)</f>
        <v/>
      </c>
      <c r="J188" s="1067" t="str">
        <f>IF(OR('E2'!$W188=FALSE, 'E2'!O188=""),"",'E2'!O188)</f>
        <v/>
      </c>
      <c r="K188" s="1067" t="str">
        <f>IF(OR('E2'!$W188=FALSE, 'E2'!P188=""),"",'E2'!P188)</f>
        <v/>
      </c>
      <c r="L188" s="1068" t="str">
        <f>IF(OR('E2'!$W188=FALSE, 'E2'!Q188=""),"",'E2'!Q188)</f>
        <v/>
      </c>
      <c r="N188" s="1431"/>
      <c r="O188" s="313"/>
    </row>
    <row r="189" spans="2:15" ht="21" customHeight="1">
      <c r="B189" s="1576" t="s">
        <v>1088</v>
      </c>
      <c r="C189" s="1577"/>
      <c r="D189" s="1577"/>
      <c r="E189" s="1578"/>
      <c r="F189" s="1571" t="str">
        <f>IF(OR('E2'!W189=FALSE, 'E2'!G189=""),"",'E2'!G189)</f>
        <v/>
      </c>
      <c r="G189" s="1065" t="str">
        <f>IF(OR('E2'!W189=FALSE, 'E2'!H189=""),"",'E2'!H189)</f>
        <v/>
      </c>
      <c r="H189" s="1066" t="str">
        <f>IF(OR('E2'!W189=FALSE, 'E2'!J189=""),"-",'E2'!J189)</f>
        <v>-</v>
      </c>
      <c r="I189" s="1062" t="str">
        <f>IF(OR('E2'!$W189=FALSE, 'E2'!N189=""),"",'E2'!N189)</f>
        <v/>
      </c>
      <c r="J189" s="1067" t="str">
        <f>IF(OR('E2'!$W189=FALSE, 'E2'!O189=""),"",'E2'!O189)</f>
        <v/>
      </c>
      <c r="K189" s="1067" t="str">
        <f>IF(OR('E2'!$W189=FALSE, 'E2'!P189=""),"",'E2'!P189)</f>
        <v/>
      </c>
      <c r="L189" s="1068" t="str">
        <f>IF(OR('E2'!$W189=FALSE, 'E2'!Q189=""),"",'E2'!Q189)</f>
        <v/>
      </c>
      <c r="N189" s="1431"/>
      <c r="O189" s="313"/>
    </row>
    <row r="190" spans="2:15" ht="21" customHeight="1" thickBot="1">
      <c r="B190" s="1583" t="str">
        <f>IF(OR('E2'!W190=FALSE, 'E2'!C190=""),"-",'E2'!C190)</f>
        <v>-</v>
      </c>
      <c r="C190" s="1584"/>
      <c r="D190" s="1585"/>
      <c r="E190" s="1584"/>
      <c r="F190" s="1582"/>
      <c r="G190" s="1075" t="str">
        <f>IF(OR('E2'!W190=FALSE, 'E2'!H190=""),"",'E2'!H190)</f>
        <v/>
      </c>
      <c r="H190" s="1076" t="str">
        <f>IF(OR('E2'!W190=FALSE, 'E2'!J190=""),"-",'E2'!J190)</f>
        <v>-</v>
      </c>
      <c r="I190" s="1114" t="str">
        <f>IF(OR('E2'!$W190=FALSE, 'E2'!N190=""),"",'E2'!N190)</f>
        <v/>
      </c>
      <c r="J190" s="1078" t="str">
        <f>IF(OR('E2'!$W190=FALSE, 'E2'!O190=""),"",'E2'!O190)</f>
        <v/>
      </c>
      <c r="K190" s="1078" t="str">
        <f>IF(OR('E2'!$W190=FALSE, 'E2'!P190=""),"",'E2'!P190)</f>
        <v/>
      </c>
      <c r="L190" s="1079" t="str">
        <f>IF(OR('E2'!$W190=FALSE, 'E2'!Q190=""),"",'E2'!Q190)</f>
        <v/>
      </c>
      <c r="N190" s="1431"/>
      <c r="O190" s="313"/>
    </row>
    <row r="191" spans="2:15" ht="21" customHeight="1" thickTop="1">
      <c r="B191" s="1336" t="s">
        <v>1768</v>
      </c>
      <c r="C191" s="1081" t="s">
        <v>1107</v>
      </c>
      <c r="D191" s="292" t="s">
        <v>54</v>
      </c>
      <c r="E191" s="292" t="s">
        <v>1109</v>
      </c>
      <c r="F191" s="1082" t="s">
        <v>1108</v>
      </c>
      <c r="G191" s="1060"/>
      <c r="H191" s="1061"/>
      <c r="I191" s="1074" t="str">
        <f>IF(OR('E2'!$W191=FALSE, 'E2'!N191=""),"",'E2'!N191)</f>
        <v/>
      </c>
      <c r="J191" s="1063" t="str">
        <f>IF(OR('E2'!$W191=FALSE, 'E2'!O191=""),"",'E2'!O191)</f>
        <v/>
      </c>
      <c r="K191" s="1063" t="str">
        <f>IF(OR('E2'!$W191=FALSE, 'E2'!P191=""),"",'E2'!P191)</f>
        <v/>
      </c>
      <c r="L191" s="1064" t="str">
        <f>IF(OR('E2'!$W191=FALSE, 'E2'!Q191=""),"",'E2'!Q191)</f>
        <v/>
      </c>
      <c r="N191" s="1431"/>
      <c r="O191" s="313"/>
    </row>
    <row r="192" spans="2:15" ht="21" customHeight="1">
      <c r="B192" s="1337"/>
      <c r="C192" s="1083" t="str">
        <f>IF(OR('E2'!$W192=FALSE, 'E2'!D192=""),"",'E2'!D192)</f>
        <v/>
      </c>
      <c r="D192" s="1084" t="str">
        <f>IF(OR('E2'!$W192=FALSE, 'E2'!E192=""),"",'E2'!E192)</f>
        <v/>
      </c>
      <c r="E192" s="1084" t="str">
        <f>IF(OR('E2'!$W192=FALSE, 'E2'!F192=""),"",'E2'!F192)</f>
        <v/>
      </c>
      <c r="F192" s="1085" t="str">
        <f>IF(OR('E2'!$W192=FALSE, 'E2'!G192=""),"",'E2'!G192)</f>
        <v/>
      </c>
      <c r="G192" s="1065" t="str">
        <f>IF(OR('E2'!W192=FALSE, 'E2'!H192=""),"",'E2'!H192)</f>
        <v/>
      </c>
      <c r="H192" s="1066" t="str">
        <f>IF(OR('E2'!W192=FALSE, 'E2'!J192=""),"-",'E2'!J192)</f>
        <v>-</v>
      </c>
      <c r="I192" s="1062" t="str">
        <f>IF(OR('E2'!$W192=FALSE, 'E2'!N192=""),"",'E2'!N192)</f>
        <v/>
      </c>
      <c r="J192" s="1067" t="str">
        <f>IF(OR('E2'!$W192=FALSE, 'E2'!O192=""),"",'E2'!O192)</f>
        <v/>
      </c>
      <c r="K192" s="1067" t="str">
        <f>IF(OR('E2'!$W192=FALSE, 'E2'!P192=""),"",'E2'!P192)</f>
        <v/>
      </c>
      <c r="L192" s="1068" t="str">
        <f>IF(OR('E2'!$W192=FALSE, 'E2'!Q192=""),"",'E2'!Q192)</f>
        <v/>
      </c>
      <c r="N192" s="1431"/>
      <c r="O192" s="313"/>
    </row>
    <row r="193" spans="2:15" ht="21" customHeight="1">
      <c r="B193" s="1086" t="s">
        <v>1071</v>
      </c>
      <c r="C193" s="1569" t="str">
        <f>IF(OR('E2'!$W193=FALSE, 'E2'!D193=""),"",'E2'!D193)</f>
        <v/>
      </c>
      <c r="D193" s="1569" t="str">
        <f>IF(OR('E2'!$W193=FALSE, 'E2'!E193=""),"",'E2'!E193)</f>
        <v/>
      </c>
      <c r="E193" s="1569" t="str">
        <f>IF(OR('E2'!$W193=FALSE, 'E2'!F193=""),"",'E2'!F193)</f>
        <v/>
      </c>
      <c r="F193" s="1570" t="str">
        <f>IF(OR('E2'!$W193=FALSE, 'E2'!G193=""),"",'E2'!G193)</f>
        <v/>
      </c>
      <c r="G193" s="1065" t="str">
        <f>IF(OR('E2'!W193=FALSE, 'E2'!H193=""),"",'E2'!H193)</f>
        <v/>
      </c>
      <c r="H193" s="1066" t="str">
        <f>IF(OR('E2'!W193=FALSE, 'E2'!J193=""),"-",'E2'!J193)</f>
        <v>-</v>
      </c>
      <c r="I193" s="1062" t="str">
        <f>IF(OR('E2'!$W193=FALSE, 'E2'!N193=""),"",'E2'!N193)</f>
        <v/>
      </c>
      <c r="J193" s="1067" t="str">
        <f>IF(OR('E2'!$W193=FALSE, 'E2'!O193=""),"",'E2'!O193)</f>
        <v/>
      </c>
      <c r="K193" s="1067" t="str">
        <f>IF(OR('E2'!$W193=FALSE, 'E2'!P193=""),"",'E2'!P193)</f>
        <v/>
      </c>
      <c r="L193" s="1068" t="str">
        <f>IF(OR('E2'!$W193=FALSE, 'E2'!Q193=""),"",'E2'!Q193)</f>
        <v/>
      </c>
      <c r="N193" s="1431"/>
      <c r="O193" s="313"/>
    </row>
    <row r="194" spans="2:15" ht="21" customHeight="1">
      <c r="B194" s="1341"/>
      <c r="C194" s="1342"/>
      <c r="D194" s="1342"/>
      <c r="E194" s="1343"/>
      <c r="F194" s="298" t="s">
        <v>1072</v>
      </c>
      <c r="G194" s="1065" t="str">
        <f>IF(OR('E2'!W194=FALSE, 'E2'!H194=""),"",'E2'!H194)</f>
        <v/>
      </c>
      <c r="H194" s="1066" t="str">
        <f>IF(OR('E2'!W194=FALSE, 'E2'!J194=""),"-",'E2'!J194)</f>
        <v>-</v>
      </c>
      <c r="I194" s="1062" t="str">
        <f>IF(OR('E2'!$W194=FALSE, 'E2'!N194=""),"",'E2'!N194)</f>
        <v/>
      </c>
      <c r="J194" s="1067" t="str">
        <f>IF(OR('E2'!$W194=FALSE, 'E2'!O194=""),"",'E2'!O194)</f>
        <v/>
      </c>
      <c r="K194" s="1067" t="str">
        <f>IF(OR('E2'!$W194=FALSE, 'E2'!P194=""),"",'E2'!P194)</f>
        <v/>
      </c>
      <c r="L194" s="1068" t="str">
        <f>IF(OR('E2'!$W194=FALSE, 'E2'!Q194=""),"",'E2'!Q194)</f>
        <v/>
      </c>
      <c r="N194" s="1431"/>
      <c r="O194" s="313"/>
    </row>
    <row r="195" spans="2:15" ht="21" customHeight="1">
      <c r="B195" s="1344" t="s">
        <v>1148</v>
      </c>
      <c r="C195" s="1345"/>
      <c r="D195" s="1345"/>
      <c r="E195" s="1345"/>
      <c r="F195" s="1571" t="str">
        <f>IF(OR('E2'!W195=FALSE, 'E2'!G195=""),"",'E2'!G195)</f>
        <v/>
      </c>
      <c r="G195" s="1065" t="str">
        <f>IF(OR('E2'!W195=FALSE, 'E2'!H195=""),"",'E2'!H195)</f>
        <v/>
      </c>
      <c r="H195" s="1066" t="str">
        <f>IF(OR('E2'!W195=FALSE, 'E2'!J195=""),"-",'E2'!J195)</f>
        <v>-</v>
      </c>
      <c r="I195" s="1062" t="str">
        <f>IF(OR('E2'!$W195=FALSE, 'E2'!N195=""),"",'E2'!N195)</f>
        <v/>
      </c>
      <c r="J195" s="1067" t="str">
        <f>IF(OR('E2'!$W195=FALSE, 'E2'!O195=""),"",'E2'!O195)</f>
        <v/>
      </c>
      <c r="K195" s="1067" t="str">
        <f>IF(OR('E2'!$W195=FALSE, 'E2'!P195=""),"",'E2'!P195)</f>
        <v/>
      </c>
      <c r="L195" s="1068" t="str">
        <f>IF(OR('E2'!$W195=FALSE, 'E2'!Q195=""),"",'E2'!Q195)</f>
        <v/>
      </c>
      <c r="N195" s="1431"/>
      <c r="O195" s="313"/>
    </row>
    <row r="196" spans="2:15" ht="21" customHeight="1">
      <c r="B196" s="1573" t="str">
        <f>IF(OR('E2'!W196=FALSE, 'E2'!C196=""),"-",'E2'!C196)</f>
        <v>-</v>
      </c>
      <c r="C196" s="1574"/>
      <c r="D196" s="1575"/>
      <c r="E196" s="1575"/>
      <c r="F196" s="1572"/>
      <c r="G196" s="1065" t="str">
        <f>IF(OR('E2'!W196=FALSE, 'E2'!H196=""),"",'E2'!H196)</f>
        <v/>
      </c>
      <c r="H196" s="1066" t="str">
        <f>IF(OR('E2'!W196=FALSE, 'E2'!J196=""),"-",'E2'!J196)</f>
        <v>-</v>
      </c>
      <c r="I196" s="1062" t="str">
        <f>IF(OR('E2'!$W196=FALSE, 'E2'!N196=""),"",'E2'!N196)</f>
        <v/>
      </c>
      <c r="J196" s="1067" t="str">
        <f>IF(OR('E2'!$W196=FALSE, 'E2'!O196=""),"",'E2'!O196)</f>
        <v/>
      </c>
      <c r="K196" s="1067" t="str">
        <f>IF(OR('E2'!$W196=FALSE, 'E2'!P196=""),"",'E2'!P196)</f>
        <v/>
      </c>
      <c r="L196" s="1068" t="str">
        <f>IF(OR('E2'!$W196=FALSE, 'E2'!Q196=""),"",'E2'!Q196)</f>
        <v/>
      </c>
      <c r="N196" s="1431"/>
      <c r="O196" s="313"/>
    </row>
    <row r="197" spans="2:15" ht="21" customHeight="1">
      <c r="B197" s="1344" t="s">
        <v>1150</v>
      </c>
      <c r="C197" s="1345"/>
      <c r="D197" s="1345"/>
      <c r="E197" s="1345"/>
      <c r="F197" s="1571" t="str">
        <f>IF(OR('E2'!W197=FALSE, 'E2'!G197=""),"",'E2'!G197)</f>
        <v/>
      </c>
      <c r="G197" s="1065" t="str">
        <f>IF(OR('E2'!W197=FALSE, 'E2'!H197=""),"",'E2'!H197)</f>
        <v/>
      </c>
      <c r="H197" s="1066" t="str">
        <f>IF(OR('E2'!W197=FALSE, 'E2'!J197=""),"-",'E2'!J197)</f>
        <v>-</v>
      </c>
      <c r="I197" s="1062" t="str">
        <f>IF(OR('E2'!$W197=FALSE, 'E2'!N197=""),"",'E2'!N197)</f>
        <v/>
      </c>
      <c r="J197" s="1067" t="str">
        <f>IF(OR('E2'!$W197=FALSE, 'E2'!O197=""),"",'E2'!O197)</f>
        <v/>
      </c>
      <c r="K197" s="1067" t="str">
        <f>IF(OR('E2'!$W197=FALSE, 'E2'!P197=""),"",'E2'!P197)</f>
        <v/>
      </c>
      <c r="L197" s="1068" t="str">
        <f>IF(OR('E2'!$W197=FALSE, 'E2'!Q197=""),"",'E2'!Q197)</f>
        <v/>
      </c>
      <c r="N197" s="1431"/>
      <c r="O197" s="313"/>
    </row>
    <row r="198" spans="2:15" ht="21" customHeight="1">
      <c r="B198" s="1573" t="str">
        <f>IF(OR('E2'!W198=FALSE, 'E2'!C198=""),"-",'E2'!C198)</f>
        <v>-</v>
      </c>
      <c r="C198" s="1574"/>
      <c r="D198" s="1575"/>
      <c r="E198" s="1575"/>
      <c r="F198" s="1572"/>
      <c r="G198" s="1065" t="str">
        <f>IF(OR('E2'!W198=FALSE, 'E2'!H198=""),"",'E2'!H198)</f>
        <v/>
      </c>
      <c r="H198" s="1066" t="str">
        <f>IF(OR('E2'!W198=FALSE, 'E2'!J198=""),"-",'E2'!J198)</f>
        <v>-</v>
      </c>
      <c r="I198" s="1062" t="str">
        <f>IF(OR('E2'!$W198=FALSE, 'E2'!N198=""),"",'E2'!N198)</f>
        <v/>
      </c>
      <c r="J198" s="1067" t="str">
        <f>IF(OR('E2'!$W198=FALSE, 'E2'!O198=""),"",'E2'!O198)</f>
        <v/>
      </c>
      <c r="K198" s="1067" t="str">
        <f>IF(OR('E2'!$W198=FALSE, 'E2'!P198=""),"",'E2'!P198)</f>
        <v/>
      </c>
      <c r="L198" s="1068" t="str">
        <f>IF(OR('E2'!$W198=FALSE, 'E2'!Q198=""),"",'E2'!Q198)</f>
        <v/>
      </c>
      <c r="N198" s="1431"/>
      <c r="O198" s="313"/>
    </row>
    <row r="199" spans="2:15" ht="21" customHeight="1">
      <c r="B199" s="1576" t="s">
        <v>1790</v>
      </c>
      <c r="C199" s="1577"/>
      <c r="D199" s="1577"/>
      <c r="E199" s="1578"/>
      <c r="F199" s="1571" t="str">
        <f>IF(OR('E2'!W199=FALSE, 'E2'!G199=""),"",'E2'!G199)</f>
        <v/>
      </c>
      <c r="G199" s="1065" t="str">
        <f>IF(OR('E2'!W199=FALSE, 'E2'!H199=""),"",'E2'!H199)</f>
        <v/>
      </c>
      <c r="H199" s="1066" t="str">
        <f>IF(OR('E2'!W199=FALSE, 'E2'!J199=""),"-",'E2'!J199)</f>
        <v>-</v>
      </c>
      <c r="I199" s="1062" t="str">
        <f>IF(OR('E2'!$W199=FALSE, 'E2'!N199=""),"",'E2'!N199)</f>
        <v/>
      </c>
      <c r="J199" s="1067" t="str">
        <f>IF(OR('E2'!$W199=FALSE, 'E2'!O199=""),"",'E2'!O199)</f>
        <v/>
      </c>
      <c r="K199" s="1067" t="str">
        <f>IF(OR('E2'!$W199=FALSE, 'E2'!P199=""),"",'E2'!P199)</f>
        <v/>
      </c>
      <c r="L199" s="1068" t="str">
        <f>IF(OR('E2'!$W199=FALSE, 'E2'!Q199=""),"",'E2'!Q199)</f>
        <v/>
      </c>
      <c r="N199" s="1431"/>
      <c r="O199" s="313"/>
    </row>
    <row r="200" spans="2:15" ht="21" customHeight="1">
      <c r="B200" s="1579" t="str">
        <f>IF(OR('E2'!W200=FALSE, 'E2'!C200=""),"-",'E2'!C200)</f>
        <v>-</v>
      </c>
      <c r="C200" s="1580"/>
      <c r="D200" s="1581"/>
      <c r="E200" s="1581"/>
      <c r="F200" s="1572"/>
      <c r="G200" s="1065" t="str">
        <f>IF(OR('E2'!W200=FALSE, 'E2'!H200=""),"",'E2'!H200)</f>
        <v/>
      </c>
      <c r="H200" s="1066" t="str">
        <f>IF(OR('E2'!W200=FALSE, 'E2'!J200=""),"-",'E2'!J200)</f>
        <v>-</v>
      </c>
      <c r="I200" s="1062" t="str">
        <f>IF(OR('E2'!$W200=FALSE, 'E2'!N200=""),"",'E2'!N200)</f>
        <v/>
      </c>
      <c r="J200" s="1067" t="str">
        <f>IF(OR('E2'!$W200=FALSE, 'E2'!O200=""),"",'E2'!O200)</f>
        <v/>
      </c>
      <c r="K200" s="1067" t="str">
        <f>IF(OR('E2'!$W200=FALSE, 'E2'!P200=""),"",'E2'!P200)</f>
        <v/>
      </c>
      <c r="L200" s="1068" t="str">
        <f>IF(OR('E2'!$W200=FALSE, 'E2'!Q200=""),"",'E2'!Q200)</f>
        <v/>
      </c>
      <c r="N200" s="1431"/>
      <c r="O200" s="313"/>
    </row>
    <row r="201" spans="2:15" ht="21" customHeight="1">
      <c r="B201" s="1576" t="s">
        <v>1750</v>
      </c>
      <c r="C201" s="1577"/>
      <c r="D201" s="1577"/>
      <c r="E201" s="1578"/>
      <c r="F201" s="1571" t="str">
        <f>IF(OR('E2'!W201=FALSE, 'E2'!G201=""),"",'E2'!G201)</f>
        <v/>
      </c>
      <c r="G201" s="1065" t="str">
        <f>IF(OR('E2'!W201=FALSE, 'E2'!H201=""),"",'E2'!H201)</f>
        <v/>
      </c>
      <c r="H201" s="1066" t="str">
        <f>IF(OR('E2'!W201=FALSE, 'E2'!J201=""),"-",'E2'!J201)</f>
        <v>-</v>
      </c>
      <c r="I201" s="1062" t="str">
        <f>IF(OR('E2'!$W201=FALSE, 'E2'!N201=""),"",'E2'!N201)</f>
        <v/>
      </c>
      <c r="J201" s="1067" t="str">
        <f>IF(OR('E2'!$W201=FALSE, 'E2'!O201=""),"",'E2'!O201)</f>
        <v/>
      </c>
      <c r="K201" s="1067" t="str">
        <f>IF(OR('E2'!$W201=FALSE, 'E2'!P201=""),"",'E2'!P201)</f>
        <v/>
      </c>
      <c r="L201" s="1068" t="str">
        <f>IF(OR('E2'!$W201=FALSE, 'E2'!Q201=""),"",'E2'!Q201)</f>
        <v/>
      </c>
      <c r="N201" s="1431"/>
      <c r="O201" s="313"/>
    </row>
    <row r="202" spans="2:15" ht="21" customHeight="1">
      <c r="B202" s="1579" t="str">
        <f>IF(OR('E2'!W202=FALSE, 'E2'!C202=""),"-",'E2'!C202)</f>
        <v>-</v>
      </c>
      <c r="C202" s="1580"/>
      <c r="D202" s="1581"/>
      <c r="E202" s="1581"/>
      <c r="F202" s="1572"/>
      <c r="G202" s="1065" t="str">
        <f>IF(OR('E2'!W202=FALSE, 'E2'!H202=""),"",'E2'!H202)</f>
        <v/>
      </c>
      <c r="H202" s="1066" t="str">
        <f>IF(OR('E2'!W202=FALSE, 'E2'!J202=""),"-",'E2'!J202)</f>
        <v>-</v>
      </c>
      <c r="I202" s="1062" t="str">
        <f>IF(OR('E2'!$W202=FALSE, 'E2'!N202=""),"",'E2'!N202)</f>
        <v/>
      </c>
      <c r="J202" s="1067" t="str">
        <f>IF(OR('E2'!$W202=FALSE, 'E2'!O202=""),"",'E2'!O202)</f>
        <v/>
      </c>
      <c r="K202" s="1067" t="str">
        <f>IF(OR('E2'!$W202=FALSE, 'E2'!P202=""),"",'E2'!P202)</f>
        <v/>
      </c>
      <c r="L202" s="1068" t="str">
        <f>IF(OR('E2'!$W202=FALSE, 'E2'!Q202=""),"",'E2'!Q202)</f>
        <v/>
      </c>
      <c r="N202" s="1431"/>
      <c r="O202" s="313"/>
    </row>
    <row r="203" spans="2:15" ht="21" customHeight="1">
      <c r="B203" s="1576" t="s">
        <v>1088</v>
      </c>
      <c r="C203" s="1577"/>
      <c r="D203" s="1577"/>
      <c r="E203" s="1578"/>
      <c r="F203" s="1571" t="str">
        <f>IF(OR('E2'!W203=FALSE, 'E2'!G203=""),"",'E2'!G203)</f>
        <v/>
      </c>
      <c r="G203" s="1065" t="str">
        <f>IF(OR('E2'!W203=FALSE, 'E2'!H203=""),"",'E2'!H203)</f>
        <v/>
      </c>
      <c r="H203" s="1066" t="str">
        <f>IF(OR('E2'!W203=FALSE, 'E2'!J203=""),"-",'E2'!J203)</f>
        <v>-</v>
      </c>
      <c r="I203" s="1062" t="str">
        <f>IF(OR('E2'!$W203=FALSE, 'E2'!N203=""),"",'E2'!N203)</f>
        <v/>
      </c>
      <c r="J203" s="1067" t="str">
        <f>IF(OR('E2'!$W203=FALSE, 'E2'!O203=""),"",'E2'!O203)</f>
        <v/>
      </c>
      <c r="K203" s="1067" t="str">
        <f>IF(OR('E2'!$W203=FALSE, 'E2'!P203=""),"",'E2'!P203)</f>
        <v/>
      </c>
      <c r="L203" s="1068" t="str">
        <f>IF(OR('E2'!$W203=FALSE, 'E2'!Q203=""),"",'E2'!Q203)</f>
        <v/>
      </c>
      <c r="N203" s="1431"/>
      <c r="O203" s="313"/>
    </row>
    <row r="204" spans="2:15" ht="21" customHeight="1" thickBot="1">
      <c r="B204" s="1583" t="str">
        <f>IF(OR('E2'!W204=FALSE, 'E2'!C204=""),"-",'E2'!C204)</f>
        <v>-</v>
      </c>
      <c r="C204" s="1584"/>
      <c r="D204" s="1585"/>
      <c r="E204" s="1584"/>
      <c r="F204" s="1582"/>
      <c r="G204" s="1075" t="str">
        <f>IF(OR('E2'!W204=FALSE, 'E2'!H204=""),"",'E2'!H204)</f>
        <v/>
      </c>
      <c r="H204" s="1076" t="str">
        <f>IF(OR('E2'!W204=FALSE, 'E2'!J204=""),"-",'E2'!J204)</f>
        <v>-</v>
      </c>
      <c r="I204" s="1114" t="str">
        <f>IF(OR('E2'!$W204=FALSE, 'E2'!N204=""),"",'E2'!N204)</f>
        <v/>
      </c>
      <c r="J204" s="1078" t="str">
        <f>IF(OR('E2'!$W204=FALSE, 'E2'!O204=""),"",'E2'!O204)</f>
        <v/>
      </c>
      <c r="K204" s="1078" t="str">
        <f>IF(OR('E2'!$W204=FALSE, 'E2'!P204=""),"",'E2'!P204)</f>
        <v/>
      </c>
      <c r="L204" s="1079" t="str">
        <f>IF(OR('E2'!$W204=FALSE, 'E2'!Q204=""),"",'E2'!Q204)</f>
        <v/>
      </c>
      <c r="N204" s="1431"/>
      <c r="O204" s="313"/>
    </row>
    <row r="205" spans="2:15" ht="21" customHeight="1" thickTop="1">
      <c r="B205" s="1336" t="s">
        <v>1769</v>
      </c>
      <c r="C205" s="1081" t="s">
        <v>1107</v>
      </c>
      <c r="D205" s="292" t="s">
        <v>54</v>
      </c>
      <c r="E205" s="292" t="s">
        <v>1109</v>
      </c>
      <c r="F205" s="1082" t="s">
        <v>1108</v>
      </c>
      <c r="G205" s="1060"/>
      <c r="H205" s="1061"/>
      <c r="I205" s="1074" t="str">
        <f>IF(OR('E2'!$W205=FALSE, 'E2'!N205=""),"",'E2'!N205)</f>
        <v/>
      </c>
      <c r="J205" s="1063" t="str">
        <f>IF(OR('E2'!$W205=FALSE, 'E2'!O205=""),"",'E2'!O205)</f>
        <v/>
      </c>
      <c r="K205" s="1063" t="str">
        <f>IF(OR('E2'!$W205=FALSE, 'E2'!P205=""),"",'E2'!P205)</f>
        <v/>
      </c>
      <c r="L205" s="1064" t="str">
        <f>IF(OR('E2'!$W205=FALSE, 'E2'!Q205=""),"",'E2'!Q205)</f>
        <v/>
      </c>
      <c r="N205" s="1431"/>
      <c r="O205" s="313"/>
    </row>
    <row r="206" spans="2:15" ht="21" customHeight="1">
      <c r="B206" s="1337"/>
      <c r="C206" s="1083" t="str">
        <f>IF(OR('E2'!$W206=FALSE, 'E2'!D206=""),"",'E2'!D206)</f>
        <v/>
      </c>
      <c r="D206" s="1084" t="str">
        <f>IF(OR('E2'!$W206=FALSE, 'E2'!E206=""),"",'E2'!E206)</f>
        <v/>
      </c>
      <c r="E206" s="1084" t="str">
        <f>IF(OR('E2'!$W206=FALSE, 'E2'!F206=""),"",'E2'!F206)</f>
        <v/>
      </c>
      <c r="F206" s="1085" t="str">
        <f>IF(OR('E2'!$W206=FALSE, 'E2'!G206=""),"",'E2'!G206)</f>
        <v/>
      </c>
      <c r="G206" s="1065" t="str">
        <f>IF(OR('E2'!W206=FALSE, 'E2'!H206=""),"",'E2'!H206)</f>
        <v/>
      </c>
      <c r="H206" s="1066" t="str">
        <f>IF(OR('E2'!W206=FALSE, 'E2'!J206=""),"-",'E2'!J206)</f>
        <v>-</v>
      </c>
      <c r="I206" s="1062" t="str">
        <f>IF(OR('E2'!$W206=FALSE, 'E2'!N206=""),"",'E2'!N206)</f>
        <v/>
      </c>
      <c r="J206" s="1067" t="str">
        <f>IF(OR('E2'!$W206=FALSE, 'E2'!O206=""),"",'E2'!O206)</f>
        <v/>
      </c>
      <c r="K206" s="1067" t="str">
        <f>IF(OR('E2'!$W206=FALSE, 'E2'!P206=""),"",'E2'!P206)</f>
        <v/>
      </c>
      <c r="L206" s="1068" t="str">
        <f>IF(OR('E2'!$W206=FALSE, 'E2'!Q206=""),"",'E2'!Q206)</f>
        <v/>
      </c>
      <c r="N206" s="1431"/>
      <c r="O206" s="313"/>
    </row>
    <row r="207" spans="2:15" ht="21" customHeight="1">
      <c r="B207" s="1086" t="s">
        <v>1071</v>
      </c>
      <c r="C207" s="1569" t="str">
        <f>IF(OR('E2'!$W207=FALSE, 'E2'!D207=""),"",'E2'!D207)</f>
        <v/>
      </c>
      <c r="D207" s="1569" t="str">
        <f>IF(OR('E2'!$W207=FALSE, 'E2'!E207=""),"",'E2'!E207)</f>
        <v/>
      </c>
      <c r="E207" s="1569" t="str">
        <f>IF(OR('E2'!$W207=FALSE, 'E2'!F207=""),"",'E2'!F207)</f>
        <v/>
      </c>
      <c r="F207" s="1570" t="str">
        <f>IF(OR('E2'!$W207=FALSE, 'E2'!G207=""),"",'E2'!G207)</f>
        <v/>
      </c>
      <c r="G207" s="1065" t="str">
        <f>IF(OR('E2'!W207=FALSE, 'E2'!H207=""),"",'E2'!H207)</f>
        <v/>
      </c>
      <c r="H207" s="1066" t="str">
        <f>IF(OR('E2'!W207=FALSE, 'E2'!J207=""),"-",'E2'!J207)</f>
        <v>-</v>
      </c>
      <c r="I207" s="1062" t="str">
        <f>IF(OR('E2'!$W207=FALSE, 'E2'!N207=""),"",'E2'!N207)</f>
        <v/>
      </c>
      <c r="J207" s="1067" t="str">
        <f>IF(OR('E2'!$W207=FALSE, 'E2'!O207=""),"",'E2'!O207)</f>
        <v/>
      </c>
      <c r="K207" s="1067" t="str">
        <f>IF(OR('E2'!$W207=FALSE, 'E2'!P207=""),"",'E2'!P207)</f>
        <v/>
      </c>
      <c r="L207" s="1068" t="str">
        <f>IF(OR('E2'!$W207=FALSE, 'E2'!Q207=""),"",'E2'!Q207)</f>
        <v/>
      </c>
      <c r="N207" s="1431"/>
      <c r="O207" s="313"/>
    </row>
    <row r="208" spans="2:15" ht="21" customHeight="1">
      <c r="B208" s="1341"/>
      <c r="C208" s="1342"/>
      <c r="D208" s="1342"/>
      <c r="E208" s="1343"/>
      <c r="F208" s="298" t="s">
        <v>1072</v>
      </c>
      <c r="G208" s="1065" t="str">
        <f>IF(OR('E2'!W208=FALSE, 'E2'!H208=""),"",'E2'!H208)</f>
        <v/>
      </c>
      <c r="H208" s="1066" t="str">
        <f>IF(OR('E2'!W208=FALSE, 'E2'!J208=""),"-",'E2'!J208)</f>
        <v>-</v>
      </c>
      <c r="I208" s="1062" t="str">
        <f>IF(OR('E2'!$W208=FALSE, 'E2'!N208=""),"",'E2'!N208)</f>
        <v/>
      </c>
      <c r="J208" s="1067" t="str">
        <f>IF(OR('E2'!$W208=FALSE, 'E2'!O208=""),"",'E2'!O208)</f>
        <v/>
      </c>
      <c r="K208" s="1067" t="str">
        <f>IF(OR('E2'!$W208=FALSE, 'E2'!P208=""),"",'E2'!P208)</f>
        <v/>
      </c>
      <c r="L208" s="1068" t="str">
        <f>IF(OR('E2'!$W208=FALSE, 'E2'!Q208=""),"",'E2'!Q208)</f>
        <v/>
      </c>
      <c r="N208" s="1431"/>
      <c r="O208" s="313"/>
    </row>
    <row r="209" spans="2:15" ht="21" customHeight="1">
      <c r="B209" s="1344" t="s">
        <v>1148</v>
      </c>
      <c r="C209" s="1345"/>
      <c r="D209" s="1345"/>
      <c r="E209" s="1345"/>
      <c r="F209" s="1571" t="str">
        <f>IF(OR('E2'!W209=FALSE, 'E2'!G209=""),"",'E2'!G209)</f>
        <v/>
      </c>
      <c r="G209" s="1065" t="str">
        <f>IF(OR('E2'!W209=FALSE, 'E2'!H209=""),"",'E2'!H209)</f>
        <v/>
      </c>
      <c r="H209" s="1066" t="str">
        <f>IF(OR('E2'!W209=FALSE, 'E2'!J209=""),"-",'E2'!J209)</f>
        <v>-</v>
      </c>
      <c r="I209" s="1062" t="str">
        <f>IF(OR('E2'!$W209=FALSE, 'E2'!N209=""),"",'E2'!N209)</f>
        <v/>
      </c>
      <c r="J209" s="1067" t="str">
        <f>IF(OR('E2'!$W209=FALSE, 'E2'!O209=""),"",'E2'!O209)</f>
        <v/>
      </c>
      <c r="K209" s="1067" t="str">
        <f>IF(OR('E2'!$W209=FALSE, 'E2'!P209=""),"",'E2'!P209)</f>
        <v/>
      </c>
      <c r="L209" s="1068" t="str">
        <f>IF(OR('E2'!$W209=FALSE, 'E2'!Q209=""),"",'E2'!Q209)</f>
        <v/>
      </c>
      <c r="N209" s="1431"/>
      <c r="O209" s="313"/>
    </row>
    <row r="210" spans="2:15" ht="21" customHeight="1">
      <c r="B210" s="1573" t="str">
        <f>IF(OR('E2'!W210=FALSE, 'E2'!C210=""),"-",'E2'!C210)</f>
        <v>-</v>
      </c>
      <c r="C210" s="1574"/>
      <c r="D210" s="1575"/>
      <c r="E210" s="1575"/>
      <c r="F210" s="1572"/>
      <c r="G210" s="1065" t="str">
        <f>IF(OR('E2'!W210=FALSE, 'E2'!H210=""),"",'E2'!H210)</f>
        <v/>
      </c>
      <c r="H210" s="1066" t="str">
        <f>IF(OR('E2'!W210=FALSE, 'E2'!J210=""),"-",'E2'!J210)</f>
        <v>-</v>
      </c>
      <c r="I210" s="1062" t="str">
        <f>IF(OR('E2'!$W210=FALSE, 'E2'!N210=""),"",'E2'!N210)</f>
        <v/>
      </c>
      <c r="J210" s="1067" t="str">
        <f>IF(OR('E2'!$W210=FALSE, 'E2'!O210=""),"",'E2'!O210)</f>
        <v/>
      </c>
      <c r="K210" s="1067" t="str">
        <f>IF(OR('E2'!$W210=FALSE, 'E2'!P210=""),"",'E2'!P210)</f>
        <v/>
      </c>
      <c r="L210" s="1068" t="str">
        <f>IF(OR('E2'!$W210=FALSE, 'E2'!Q210=""),"",'E2'!Q210)</f>
        <v/>
      </c>
      <c r="N210" s="1431"/>
      <c r="O210" s="313"/>
    </row>
    <row r="211" spans="2:15" ht="21" customHeight="1">
      <c r="B211" s="1344" t="s">
        <v>1150</v>
      </c>
      <c r="C211" s="1345"/>
      <c r="D211" s="1345"/>
      <c r="E211" s="1345"/>
      <c r="F211" s="1571" t="str">
        <f>IF(OR('E2'!W211=FALSE, 'E2'!G211=""),"",'E2'!G211)</f>
        <v/>
      </c>
      <c r="G211" s="1065" t="str">
        <f>IF(OR('E2'!W211=FALSE, 'E2'!H211=""),"",'E2'!H211)</f>
        <v/>
      </c>
      <c r="H211" s="1066" t="str">
        <f>IF(OR('E2'!W211=FALSE, 'E2'!J211=""),"-",'E2'!J211)</f>
        <v>-</v>
      </c>
      <c r="I211" s="1062" t="str">
        <f>IF(OR('E2'!$W211=FALSE, 'E2'!N211=""),"",'E2'!N211)</f>
        <v/>
      </c>
      <c r="J211" s="1067" t="str">
        <f>IF(OR('E2'!$W211=FALSE, 'E2'!O211=""),"",'E2'!O211)</f>
        <v/>
      </c>
      <c r="K211" s="1067" t="str">
        <f>IF(OR('E2'!$W211=FALSE, 'E2'!P211=""),"",'E2'!P211)</f>
        <v/>
      </c>
      <c r="L211" s="1068" t="str">
        <f>IF(OR('E2'!$W211=FALSE, 'E2'!Q211=""),"",'E2'!Q211)</f>
        <v/>
      </c>
      <c r="N211" s="1431"/>
      <c r="O211" s="313"/>
    </row>
    <row r="212" spans="2:15" ht="21" customHeight="1">
      <c r="B212" s="1573" t="str">
        <f>IF(OR('E2'!W212=FALSE, 'E2'!C212=""),"-",'E2'!C212)</f>
        <v>-</v>
      </c>
      <c r="C212" s="1574"/>
      <c r="D212" s="1575"/>
      <c r="E212" s="1575"/>
      <c r="F212" s="1572"/>
      <c r="G212" s="1065" t="str">
        <f>IF(OR('E2'!W212=FALSE, 'E2'!H212=""),"",'E2'!H212)</f>
        <v/>
      </c>
      <c r="H212" s="1066" t="str">
        <f>IF(OR('E2'!W212=FALSE, 'E2'!J212=""),"-",'E2'!J212)</f>
        <v>-</v>
      </c>
      <c r="I212" s="1062" t="str">
        <f>IF(OR('E2'!$W212=FALSE, 'E2'!N212=""),"",'E2'!N212)</f>
        <v/>
      </c>
      <c r="J212" s="1067" t="str">
        <f>IF(OR('E2'!$W212=FALSE, 'E2'!O212=""),"",'E2'!O212)</f>
        <v/>
      </c>
      <c r="K212" s="1067" t="str">
        <f>IF(OR('E2'!$W212=FALSE, 'E2'!P212=""),"",'E2'!P212)</f>
        <v/>
      </c>
      <c r="L212" s="1068" t="str">
        <f>IF(OR('E2'!$W212=FALSE, 'E2'!Q212=""),"",'E2'!Q212)</f>
        <v/>
      </c>
      <c r="N212" s="1431"/>
      <c r="O212" s="313"/>
    </row>
    <row r="213" spans="2:15" ht="21" customHeight="1">
      <c r="B213" s="1576" t="s">
        <v>1790</v>
      </c>
      <c r="C213" s="1577"/>
      <c r="D213" s="1577"/>
      <c r="E213" s="1578"/>
      <c r="F213" s="1571" t="str">
        <f>IF(OR('E2'!W213=FALSE, 'E2'!G213=""),"",'E2'!G213)</f>
        <v/>
      </c>
      <c r="G213" s="1065" t="str">
        <f>IF(OR('E2'!W213=FALSE, 'E2'!H213=""),"",'E2'!H213)</f>
        <v/>
      </c>
      <c r="H213" s="1066" t="str">
        <f>IF(OR('E2'!W213=FALSE, 'E2'!J213=""),"-",'E2'!J213)</f>
        <v>-</v>
      </c>
      <c r="I213" s="1062" t="str">
        <f>IF(OR('E2'!$W213=FALSE, 'E2'!N213=""),"",'E2'!N213)</f>
        <v/>
      </c>
      <c r="J213" s="1067" t="str">
        <f>IF(OR('E2'!$W213=FALSE, 'E2'!O213=""),"",'E2'!O213)</f>
        <v/>
      </c>
      <c r="K213" s="1067" t="str">
        <f>IF(OR('E2'!$W213=FALSE, 'E2'!P213=""),"",'E2'!P213)</f>
        <v/>
      </c>
      <c r="L213" s="1068" t="str">
        <f>IF(OR('E2'!$W213=FALSE, 'E2'!Q213=""),"",'E2'!Q213)</f>
        <v/>
      </c>
      <c r="N213" s="1431"/>
      <c r="O213" s="313"/>
    </row>
    <row r="214" spans="2:15" ht="21" customHeight="1">
      <c r="B214" s="1579" t="str">
        <f>IF(OR('E2'!W214=FALSE, 'E2'!C214=""),"-",'E2'!C214)</f>
        <v>-</v>
      </c>
      <c r="C214" s="1580"/>
      <c r="D214" s="1581"/>
      <c r="E214" s="1581"/>
      <c r="F214" s="1572"/>
      <c r="G214" s="1065" t="str">
        <f>IF(OR('E2'!W214=FALSE, 'E2'!H214=""),"",'E2'!H214)</f>
        <v/>
      </c>
      <c r="H214" s="1066" t="str">
        <f>IF(OR('E2'!W214=FALSE, 'E2'!J214=""),"-",'E2'!J214)</f>
        <v>-</v>
      </c>
      <c r="I214" s="1062" t="str">
        <f>IF(OR('E2'!$W214=FALSE, 'E2'!N214=""),"",'E2'!N214)</f>
        <v/>
      </c>
      <c r="J214" s="1067" t="str">
        <f>IF(OR('E2'!$W214=FALSE, 'E2'!O214=""),"",'E2'!O214)</f>
        <v/>
      </c>
      <c r="K214" s="1067" t="str">
        <f>IF(OR('E2'!$W214=FALSE, 'E2'!P214=""),"",'E2'!P214)</f>
        <v/>
      </c>
      <c r="L214" s="1068" t="str">
        <f>IF(OR('E2'!$W214=FALSE, 'E2'!Q214=""),"",'E2'!Q214)</f>
        <v/>
      </c>
      <c r="N214" s="1431"/>
      <c r="O214" s="313"/>
    </row>
    <row r="215" spans="2:15" ht="21" customHeight="1">
      <c r="B215" s="1576" t="s">
        <v>1750</v>
      </c>
      <c r="C215" s="1577"/>
      <c r="D215" s="1577"/>
      <c r="E215" s="1578"/>
      <c r="F215" s="1571" t="str">
        <f>IF(OR('E2'!W215=FALSE, 'E2'!G215=""),"",'E2'!G215)</f>
        <v/>
      </c>
      <c r="G215" s="1065" t="str">
        <f>IF(OR('E2'!W215=FALSE, 'E2'!H215=""),"",'E2'!H215)</f>
        <v/>
      </c>
      <c r="H215" s="1066" t="str">
        <f>IF(OR('E2'!W215=FALSE, 'E2'!J215=""),"-",'E2'!J215)</f>
        <v>-</v>
      </c>
      <c r="I215" s="1062" t="str">
        <f>IF(OR('E2'!$W215=FALSE, 'E2'!N215=""),"",'E2'!N215)</f>
        <v/>
      </c>
      <c r="J215" s="1067" t="str">
        <f>IF(OR('E2'!$W215=FALSE, 'E2'!O215=""),"",'E2'!O215)</f>
        <v/>
      </c>
      <c r="K215" s="1067" t="str">
        <f>IF(OR('E2'!$W215=FALSE, 'E2'!P215=""),"",'E2'!P215)</f>
        <v/>
      </c>
      <c r="L215" s="1068" t="str">
        <f>IF(OR('E2'!$W215=FALSE, 'E2'!Q215=""),"",'E2'!Q215)</f>
        <v/>
      </c>
      <c r="N215" s="1431"/>
      <c r="O215" s="313"/>
    </row>
    <row r="216" spans="2:15" ht="21" customHeight="1">
      <c r="B216" s="1579" t="str">
        <f>IF(OR('E2'!W216=FALSE, 'E2'!C216=""),"-",'E2'!C216)</f>
        <v>-</v>
      </c>
      <c r="C216" s="1580"/>
      <c r="D216" s="1581"/>
      <c r="E216" s="1581"/>
      <c r="F216" s="1572"/>
      <c r="G216" s="1065" t="str">
        <f>IF(OR('E2'!W216=FALSE, 'E2'!H216=""),"",'E2'!H216)</f>
        <v/>
      </c>
      <c r="H216" s="1066" t="str">
        <f>IF(OR('E2'!W216=FALSE, 'E2'!J216=""),"-",'E2'!J216)</f>
        <v>-</v>
      </c>
      <c r="I216" s="1062" t="str">
        <f>IF(OR('E2'!$W216=FALSE, 'E2'!N216=""),"",'E2'!N216)</f>
        <v/>
      </c>
      <c r="J216" s="1067" t="str">
        <f>IF(OR('E2'!$W216=FALSE, 'E2'!O216=""),"",'E2'!O216)</f>
        <v/>
      </c>
      <c r="K216" s="1067" t="str">
        <f>IF(OR('E2'!$W216=FALSE, 'E2'!P216=""),"",'E2'!P216)</f>
        <v/>
      </c>
      <c r="L216" s="1068" t="str">
        <f>IF(OR('E2'!$W216=FALSE, 'E2'!Q216=""),"",'E2'!Q216)</f>
        <v/>
      </c>
      <c r="N216" s="1431"/>
      <c r="O216" s="313"/>
    </row>
    <row r="217" spans="2:15" ht="21" customHeight="1">
      <c r="B217" s="1576" t="s">
        <v>1088</v>
      </c>
      <c r="C217" s="1577"/>
      <c r="D217" s="1577"/>
      <c r="E217" s="1578"/>
      <c r="F217" s="1571" t="str">
        <f>IF(OR('E2'!W217=FALSE, 'E2'!G217=""),"",'E2'!G217)</f>
        <v/>
      </c>
      <c r="G217" s="1065" t="str">
        <f>IF(OR('E2'!W217=FALSE, 'E2'!H217=""),"",'E2'!H217)</f>
        <v/>
      </c>
      <c r="H217" s="1066" t="str">
        <f>IF(OR('E2'!W217=FALSE, 'E2'!J217=""),"-",'E2'!J217)</f>
        <v>-</v>
      </c>
      <c r="I217" s="1062" t="str">
        <f>IF(OR('E2'!$W217=FALSE, 'E2'!N217=""),"",'E2'!N217)</f>
        <v/>
      </c>
      <c r="J217" s="1067" t="str">
        <f>IF(OR('E2'!$W217=FALSE, 'E2'!O217=""),"",'E2'!O217)</f>
        <v/>
      </c>
      <c r="K217" s="1067" t="str">
        <f>IF(OR('E2'!$W217=FALSE, 'E2'!P217=""),"",'E2'!P217)</f>
        <v/>
      </c>
      <c r="L217" s="1068" t="str">
        <f>IF(OR('E2'!$W217=FALSE, 'E2'!Q217=""),"",'E2'!Q217)</f>
        <v/>
      </c>
      <c r="N217" s="1431"/>
      <c r="O217" s="313"/>
    </row>
    <row r="218" spans="2:15" ht="21" customHeight="1" thickBot="1">
      <c r="B218" s="1587" t="str">
        <f>IF(OR('E2'!W218=FALSE, 'E2'!C218=""),"-",'E2'!C218)</f>
        <v>-</v>
      </c>
      <c r="C218" s="1588"/>
      <c r="D218" s="1589"/>
      <c r="E218" s="1588"/>
      <c r="F218" s="1586"/>
      <c r="G218" s="1069" t="str">
        <f>IF(OR('E2'!W218=FALSE, 'E2'!H218=""),"",'E2'!H218)</f>
        <v/>
      </c>
      <c r="H218" s="1070" t="str">
        <f>IF(OR('E2'!W218=FALSE, 'E2'!J218=""),"-",'E2'!J218)</f>
        <v>-</v>
      </c>
      <c r="I218" s="1071" t="str">
        <f>IF(OR('E2'!$W218=FALSE, 'E2'!N218=""),"",'E2'!N218)</f>
        <v/>
      </c>
      <c r="J218" s="1072" t="str">
        <f>IF(OR('E2'!$W218=FALSE, 'E2'!O218=""),"",'E2'!O218)</f>
        <v/>
      </c>
      <c r="K218" s="1072" t="str">
        <f>IF(OR('E2'!$W218=FALSE, 'E2'!P218=""),"",'E2'!P218)</f>
        <v/>
      </c>
      <c r="L218" s="1073" t="str">
        <f>IF(OR('E2'!$W218=FALSE, 'E2'!Q218=""),"",'E2'!Q218)</f>
        <v/>
      </c>
      <c r="N218" s="1431"/>
      <c r="O218" s="313"/>
    </row>
    <row r="219" spans="2:15" ht="21" customHeight="1" thickTop="1">
      <c r="B219" s="1336" t="s">
        <v>1770</v>
      </c>
      <c r="C219" s="1081" t="s">
        <v>1107</v>
      </c>
      <c r="D219" s="292" t="s">
        <v>54</v>
      </c>
      <c r="E219" s="292" t="s">
        <v>1109</v>
      </c>
      <c r="F219" s="1082" t="s">
        <v>1108</v>
      </c>
      <c r="G219" s="1060"/>
      <c r="H219" s="1061"/>
      <c r="I219" s="1074" t="str">
        <f>IF(OR('E2'!$W219=FALSE, 'E2'!N219=""),"",'E2'!N219)</f>
        <v/>
      </c>
      <c r="J219" s="1063" t="str">
        <f>IF(OR('E2'!$W219=FALSE, 'E2'!O219=""),"",'E2'!O219)</f>
        <v/>
      </c>
      <c r="K219" s="1063" t="str">
        <f>IF(OR('E2'!$W219=FALSE, 'E2'!P219=""),"",'E2'!P219)</f>
        <v/>
      </c>
      <c r="L219" s="1064" t="str">
        <f>IF(OR('E2'!$W219=FALSE, 'E2'!Q219=""),"",'E2'!Q219)</f>
        <v/>
      </c>
      <c r="N219" s="1431"/>
      <c r="O219" s="313"/>
    </row>
    <row r="220" spans="2:15" ht="21" customHeight="1">
      <c r="B220" s="1337"/>
      <c r="C220" s="1083" t="str">
        <f>IF(OR('E2'!$W220=FALSE, 'E2'!D220=""),"",'E2'!D220)</f>
        <v/>
      </c>
      <c r="D220" s="1084" t="str">
        <f>IF(OR('E2'!$W220=FALSE, 'E2'!E220=""),"",'E2'!E220)</f>
        <v/>
      </c>
      <c r="E220" s="1084" t="str">
        <f>IF(OR('E2'!$W220=FALSE, 'E2'!F220=""),"",'E2'!F220)</f>
        <v/>
      </c>
      <c r="F220" s="1085" t="str">
        <f>IF(OR('E2'!$W220=FALSE, 'E2'!G220=""),"",'E2'!G220)</f>
        <v/>
      </c>
      <c r="G220" s="1065" t="str">
        <f>IF(OR('E2'!W220=FALSE, 'E2'!H220=""),"",'E2'!H220)</f>
        <v/>
      </c>
      <c r="H220" s="1066" t="str">
        <f>IF(OR('E2'!W220=FALSE, 'E2'!J220=""),"-",'E2'!J220)</f>
        <v>-</v>
      </c>
      <c r="I220" s="1062" t="str">
        <f>IF(OR('E2'!$W220=FALSE, 'E2'!N220=""),"",'E2'!N220)</f>
        <v/>
      </c>
      <c r="J220" s="1067" t="str">
        <f>IF(OR('E2'!$W220=FALSE, 'E2'!O220=""),"",'E2'!O220)</f>
        <v/>
      </c>
      <c r="K220" s="1067" t="str">
        <f>IF(OR('E2'!$W220=FALSE, 'E2'!P220=""),"",'E2'!P220)</f>
        <v/>
      </c>
      <c r="L220" s="1068" t="str">
        <f>IF(OR('E2'!$W220=FALSE, 'E2'!Q220=""),"",'E2'!Q220)</f>
        <v/>
      </c>
      <c r="N220" s="1431"/>
      <c r="O220" s="313"/>
    </row>
    <row r="221" spans="2:15" ht="21" customHeight="1">
      <c r="B221" s="1086" t="s">
        <v>1071</v>
      </c>
      <c r="C221" s="1569" t="str">
        <f>IF(OR('E2'!$W221=FALSE, 'E2'!D221=""),"",'E2'!D221)</f>
        <v/>
      </c>
      <c r="D221" s="1569" t="str">
        <f>IF(OR('E2'!$W221=FALSE, 'E2'!E221=""),"",'E2'!E221)</f>
        <v/>
      </c>
      <c r="E221" s="1569" t="str">
        <f>IF(OR('E2'!$W221=FALSE, 'E2'!F221=""),"",'E2'!F221)</f>
        <v/>
      </c>
      <c r="F221" s="1570" t="str">
        <f>IF(OR('E2'!$W221=FALSE, 'E2'!G221=""),"",'E2'!G221)</f>
        <v/>
      </c>
      <c r="G221" s="1065" t="str">
        <f>IF(OR('E2'!W221=FALSE, 'E2'!H221=""),"",'E2'!H221)</f>
        <v/>
      </c>
      <c r="H221" s="1066" t="str">
        <f>IF(OR('E2'!W221=FALSE, 'E2'!J221=""),"-",'E2'!J221)</f>
        <v>-</v>
      </c>
      <c r="I221" s="1062" t="str">
        <f>IF(OR('E2'!$W221=FALSE, 'E2'!N221=""),"",'E2'!N221)</f>
        <v/>
      </c>
      <c r="J221" s="1067" t="str">
        <f>IF(OR('E2'!$W221=FALSE, 'E2'!O221=""),"",'E2'!O221)</f>
        <v/>
      </c>
      <c r="K221" s="1067" t="str">
        <f>IF(OR('E2'!$W221=FALSE, 'E2'!P221=""),"",'E2'!P221)</f>
        <v/>
      </c>
      <c r="L221" s="1068" t="str">
        <f>IF(OR('E2'!$W221=FALSE, 'E2'!Q221=""),"",'E2'!Q221)</f>
        <v/>
      </c>
      <c r="N221" s="1431"/>
      <c r="O221" s="313"/>
    </row>
    <row r="222" spans="2:15" ht="21" customHeight="1">
      <c r="B222" s="1341"/>
      <c r="C222" s="1342"/>
      <c r="D222" s="1342"/>
      <c r="E222" s="1343"/>
      <c r="F222" s="298" t="s">
        <v>1072</v>
      </c>
      <c r="G222" s="1065" t="str">
        <f>IF(OR('E2'!W222=FALSE, 'E2'!H222=""),"",'E2'!H222)</f>
        <v/>
      </c>
      <c r="H222" s="1066" t="str">
        <f>IF(OR('E2'!W222=FALSE, 'E2'!J222=""),"-",'E2'!J222)</f>
        <v>-</v>
      </c>
      <c r="I222" s="1062" t="str">
        <f>IF(OR('E2'!$W222=FALSE, 'E2'!N222=""),"",'E2'!N222)</f>
        <v/>
      </c>
      <c r="J222" s="1067" t="str">
        <f>IF(OR('E2'!$W222=FALSE, 'E2'!O222=""),"",'E2'!O222)</f>
        <v/>
      </c>
      <c r="K222" s="1067" t="str">
        <f>IF(OR('E2'!$W222=FALSE, 'E2'!P222=""),"",'E2'!P222)</f>
        <v/>
      </c>
      <c r="L222" s="1068" t="str">
        <f>IF(OR('E2'!$W222=FALSE, 'E2'!Q222=""),"",'E2'!Q222)</f>
        <v/>
      </c>
      <c r="N222" s="1431"/>
      <c r="O222" s="313"/>
    </row>
    <row r="223" spans="2:15" ht="21" customHeight="1">
      <c r="B223" s="1344" t="s">
        <v>1148</v>
      </c>
      <c r="C223" s="1345"/>
      <c r="D223" s="1345"/>
      <c r="E223" s="1345"/>
      <c r="F223" s="1571" t="str">
        <f>IF(OR('E2'!W223=FALSE, 'E2'!G223=""),"",'E2'!G223)</f>
        <v/>
      </c>
      <c r="G223" s="1065" t="str">
        <f>IF(OR('E2'!W223=FALSE, 'E2'!H223=""),"",'E2'!H223)</f>
        <v/>
      </c>
      <c r="H223" s="1066" t="str">
        <f>IF(OR('E2'!W223=FALSE, 'E2'!J223=""),"-",'E2'!J223)</f>
        <v>-</v>
      </c>
      <c r="I223" s="1062" t="str">
        <f>IF(OR('E2'!$W223=FALSE, 'E2'!N223=""),"",'E2'!N223)</f>
        <v/>
      </c>
      <c r="J223" s="1067" t="str">
        <f>IF(OR('E2'!$W223=FALSE, 'E2'!O223=""),"",'E2'!O223)</f>
        <v/>
      </c>
      <c r="K223" s="1067" t="str">
        <f>IF(OR('E2'!$W223=FALSE, 'E2'!P223=""),"",'E2'!P223)</f>
        <v/>
      </c>
      <c r="L223" s="1068" t="str">
        <f>IF(OR('E2'!$W223=FALSE, 'E2'!Q223=""),"",'E2'!Q223)</f>
        <v/>
      </c>
      <c r="N223" s="1431"/>
      <c r="O223" s="313"/>
    </row>
    <row r="224" spans="2:15" ht="21" customHeight="1">
      <c r="B224" s="1573" t="str">
        <f>IF(OR('E2'!W224=FALSE, 'E2'!C224=""),"-",'E2'!C224)</f>
        <v>-</v>
      </c>
      <c r="C224" s="1574"/>
      <c r="D224" s="1575"/>
      <c r="E224" s="1575"/>
      <c r="F224" s="1572"/>
      <c r="G224" s="1065" t="str">
        <f>IF(OR('E2'!W224=FALSE, 'E2'!H224=""),"",'E2'!H224)</f>
        <v/>
      </c>
      <c r="H224" s="1066" t="str">
        <f>IF(OR('E2'!W224=FALSE, 'E2'!J224=""),"-",'E2'!J224)</f>
        <v>-</v>
      </c>
      <c r="I224" s="1062" t="str">
        <f>IF(OR('E2'!$W224=FALSE, 'E2'!N224=""),"",'E2'!N224)</f>
        <v/>
      </c>
      <c r="J224" s="1067" t="str">
        <f>IF(OR('E2'!$W224=FALSE, 'E2'!O224=""),"",'E2'!O224)</f>
        <v/>
      </c>
      <c r="K224" s="1067" t="str">
        <f>IF(OR('E2'!$W224=FALSE, 'E2'!P224=""),"",'E2'!P224)</f>
        <v/>
      </c>
      <c r="L224" s="1068" t="str">
        <f>IF(OR('E2'!$W224=FALSE, 'E2'!Q224=""),"",'E2'!Q224)</f>
        <v/>
      </c>
      <c r="N224" s="1431"/>
      <c r="O224" s="313"/>
    </row>
    <row r="225" spans="2:15" ht="21" customHeight="1">
      <c r="B225" s="1344" t="s">
        <v>1150</v>
      </c>
      <c r="C225" s="1345"/>
      <c r="D225" s="1345"/>
      <c r="E225" s="1345"/>
      <c r="F225" s="1571" t="str">
        <f>IF(OR('E2'!W225=FALSE, 'E2'!G225=""),"",'E2'!G225)</f>
        <v/>
      </c>
      <c r="G225" s="1065" t="str">
        <f>IF(OR('E2'!W225=FALSE, 'E2'!H225=""),"",'E2'!H225)</f>
        <v/>
      </c>
      <c r="H225" s="1066" t="str">
        <f>IF(OR('E2'!W225=FALSE, 'E2'!J225=""),"-",'E2'!J225)</f>
        <v>-</v>
      </c>
      <c r="I225" s="1062" t="str">
        <f>IF(OR('E2'!$W225=FALSE, 'E2'!N225=""),"",'E2'!N225)</f>
        <v/>
      </c>
      <c r="J225" s="1067" t="str">
        <f>IF(OR('E2'!$W225=FALSE, 'E2'!O225=""),"",'E2'!O225)</f>
        <v/>
      </c>
      <c r="K225" s="1067" t="str">
        <f>IF(OR('E2'!$W225=FALSE, 'E2'!P225=""),"",'E2'!P225)</f>
        <v/>
      </c>
      <c r="L225" s="1068" t="str">
        <f>IF(OR('E2'!$W225=FALSE, 'E2'!Q225=""),"",'E2'!Q225)</f>
        <v/>
      </c>
      <c r="N225" s="1431"/>
      <c r="O225" s="313"/>
    </row>
    <row r="226" spans="2:15" ht="21" customHeight="1">
      <c r="B226" s="1573" t="str">
        <f>IF(OR('E2'!W226=FALSE, 'E2'!C226=""),"-",'E2'!C226)</f>
        <v>-</v>
      </c>
      <c r="C226" s="1574"/>
      <c r="D226" s="1575"/>
      <c r="E226" s="1575"/>
      <c r="F226" s="1572"/>
      <c r="G226" s="1065" t="str">
        <f>IF(OR('E2'!W226=FALSE, 'E2'!H226=""),"",'E2'!H226)</f>
        <v/>
      </c>
      <c r="H226" s="1066" t="str">
        <f>IF(OR('E2'!W226=FALSE, 'E2'!J226=""),"-",'E2'!J226)</f>
        <v>-</v>
      </c>
      <c r="I226" s="1062" t="str">
        <f>IF(OR('E2'!$W226=FALSE, 'E2'!N226=""),"",'E2'!N226)</f>
        <v/>
      </c>
      <c r="J226" s="1067" t="str">
        <f>IF(OR('E2'!$W226=FALSE, 'E2'!O226=""),"",'E2'!O226)</f>
        <v/>
      </c>
      <c r="K226" s="1067" t="str">
        <f>IF(OR('E2'!$W226=FALSE, 'E2'!P226=""),"",'E2'!P226)</f>
        <v/>
      </c>
      <c r="L226" s="1068" t="str">
        <f>IF(OR('E2'!$W226=FALSE, 'E2'!Q226=""),"",'E2'!Q226)</f>
        <v/>
      </c>
      <c r="N226" s="1431"/>
      <c r="O226" s="313"/>
    </row>
    <row r="227" spans="2:15" ht="21" customHeight="1">
      <c r="B227" s="1576" t="s">
        <v>1790</v>
      </c>
      <c r="C227" s="1577"/>
      <c r="D227" s="1577"/>
      <c r="E227" s="1578"/>
      <c r="F227" s="1571" t="str">
        <f>IF(OR('E2'!W227=FALSE, 'E2'!G227=""),"",'E2'!G227)</f>
        <v/>
      </c>
      <c r="G227" s="1065" t="str">
        <f>IF(OR('E2'!W227=FALSE, 'E2'!H227=""),"",'E2'!H227)</f>
        <v/>
      </c>
      <c r="H227" s="1066" t="str">
        <f>IF(OR('E2'!W227=FALSE, 'E2'!J227=""),"-",'E2'!J227)</f>
        <v>-</v>
      </c>
      <c r="I227" s="1062" t="str">
        <f>IF(OR('E2'!$W227=FALSE, 'E2'!N227=""),"",'E2'!N227)</f>
        <v/>
      </c>
      <c r="J227" s="1067" t="str">
        <f>IF(OR('E2'!$W227=FALSE, 'E2'!O227=""),"",'E2'!O227)</f>
        <v/>
      </c>
      <c r="K227" s="1067" t="str">
        <f>IF(OR('E2'!$W227=FALSE, 'E2'!P227=""),"",'E2'!P227)</f>
        <v/>
      </c>
      <c r="L227" s="1068" t="str">
        <f>IF(OR('E2'!$W227=FALSE, 'E2'!Q227=""),"",'E2'!Q227)</f>
        <v/>
      </c>
      <c r="N227" s="1431"/>
      <c r="O227" s="313"/>
    </row>
    <row r="228" spans="2:15" ht="21" customHeight="1">
      <c r="B228" s="1579" t="str">
        <f>IF(OR('E2'!W228=FALSE, 'E2'!C228=""),"-",'E2'!C228)</f>
        <v>-</v>
      </c>
      <c r="C228" s="1580"/>
      <c r="D228" s="1581"/>
      <c r="E228" s="1581"/>
      <c r="F228" s="1572"/>
      <c r="G228" s="1065" t="str">
        <f>IF(OR('E2'!W228=FALSE, 'E2'!H228=""),"",'E2'!H228)</f>
        <v/>
      </c>
      <c r="H228" s="1066" t="str">
        <f>IF(OR('E2'!W228=FALSE, 'E2'!J228=""),"-",'E2'!J228)</f>
        <v>-</v>
      </c>
      <c r="I228" s="1062" t="str">
        <f>IF(OR('E2'!$W228=FALSE, 'E2'!N228=""),"",'E2'!N228)</f>
        <v/>
      </c>
      <c r="J228" s="1067" t="str">
        <f>IF(OR('E2'!$W228=FALSE, 'E2'!O228=""),"",'E2'!O228)</f>
        <v/>
      </c>
      <c r="K228" s="1067" t="str">
        <f>IF(OR('E2'!$W228=FALSE, 'E2'!P228=""),"",'E2'!P228)</f>
        <v/>
      </c>
      <c r="L228" s="1068" t="str">
        <f>IF(OR('E2'!$W228=FALSE, 'E2'!Q228=""),"",'E2'!Q228)</f>
        <v/>
      </c>
      <c r="N228" s="1431"/>
      <c r="O228" s="313"/>
    </row>
    <row r="229" spans="2:15" ht="21" customHeight="1">
      <c r="B229" s="1576" t="s">
        <v>1750</v>
      </c>
      <c r="C229" s="1577"/>
      <c r="D229" s="1577"/>
      <c r="E229" s="1578"/>
      <c r="F229" s="1571" t="str">
        <f>IF(OR('E2'!W229=FALSE, 'E2'!G229=""),"",'E2'!G229)</f>
        <v/>
      </c>
      <c r="G229" s="1065" t="str">
        <f>IF(OR('E2'!W229=FALSE, 'E2'!H229=""),"",'E2'!H229)</f>
        <v/>
      </c>
      <c r="H229" s="1066" t="str">
        <f>IF(OR('E2'!W229=FALSE, 'E2'!J229=""),"-",'E2'!J229)</f>
        <v>-</v>
      </c>
      <c r="I229" s="1062" t="str">
        <f>IF(OR('E2'!$W229=FALSE, 'E2'!N229=""),"",'E2'!N229)</f>
        <v/>
      </c>
      <c r="J229" s="1067" t="str">
        <f>IF(OR('E2'!$W229=FALSE, 'E2'!O229=""),"",'E2'!O229)</f>
        <v/>
      </c>
      <c r="K229" s="1067" t="str">
        <f>IF(OR('E2'!$W229=FALSE, 'E2'!P229=""),"",'E2'!P229)</f>
        <v/>
      </c>
      <c r="L229" s="1068" t="str">
        <f>IF(OR('E2'!$W229=FALSE, 'E2'!Q229=""),"",'E2'!Q229)</f>
        <v/>
      </c>
      <c r="N229" s="1431"/>
      <c r="O229" s="313"/>
    </row>
    <row r="230" spans="2:15" ht="21" customHeight="1">
      <c r="B230" s="1579" t="str">
        <f>IF(OR('E2'!W230=FALSE, 'E2'!C230=""),"-",'E2'!C230)</f>
        <v>-</v>
      </c>
      <c r="C230" s="1580"/>
      <c r="D230" s="1581"/>
      <c r="E230" s="1581"/>
      <c r="F230" s="1572"/>
      <c r="G230" s="1065" t="str">
        <f>IF(OR('E2'!W230=FALSE, 'E2'!H230=""),"",'E2'!H230)</f>
        <v/>
      </c>
      <c r="H230" s="1066" t="str">
        <f>IF(OR('E2'!W230=FALSE, 'E2'!J230=""),"-",'E2'!J230)</f>
        <v>-</v>
      </c>
      <c r="I230" s="1062" t="str">
        <f>IF(OR('E2'!$W230=FALSE, 'E2'!N230=""),"",'E2'!N230)</f>
        <v/>
      </c>
      <c r="J230" s="1067" t="str">
        <f>IF(OR('E2'!$W230=FALSE, 'E2'!O230=""),"",'E2'!O230)</f>
        <v/>
      </c>
      <c r="K230" s="1067" t="str">
        <f>IF(OR('E2'!$W230=FALSE, 'E2'!P230=""),"",'E2'!P230)</f>
        <v/>
      </c>
      <c r="L230" s="1068" t="str">
        <f>IF(OR('E2'!$W230=FALSE, 'E2'!Q230=""),"",'E2'!Q230)</f>
        <v/>
      </c>
      <c r="N230" s="1431"/>
      <c r="O230" s="313"/>
    </row>
    <row r="231" spans="2:15" ht="21" customHeight="1">
      <c r="B231" s="1576" t="s">
        <v>1088</v>
      </c>
      <c r="C231" s="1577"/>
      <c r="D231" s="1577"/>
      <c r="E231" s="1578"/>
      <c r="F231" s="1571" t="str">
        <f>IF(OR('E2'!W231=FALSE, 'E2'!G231=""),"",'E2'!G231)</f>
        <v/>
      </c>
      <c r="G231" s="1065" t="str">
        <f>IF(OR('E2'!W231=FALSE, 'E2'!H231=""),"",'E2'!H231)</f>
        <v/>
      </c>
      <c r="H231" s="1066" t="str">
        <f>IF(OR('E2'!W231=FALSE, 'E2'!J231=""),"-",'E2'!J231)</f>
        <v>-</v>
      </c>
      <c r="I231" s="1062" t="str">
        <f>IF(OR('E2'!$W231=FALSE, 'E2'!N231=""),"",'E2'!N231)</f>
        <v/>
      </c>
      <c r="J231" s="1067" t="str">
        <f>IF(OR('E2'!$W231=FALSE, 'E2'!O231=""),"",'E2'!O231)</f>
        <v/>
      </c>
      <c r="K231" s="1067" t="str">
        <f>IF(OR('E2'!$W231=FALSE, 'E2'!P231=""),"",'E2'!P231)</f>
        <v/>
      </c>
      <c r="L231" s="1068" t="str">
        <f>IF(OR('E2'!$W231=FALSE, 'E2'!Q231=""),"",'E2'!Q231)</f>
        <v/>
      </c>
      <c r="N231" s="1431"/>
      <c r="O231" s="313"/>
    </row>
    <row r="232" spans="2:15" ht="21" customHeight="1" thickBot="1">
      <c r="B232" s="1583" t="str">
        <f>IF(OR('E2'!W232=FALSE, 'E2'!C232=""),"-",'E2'!C232)</f>
        <v>-</v>
      </c>
      <c r="C232" s="1584"/>
      <c r="D232" s="1585"/>
      <c r="E232" s="1584"/>
      <c r="F232" s="1582"/>
      <c r="G232" s="1075" t="str">
        <f>IF(OR('E2'!W232=FALSE, 'E2'!H232=""),"",'E2'!H232)</f>
        <v/>
      </c>
      <c r="H232" s="1076" t="str">
        <f>IF(OR('E2'!W232=FALSE, 'E2'!J232=""),"-",'E2'!J232)</f>
        <v>-</v>
      </c>
      <c r="I232" s="1114" t="str">
        <f>IF(OR('E2'!$W232=FALSE, 'E2'!N232=""),"",'E2'!N232)</f>
        <v/>
      </c>
      <c r="J232" s="1078" t="str">
        <f>IF(OR('E2'!$W232=FALSE, 'E2'!O232=""),"",'E2'!O232)</f>
        <v/>
      </c>
      <c r="K232" s="1078" t="str">
        <f>IF(OR('E2'!$W232=FALSE, 'E2'!P232=""),"",'E2'!P232)</f>
        <v/>
      </c>
      <c r="L232" s="1079" t="str">
        <f>IF(OR('E2'!$W232=FALSE, 'E2'!Q232=""),"",'E2'!Q232)</f>
        <v/>
      </c>
      <c r="N232" s="1431"/>
      <c r="O232" s="313"/>
    </row>
    <row r="233" spans="2:15" ht="21" customHeight="1" thickTop="1">
      <c r="B233" s="1336" t="s">
        <v>1771</v>
      </c>
      <c r="C233" s="1081" t="s">
        <v>1107</v>
      </c>
      <c r="D233" s="292" t="s">
        <v>54</v>
      </c>
      <c r="E233" s="292" t="s">
        <v>1109</v>
      </c>
      <c r="F233" s="1082" t="s">
        <v>1108</v>
      </c>
      <c r="G233" s="1060"/>
      <c r="H233" s="1061"/>
      <c r="I233" s="1074" t="str">
        <f>IF(OR('E2'!$W233=FALSE, 'E2'!N233=""),"",'E2'!N233)</f>
        <v/>
      </c>
      <c r="J233" s="1063" t="str">
        <f>IF(OR('E2'!$W233=FALSE, 'E2'!O233=""),"",'E2'!O233)</f>
        <v/>
      </c>
      <c r="K233" s="1063" t="str">
        <f>IF(OR('E2'!$W233=FALSE, 'E2'!P233=""),"",'E2'!P233)</f>
        <v/>
      </c>
      <c r="L233" s="1064" t="str">
        <f>IF(OR('E2'!$W233=FALSE, 'E2'!Q233=""),"",'E2'!Q233)</f>
        <v/>
      </c>
      <c r="N233" s="1431"/>
      <c r="O233" s="313"/>
    </row>
    <row r="234" spans="2:15" ht="21" customHeight="1">
      <c r="B234" s="1337"/>
      <c r="C234" s="1083" t="str">
        <f>IF(OR('E2'!$W234=FALSE, 'E2'!D234=""),"",'E2'!D234)</f>
        <v/>
      </c>
      <c r="D234" s="1084" t="str">
        <f>IF(OR('E2'!$W234=FALSE, 'E2'!E234=""),"",'E2'!E234)</f>
        <v/>
      </c>
      <c r="E234" s="1084" t="str">
        <f>IF(OR('E2'!$W234=FALSE, 'E2'!F234=""),"",'E2'!F234)</f>
        <v/>
      </c>
      <c r="F234" s="1085" t="str">
        <f>IF(OR('E2'!$W234=FALSE, 'E2'!G234=""),"",'E2'!G234)</f>
        <v/>
      </c>
      <c r="G234" s="1065" t="str">
        <f>IF(OR('E2'!W234=FALSE, 'E2'!H234=""),"",'E2'!H234)</f>
        <v/>
      </c>
      <c r="H234" s="1066" t="str">
        <f>IF(OR('E2'!W234=FALSE, 'E2'!J234=""),"-",'E2'!J234)</f>
        <v>-</v>
      </c>
      <c r="I234" s="1062" t="str">
        <f>IF(OR('E2'!$W234=FALSE, 'E2'!N234=""),"",'E2'!N234)</f>
        <v/>
      </c>
      <c r="J234" s="1067" t="str">
        <f>IF(OR('E2'!$W234=FALSE, 'E2'!O234=""),"",'E2'!O234)</f>
        <v/>
      </c>
      <c r="K234" s="1067" t="str">
        <f>IF(OR('E2'!$W234=FALSE, 'E2'!P234=""),"",'E2'!P234)</f>
        <v/>
      </c>
      <c r="L234" s="1068" t="str">
        <f>IF(OR('E2'!$W234=FALSE, 'E2'!Q234=""),"",'E2'!Q234)</f>
        <v/>
      </c>
      <c r="N234" s="1431"/>
      <c r="O234" s="313"/>
    </row>
    <row r="235" spans="2:15" ht="21" customHeight="1">
      <c r="B235" s="1086" t="s">
        <v>1071</v>
      </c>
      <c r="C235" s="1569" t="str">
        <f>IF(OR('E2'!$W235=FALSE, 'E2'!D235=""),"",'E2'!D235)</f>
        <v/>
      </c>
      <c r="D235" s="1569" t="str">
        <f>IF(OR('E2'!$W235=FALSE, 'E2'!E235=""),"",'E2'!E235)</f>
        <v/>
      </c>
      <c r="E235" s="1569" t="str">
        <f>IF(OR('E2'!$W235=FALSE, 'E2'!F235=""),"",'E2'!F235)</f>
        <v/>
      </c>
      <c r="F235" s="1570" t="str">
        <f>IF(OR('E2'!$W235=FALSE, 'E2'!G235=""),"",'E2'!G235)</f>
        <v/>
      </c>
      <c r="G235" s="1065" t="str">
        <f>IF(OR('E2'!W235=FALSE, 'E2'!H235=""),"",'E2'!H235)</f>
        <v/>
      </c>
      <c r="H235" s="1066" t="str">
        <f>IF(OR('E2'!W235=FALSE, 'E2'!J235=""),"-",'E2'!J235)</f>
        <v>-</v>
      </c>
      <c r="I235" s="1062" t="str">
        <f>IF(OR('E2'!$W235=FALSE, 'E2'!N235=""),"",'E2'!N235)</f>
        <v/>
      </c>
      <c r="J235" s="1067" t="str">
        <f>IF(OR('E2'!$W235=FALSE, 'E2'!O235=""),"",'E2'!O235)</f>
        <v/>
      </c>
      <c r="K235" s="1067" t="str">
        <f>IF(OR('E2'!$W235=FALSE, 'E2'!P235=""),"",'E2'!P235)</f>
        <v/>
      </c>
      <c r="L235" s="1068" t="str">
        <f>IF(OR('E2'!$W235=FALSE, 'E2'!Q235=""),"",'E2'!Q235)</f>
        <v/>
      </c>
      <c r="N235" s="1431"/>
      <c r="O235" s="313"/>
    </row>
    <row r="236" spans="2:15" ht="21" customHeight="1">
      <c r="B236" s="1341"/>
      <c r="C236" s="1342"/>
      <c r="D236" s="1342"/>
      <c r="E236" s="1343"/>
      <c r="F236" s="298" t="s">
        <v>1072</v>
      </c>
      <c r="G236" s="1065" t="str">
        <f>IF(OR('E2'!W236=FALSE, 'E2'!H236=""),"",'E2'!H236)</f>
        <v/>
      </c>
      <c r="H236" s="1066" t="str">
        <f>IF(OR('E2'!W236=FALSE, 'E2'!J236=""),"-",'E2'!J236)</f>
        <v>-</v>
      </c>
      <c r="I236" s="1062" t="str">
        <f>IF(OR('E2'!$W236=FALSE, 'E2'!N236=""),"",'E2'!N236)</f>
        <v/>
      </c>
      <c r="J236" s="1067" t="str">
        <f>IF(OR('E2'!$W236=FALSE, 'E2'!O236=""),"",'E2'!O236)</f>
        <v/>
      </c>
      <c r="K236" s="1067" t="str">
        <f>IF(OR('E2'!$W236=FALSE, 'E2'!P236=""),"",'E2'!P236)</f>
        <v/>
      </c>
      <c r="L236" s="1068" t="str">
        <f>IF(OR('E2'!$W236=FALSE, 'E2'!Q236=""),"",'E2'!Q236)</f>
        <v/>
      </c>
      <c r="N236" s="1431"/>
      <c r="O236" s="313"/>
    </row>
    <row r="237" spans="2:15" ht="21" customHeight="1">
      <c r="B237" s="1344" t="s">
        <v>1148</v>
      </c>
      <c r="C237" s="1345"/>
      <c r="D237" s="1345"/>
      <c r="E237" s="1345"/>
      <c r="F237" s="1571" t="str">
        <f>IF(OR('E2'!W237=FALSE, 'E2'!G237=""),"",'E2'!G237)</f>
        <v/>
      </c>
      <c r="G237" s="1065" t="str">
        <f>IF(OR('E2'!W237=FALSE, 'E2'!H237=""),"",'E2'!H237)</f>
        <v/>
      </c>
      <c r="H237" s="1066" t="str">
        <f>IF(OR('E2'!W237=FALSE, 'E2'!J237=""),"-",'E2'!J237)</f>
        <v>-</v>
      </c>
      <c r="I237" s="1062" t="str">
        <f>IF(OR('E2'!$W237=FALSE, 'E2'!N237=""),"",'E2'!N237)</f>
        <v/>
      </c>
      <c r="J237" s="1067" t="str">
        <f>IF(OR('E2'!$W237=FALSE, 'E2'!O237=""),"",'E2'!O237)</f>
        <v/>
      </c>
      <c r="K237" s="1067" t="str">
        <f>IF(OR('E2'!$W237=FALSE, 'E2'!P237=""),"",'E2'!P237)</f>
        <v/>
      </c>
      <c r="L237" s="1068" t="str">
        <f>IF(OR('E2'!$W237=FALSE, 'E2'!Q237=""),"",'E2'!Q237)</f>
        <v/>
      </c>
      <c r="N237" s="1431"/>
      <c r="O237" s="313"/>
    </row>
    <row r="238" spans="2:15" ht="21" customHeight="1">
      <c r="B238" s="1573" t="str">
        <f>IF(OR('E2'!W238=FALSE, 'E2'!C238=""),"-",'E2'!C238)</f>
        <v>-</v>
      </c>
      <c r="C238" s="1574"/>
      <c r="D238" s="1575"/>
      <c r="E238" s="1575"/>
      <c r="F238" s="1572"/>
      <c r="G238" s="1065" t="str">
        <f>IF(OR('E2'!W238=FALSE, 'E2'!H238=""),"",'E2'!H238)</f>
        <v/>
      </c>
      <c r="H238" s="1066" t="str">
        <f>IF(OR('E2'!W238=FALSE, 'E2'!J238=""),"-",'E2'!J238)</f>
        <v>-</v>
      </c>
      <c r="I238" s="1062" t="str">
        <f>IF(OR('E2'!$W238=FALSE, 'E2'!N238=""),"",'E2'!N238)</f>
        <v/>
      </c>
      <c r="J238" s="1067" t="str">
        <f>IF(OR('E2'!$W238=FALSE, 'E2'!O238=""),"",'E2'!O238)</f>
        <v/>
      </c>
      <c r="K238" s="1067" t="str">
        <f>IF(OR('E2'!$W238=FALSE, 'E2'!P238=""),"",'E2'!P238)</f>
        <v/>
      </c>
      <c r="L238" s="1068" t="str">
        <f>IF(OR('E2'!$W238=FALSE, 'E2'!Q238=""),"",'E2'!Q238)</f>
        <v/>
      </c>
      <c r="N238" s="1431"/>
      <c r="O238" s="313"/>
    </row>
    <row r="239" spans="2:15" ht="21" customHeight="1">
      <c r="B239" s="1344" t="s">
        <v>1150</v>
      </c>
      <c r="C239" s="1345"/>
      <c r="D239" s="1345"/>
      <c r="E239" s="1345"/>
      <c r="F239" s="1571" t="str">
        <f>IF(OR('E2'!W239=FALSE, 'E2'!G239=""),"",'E2'!G239)</f>
        <v/>
      </c>
      <c r="G239" s="1065" t="str">
        <f>IF(OR('E2'!W239=FALSE, 'E2'!H239=""),"",'E2'!H239)</f>
        <v/>
      </c>
      <c r="H239" s="1066" t="str">
        <f>IF(OR('E2'!W239=FALSE, 'E2'!J239=""),"-",'E2'!J239)</f>
        <v>-</v>
      </c>
      <c r="I239" s="1062" t="str">
        <f>IF(OR('E2'!$W239=FALSE, 'E2'!N239=""),"",'E2'!N239)</f>
        <v/>
      </c>
      <c r="J239" s="1067" t="str">
        <f>IF(OR('E2'!$W239=FALSE, 'E2'!O239=""),"",'E2'!O239)</f>
        <v/>
      </c>
      <c r="K239" s="1067" t="str">
        <f>IF(OR('E2'!$W239=FALSE, 'E2'!P239=""),"",'E2'!P239)</f>
        <v/>
      </c>
      <c r="L239" s="1068" t="str">
        <f>IF(OR('E2'!$W239=FALSE, 'E2'!Q239=""),"",'E2'!Q239)</f>
        <v/>
      </c>
      <c r="N239" s="1431"/>
      <c r="O239" s="313"/>
    </row>
    <row r="240" spans="2:15" ht="21" customHeight="1">
      <c r="B240" s="1573" t="str">
        <f>IF(OR('E2'!W240=FALSE, 'E2'!C240=""),"-",'E2'!C240)</f>
        <v>-</v>
      </c>
      <c r="C240" s="1574"/>
      <c r="D240" s="1575"/>
      <c r="E240" s="1575"/>
      <c r="F240" s="1572"/>
      <c r="G240" s="1065" t="str">
        <f>IF(OR('E2'!W240=FALSE, 'E2'!H240=""),"",'E2'!H240)</f>
        <v/>
      </c>
      <c r="H240" s="1066" t="str">
        <f>IF(OR('E2'!W240=FALSE, 'E2'!J240=""),"-",'E2'!J240)</f>
        <v>-</v>
      </c>
      <c r="I240" s="1062" t="str">
        <f>IF(OR('E2'!$W240=FALSE, 'E2'!N240=""),"",'E2'!N240)</f>
        <v/>
      </c>
      <c r="J240" s="1067" t="str">
        <f>IF(OR('E2'!$W240=FALSE, 'E2'!O240=""),"",'E2'!O240)</f>
        <v/>
      </c>
      <c r="K240" s="1067" t="str">
        <f>IF(OR('E2'!$W240=FALSE, 'E2'!P240=""),"",'E2'!P240)</f>
        <v/>
      </c>
      <c r="L240" s="1068" t="str">
        <f>IF(OR('E2'!$W240=FALSE, 'E2'!Q240=""),"",'E2'!Q240)</f>
        <v/>
      </c>
      <c r="N240" s="1431"/>
      <c r="O240" s="313"/>
    </row>
    <row r="241" spans="2:15" ht="21" customHeight="1">
      <c r="B241" s="1576" t="s">
        <v>1790</v>
      </c>
      <c r="C241" s="1577"/>
      <c r="D241" s="1577"/>
      <c r="E241" s="1578"/>
      <c r="F241" s="1571" t="str">
        <f>IF(OR('E2'!W241=FALSE, 'E2'!G241=""),"",'E2'!G241)</f>
        <v/>
      </c>
      <c r="G241" s="1065" t="str">
        <f>IF(OR('E2'!W241=FALSE, 'E2'!H241=""),"",'E2'!H241)</f>
        <v/>
      </c>
      <c r="H241" s="1066" t="str">
        <f>IF(OR('E2'!W241=FALSE, 'E2'!J241=""),"-",'E2'!J241)</f>
        <v>-</v>
      </c>
      <c r="I241" s="1062" t="str">
        <f>IF(OR('E2'!$W241=FALSE, 'E2'!N241=""),"",'E2'!N241)</f>
        <v/>
      </c>
      <c r="J241" s="1067" t="str">
        <f>IF(OR('E2'!$W241=FALSE, 'E2'!O241=""),"",'E2'!O241)</f>
        <v/>
      </c>
      <c r="K241" s="1067" t="str">
        <f>IF(OR('E2'!$W241=FALSE, 'E2'!P241=""),"",'E2'!P241)</f>
        <v/>
      </c>
      <c r="L241" s="1068" t="str">
        <f>IF(OR('E2'!$W241=FALSE, 'E2'!Q241=""),"",'E2'!Q241)</f>
        <v/>
      </c>
      <c r="N241" s="1431"/>
      <c r="O241" s="313"/>
    </row>
    <row r="242" spans="2:15" ht="21" customHeight="1">
      <c r="B242" s="1579" t="str">
        <f>IF(OR('E2'!W242=FALSE, 'E2'!C242=""),"-",'E2'!C242)</f>
        <v>-</v>
      </c>
      <c r="C242" s="1580"/>
      <c r="D242" s="1581"/>
      <c r="E242" s="1581"/>
      <c r="F242" s="1572"/>
      <c r="G242" s="1065" t="str">
        <f>IF(OR('E2'!W242=FALSE, 'E2'!H242=""),"",'E2'!H242)</f>
        <v/>
      </c>
      <c r="H242" s="1066" t="str">
        <f>IF(OR('E2'!W242=FALSE, 'E2'!J242=""),"-",'E2'!J242)</f>
        <v>-</v>
      </c>
      <c r="I242" s="1062" t="str">
        <f>IF(OR('E2'!$W242=FALSE, 'E2'!N242=""),"",'E2'!N242)</f>
        <v/>
      </c>
      <c r="J242" s="1067" t="str">
        <f>IF(OR('E2'!$W242=FALSE, 'E2'!O242=""),"",'E2'!O242)</f>
        <v/>
      </c>
      <c r="K242" s="1067" t="str">
        <f>IF(OR('E2'!$W242=FALSE, 'E2'!P242=""),"",'E2'!P242)</f>
        <v/>
      </c>
      <c r="L242" s="1068" t="str">
        <f>IF(OR('E2'!$W242=FALSE, 'E2'!Q242=""),"",'E2'!Q242)</f>
        <v/>
      </c>
      <c r="N242" s="1431"/>
      <c r="O242" s="313"/>
    </row>
    <row r="243" spans="2:15" ht="21" customHeight="1">
      <c r="B243" s="1576" t="s">
        <v>1750</v>
      </c>
      <c r="C243" s="1577"/>
      <c r="D243" s="1577"/>
      <c r="E243" s="1578"/>
      <c r="F243" s="1571" t="str">
        <f>IF(OR('E2'!W243=FALSE, 'E2'!G243=""),"",'E2'!G243)</f>
        <v/>
      </c>
      <c r="G243" s="1065" t="str">
        <f>IF(OR('E2'!W243=FALSE, 'E2'!H243=""),"",'E2'!H243)</f>
        <v/>
      </c>
      <c r="H243" s="1066" t="str">
        <f>IF(OR('E2'!W243=FALSE, 'E2'!J243=""),"-",'E2'!J243)</f>
        <v>-</v>
      </c>
      <c r="I243" s="1062" t="str">
        <f>IF(OR('E2'!$W243=FALSE, 'E2'!N243=""),"",'E2'!N243)</f>
        <v/>
      </c>
      <c r="J243" s="1067" t="str">
        <f>IF(OR('E2'!$W243=FALSE, 'E2'!O243=""),"",'E2'!O243)</f>
        <v/>
      </c>
      <c r="K243" s="1067" t="str">
        <f>IF(OR('E2'!$W243=FALSE, 'E2'!P243=""),"",'E2'!P243)</f>
        <v/>
      </c>
      <c r="L243" s="1068" t="str">
        <f>IF(OR('E2'!$W243=FALSE, 'E2'!Q243=""),"",'E2'!Q243)</f>
        <v/>
      </c>
      <c r="N243" s="1431"/>
      <c r="O243" s="313"/>
    </row>
    <row r="244" spans="2:15" ht="21" customHeight="1">
      <c r="B244" s="1579" t="str">
        <f>IF(OR('E2'!W244=FALSE, 'E2'!C244=""),"-",'E2'!C244)</f>
        <v>-</v>
      </c>
      <c r="C244" s="1580"/>
      <c r="D244" s="1581"/>
      <c r="E244" s="1581"/>
      <c r="F244" s="1572"/>
      <c r="G244" s="1065" t="str">
        <f>IF(OR('E2'!W244=FALSE, 'E2'!H244=""),"",'E2'!H244)</f>
        <v/>
      </c>
      <c r="H244" s="1066" t="str">
        <f>IF(OR('E2'!W244=FALSE, 'E2'!J244=""),"-",'E2'!J244)</f>
        <v>-</v>
      </c>
      <c r="I244" s="1062" t="str">
        <f>IF(OR('E2'!$W244=FALSE, 'E2'!N244=""),"",'E2'!N244)</f>
        <v/>
      </c>
      <c r="J244" s="1067" t="str">
        <f>IF(OR('E2'!$W244=FALSE, 'E2'!O244=""),"",'E2'!O244)</f>
        <v/>
      </c>
      <c r="K244" s="1067" t="str">
        <f>IF(OR('E2'!$W244=FALSE, 'E2'!P244=""),"",'E2'!P244)</f>
        <v/>
      </c>
      <c r="L244" s="1068" t="str">
        <f>IF(OR('E2'!$W244=FALSE, 'E2'!Q244=""),"",'E2'!Q244)</f>
        <v/>
      </c>
      <c r="N244" s="1431"/>
      <c r="O244" s="313"/>
    </row>
    <row r="245" spans="2:15" ht="21" customHeight="1">
      <c r="B245" s="1576" t="s">
        <v>1088</v>
      </c>
      <c r="C245" s="1577"/>
      <c r="D245" s="1577"/>
      <c r="E245" s="1578"/>
      <c r="F245" s="1571" t="str">
        <f>IF(OR('E2'!W245=FALSE, 'E2'!G245=""),"",'E2'!G245)</f>
        <v/>
      </c>
      <c r="G245" s="1065" t="str">
        <f>IF(OR('E2'!W245=FALSE, 'E2'!H245=""),"",'E2'!H245)</f>
        <v/>
      </c>
      <c r="H245" s="1066" t="str">
        <f>IF(OR('E2'!W245=FALSE, 'E2'!J245=""),"-",'E2'!J245)</f>
        <v>-</v>
      </c>
      <c r="I245" s="1062" t="str">
        <f>IF(OR('E2'!$W245=FALSE, 'E2'!N245=""),"",'E2'!N245)</f>
        <v/>
      </c>
      <c r="J245" s="1067" t="str">
        <f>IF(OR('E2'!$W245=FALSE, 'E2'!O245=""),"",'E2'!O245)</f>
        <v/>
      </c>
      <c r="K245" s="1067" t="str">
        <f>IF(OR('E2'!$W245=FALSE, 'E2'!P245=""),"",'E2'!P245)</f>
        <v/>
      </c>
      <c r="L245" s="1068" t="str">
        <f>IF(OR('E2'!$W245=FALSE, 'E2'!Q245=""),"",'E2'!Q245)</f>
        <v/>
      </c>
      <c r="N245" s="1431"/>
      <c r="O245" s="313"/>
    </row>
    <row r="246" spans="2:15" ht="21" customHeight="1" thickBot="1">
      <c r="B246" s="1583" t="str">
        <f>IF(OR('E2'!W246=FALSE, 'E2'!C246=""),"-",'E2'!C246)</f>
        <v>-</v>
      </c>
      <c r="C246" s="1584"/>
      <c r="D246" s="1585"/>
      <c r="E246" s="1584"/>
      <c r="F246" s="1582"/>
      <c r="G246" s="1075" t="str">
        <f>IF(OR('E2'!W246=FALSE, 'E2'!H246=""),"",'E2'!H246)</f>
        <v/>
      </c>
      <c r="H246" s="1076" t="str">
        <f>IF(OR('E2'!W246=FALSE, 'E2'!J246=""),"-",'E2'!J246)</f>
        <v>-</v>
      </c>
      <c r="I246" s="1114" t="str">
        <f>IF(OR('E2'!$W246=FALSE, 'E2'!N246=""),"",'E2'!N246)</f>
        <v/>
      </c>
      <c r="J246" s="1078" t="str">
        <f>IF(OR('E2'!$W246=FALSE, 'E2'!O246=""),"",'E2'!O246)</f>
        <v/>
      </c>
      <c r="K246" s="1078" t="str">
        <f>IF(OR('E2'!$W246=FALSE, 'E2'!P246=""),"",'E2'!P246)</f>
        <v/>
      </c>
      <c r="L246" s="1079" t="str">
        <f>IF(OR('E2'!$W246=FALSE, 'E2'!Q246=""),"",'E2'!Q246)</f>
        <v/>
      </c>
      <c r="N246" s="1431"/>
      <c r="O246" s="313"/>
    </row>
    <row r="247" spans="2:15" ht="21" customHeight="1" thickTop="1">
      <c r="B247" s="1336" t="s">
        <v>1772</v>
      </c>
      <c r="C247" s="1081" t="s">
        <v>1107</v>
      </c>
      <c r="D247" s="292" t="s">
        <v>54</v>
      </c>
      <c r="E247" s="292" t="s">
        <v>1109</v>
      </c>
      <c r="F247" s="1082" t="s">
        <v>1108</v>
      </c>
      <c r="G247" s="1060"/>
      <c r="H247" s="1061"/>
      <c r="I247" s="1074" t="str">
        <f>IF(OR('E2'!$W247=FALSE, 'E2'!N247=""),"",'E2'!N247)</f>
        <v/>
      </c>
      <c r="J247" s="1063" t="str">
        <f>IF(OR('E2'!$W247=FALSE, 'E2'!O247=""),"",'E2'!O247)</f>
        <v/>
      </c>
      <c r="K247" s="1063" t="str">
        <f>IF(OR('E2'!$W247=FALSE, 'E2'!P247=""),"",'E2'!P247)</f>
        <v/>
      </c>
      <c r="L247" s="1064" t="str">
        <f>IF(OR('E2'!$W247=FALSE, 'E2'!Q247=""),"",'E2'!Q247)</f>
        <v/>
      </c>
      <c r="N247" s="1431"/>
      <c r="O247" s="313"/>
    </row>
    <row r="248" spans="2:15" ht="21" customHeight="1">
      <c r="B248" s="1337"/>
      <c r="C248" s="1083" t="str">
        <f>IF(OR('E2'!$W248=FALSE, 'E2'!D248=""),"",'E2'!D248)</f>
        <v/>
      </c>
      <c r="D248" s="1084" t="str">
        <f>IF(OR('E2'!$W248=FALSE, 'E2'!E248=""),"",'E2'!E248)</f>
        <v/>
      </c>
      <c r="E248" s="1084" t="str">
        <f>IF(OR('E2'!$W248=FALSE, 'E2'!F248=""),"",'E2'!F248)</f>
        <v/>
      </c>
      <c r="F248" s="1085" t="str">
        <f>IF(OR('E2'!$W248=FALSE, 'E2'!G248=""),"",'E2'!G248)</f>
        <v/>
      </c>
      <c r="G248" s="1065" t="str">
        <f>IF(OR('E2'!W248=FALSE, 'E2'!H248=""),"",'E2'!H248)</f>
        <v/>
      </c>
      <c r="H248" s="1066" t="str">
        <f>IF(OR('E2'!W248=FALSE, 'E2'!J248=""),"-",'E2'!J248)</f>
        <v>-</v>
      </c>
      <c r="I248" s="1062" t="str">
        <f>IF(OR('E2'!$W248=FALSE, 'E2'!N248=""),"",'E2'!N248)</f>
        <v/>
      </c>
      <c r="J248" s="1067" t="str">
        <f>IF(OR('E2'!$W248=FALSE, 'E2'!O248=""),"",'E2'!O248)</f>
        <v/>
      </c>
      <c r="K248" s="1067" t="str">
        <f>IF(OR('E2'!$W248=FALSE, 'E2'!P248=""),"",'E2'!P248)</f>
        <v/>
      </c>
      <c r="L248" s="1068" t="str">
        <f>IF(OR('E2'!$W248=FALSE, 'E2'!Q248=""),"",'E2'!Q248)</f>
        <v/>
      </c>
      <c r="N248" s="1431"/>
      <c r="O248" s="313"/>
    </row>
    <row r="249" spans="2:15" ht="21" customHeight="1">
      <c r="B249" s="1086" t="s">
        <v>1071</v>
      </c>
      <c r="C249" s="1569" t="str">
        <f>IF(OR('E2'!$W249=FALSE, 'E2'!D249=""),"",'E2'!D249)</f>
        <v/>
      </c>
      <c r="D249" s="1569" t="str">
        <f>IF(OR('E2'!$W249=FALSE, 'E2'!E249=""),"",'E2'!E249)</f>
        <v/>
      </c>
      <c r="E249" s="1569" t="str">
        <f>IF(OR('E2'!$W249=FALSE, 'E2'!F249=""),"",'E2'!F249)</f>
        <v/>
      </c>
      <c r="F249" s="1570" t="str">
        <f>IF(OR('E2'!$W249=FALSE, 'E2'!G249=""),"",'E2'!G249)</f>
        <v/>
      </c>
      <c r="G249" s="1065" t="str">
        <f>IF(OR('E2'!W249=FALSE, 'E2'!H249=""),"",'E2'!H249)</f>
        <v/>
      </c>
      <c r="H249" s="1066" t="str">
        <f>IF(OR('E2'!W249=FALSE, 'E2'!J249=""),"-",'E2'!J249)</f>
        <v>-</v>
      </c>
      <c r="I249" s="1062" t="str">
        <f>IF(OR('E2'!$W249=FALSE, 'E2'!N249=""),"",'E2'!N249)</f>
        <v/>
      </c>
      <c r="J249" s="1067" t="str">
        <f>IF(OR('E2'!$W249=FALSE, 'E2'!O249=""),"",'E2'!O249)</f>
        <v/>
      </c>
      <c r="K249" s="1067" t="str">
        <f>IF(OR('E2'!$W249=FALSE, 'E2'!P249=""),"",'E2'!P249)</f>
        <v/>
      </c>
      <c r="L249" s="1068" t="str">
        <f>IF(OR('E2'!$W249=FALSE, 'E2'!Q249=""),"",'E2'!Q249)</f>
        <v/>
      </c>
      <c r="N249" s="1431"/>
      <c r="O249" s="313"/>
    </row>
    <row r="250" spans="2:15" ht="21" customHeight="1">
      <c r="B250" s="1341"/>
      <c r="C250" s="1342"/>
      <c r="D250" s="1342"/>
      <c r="E250" s="1343"/>
      <c r="F250" s="298" t="s">
        <v>1072</v>
      </c>
      <c r="G250" s="1065" t="str">
        <f>IF(OR('E2'!W250=FALSE, 'E2'!H250=""),"",'E2'!H250)</f>
        <v/>
      </c>
      <c r="H250" s="1066" t="str">
        <f>IF(OR('E2'!W250=FALSE, 'E2'!J250=""),"-",'E2'!J250)</f>
        <v>-</v>
      </c>
      <c r="I250" s="1062" t="str">
        <f>IF(OR('E2'!$W250=FALSE, 'E2'!N250=""),"",'E2'!N250)</f>
        <v/>
      </c>
      <c r="J250" s="1067" t="str">
        <f>IF(OR('E2'!$W250=FALSE, 'E2'!O250=""),"",'E2'!O250)</f>
        <v/>
      </c>
      <c r="K250" s="1067" t="str">
        <f>IF(OR('E2'!$W250=FALSE, 'E2'!P250=""),"",'E2'!P250)</f>
        <v/>
      </c>
      <c r="L250" s="1068" t="str">
        <f>IF(OR('E2'!$W250=FALSE, 'E2'!Q250=""),"",'E2'!Q250)</f>
        <v/>
      </c>
      <c r="N250" s="1431"/>
      <c r="O250" s="313"/>
    </row>
    <row r="251" spans="2:15" ht="21" customHeight="1">
      <c r="B251" s="1344" t="s">
        <v>1148</v>
      </c>
      <c r="C251" s="1345"/>
      <c r="D251" s="1345"/>
      <c r="E251" s="1345"/>
      <c r="F251" s="1571" t="str">
        <f>IF(OR('E2'!W251=FALSE, 'E2'!G251=""),"",'E2'!G251)</f>
        <v/>
      </c>
      <c r="G251" s="1065" t="str">
        <f>IF(OR('E2'!W251=FALSE, 'E2'!H251=""),"",'E2'!H251)</f>
        <v/>
      </c>
      <c r="H251" s="1066" t="str">
        <f>IF(OR('E2'!W251=FALSE, 'E2'!J251=""),"-",'E2'!J251)</f>
        <v>-</v>
      </c>
      <c r="I251" s="1062" t="str">
        <f>IF(OR('E2'!$W251=FALSE, 'E2'!N251=""),"",'E2'!N251)</f>
        <v/>
      </c>
      <c r="J251" s="1067" t="str">
        <f>IF(OR('E2'!$W251=FALSE, 'E2'!O251=""),"",'E2'!O251)</f>
        <v/>
      </c>
      <c r="K251" s="1067" t="str">
        <f>IF(OR('E2'!$W251=FALSE, 'E2'!P251=""),"",'E2'!P251)</f>
        <v/>
      </c>
      <c r="L251" s="1068" t="str">
        <f>IF(OR('E2'!$W251=FALSE, 'E2'!Q251=""),"",'E2'!Q251)</f>
        <v/>
      </c>
      <c r="N251" s="1431"/>
      <c r="O251" s="313"/>
    </row>
    <row r="252" spans="2:15" ht="21" customHeight="1">
      <c r="B252" s="1573" t="str">
        <f>IF(OR('E2'!W252=FALSE, 'E2'!C252=""),"-",'E2'!C252)</f>
        <v>-</v>
      </c>
      <c r="C252" s="1574"/>
      <c r="D252" s="1575"/>
      <c r="E252" s="1575"/>
      <c r="F252" s="1572"/>
      <c r="G252" s="1065" t="str">
        <f>IF(OR('E2'!W252=FALSE, 'E2'!H252=""),"",'E2'!H252)</f>
        <v/>
      </c>
      <c r="H252" s="1066" t="str">
        <f>IF(OR('E2'!W252=FALSE, 'E2'!J252=""),"-",'E2'!J252)</f>
        <v>-</v>
      </c>
      <c r="I252" s="1062" t="str">
        <f>IF(OR('E2'!$W252=FALSE, 'E2'!N252=""),"",'E2'!N252)</f>
        <v/>
      </c>
      <c r="J252" s="1067" t="str">
        <f>IF(OR('E2'!$W252=FALSE, 'E2'!O252=""),"",'E2'!O252)</f>
        <v/>
      </c>
      <c r="K252" s="1067" t="str">
        <f>IF(OR('E2'!$W252=FALSE, 'E2'!P252=""),"",'E2'!P252)</f>
        <v/>
      </c>
      <c r="L252" s="1068" t="str">
        <f>IF(OR('E2'!$W252=FALSE, 'E2'!Q252=""),"",'E2'!Q252)</f>
        <v/>
      </c>
      <c r="N252" s="1431"/>
      <c r="O252" s="313"/>
    </row>
    <row r="253" spans="2:15" ht="21" customHeight="1">
      <c r="B253" s="1344" t="s">
        <v>1150</v>
      </c>
      <c r="C253" s="1345"/>
      <c r="D253" s="1345"/>
      <c r="E253" s="1345"/>
      <c r="F253" s="1571" t="str">
        <f>IF(OR('E2'!W253=FALSE, 'E2'!G253=""),"",'E2'!G253)</f>
        <v/>
      </c>
      <c r="G253" s="1065" t="str">
        <f>IF(OR('E2'!W253=FALSE, 'E2'!H253=""),"",'E2'!H253)</f>
        <v/>
      </c>
      <c r="H253" s="1066" t="str">
        <f>IF(OR('E2'!W253=FALSE, 'E2'!J253=""),"-",'E2'!J253)</f>
        <v>-</v>
      </c>
      <c r="I253" s="1062" t="str">
        <f>IF(OR('E2'!$W253=FALSE, 'E2'!N253=""),"",'E2'!N253)</f>
        <v/>
      </c>
      <c r="J253" s="1067" t="str">
        <f>IF(OR('E2'!$W253=FALSE, 'E2'!O253=""),"",'E2'!O253)</f>
        <v/>
      </c>
      <c r="K253" s="1067" t="str">
        <f>IF(OR('E2'!$W253=FALSE, 'E2'!P253=""),"",'E2'!P253)</f>
        <v/>
      </c>
      <c r="L253" s="1068" t="str">
        <f>IF(OR('E2'!$W253=FALSE, 'E2'!Q253=""),"",'E2'!Q253)</f>
        <v/>
      </c>
      <c r="N253" s="1431"/>
      <c r="O253" s="313"/>
    </row>
    <row r="254" spans="2:15" ht="21" customHeight="1">
      <c r="B254" s="1573" t="str">
        <f>IF(OR('E2'!W254=FALSE, 'E2'!C254=""),"-",'E2'!C254)</f>
        <v>-</v>
      </c>
      <c r="C254" s="1574"/>
      <c r="D254" s="1575"/>
      <c r="E254" s="1575"/>
      <c r="F254" s="1572"/>
      <c r="G254" s="1065" t="str">
        <f>IF(OR('E2'!W254=FALSE, 'E2'!H254=""),"",'E2'!H254)</f>
        <v/>
      </c>
      <c r="H254" s="1066" t="str">
        <f>IF(OR('E2'!W254=FALSE, 'E2'!J254=""),"-",'E2'!J254)</f>
        <v>-</v>
      </c>
      <c r="I254" s="1062" t="str">
        <f>IF(OR('E2'!$W254=FALSE, 'E2'!N254=""),"",'E2'!N254)</f>
        <v/>
      </c>
      <c r="J254" s="1067" t="str">
        <f>IF(OR('E2'!$W254=FALSE, 'E2'!O254=""),"",'E2'!O254)</f>
        <v/>
      </c>
      <c r="K254" s="1067" t="str">
        <f>IF(OR('E2'!$W254=FALSE, 'E2'!P254=""),"",'E2'!P254)</f>
        <v/>
      </c>
      <c r="L254" s="1068" t="str">
        <f>IF(OR('E2'!$W254=FALSE, 'E2'!Q254=""),"",'E2'!Q254)</f>
        <v/>
      </c>
      <c r="N254" s="1431"/>
      <c r="O254" s="313"/>
    </row>
    <row r="255" spans="2:15" ht="21" customHeight="1">
      <c r="B255" s="1576" t="s">
        <v>1790</v>
      </c>
      <c r="C255" s="1577"/>
      <c r="D255" s="1577"/>
      <c r="E255" s="1578"/>
      <c r="F255" s="1571" t="str">
        <f>IF(OR('E2'!W255=FALSE, 'E2'!G255=""),"",'E2'!G255)</f>
        <v/>
      </c>
      <c r="G255" s="1065" t="str">
        <f>IF(OR('E2'!W255=FALSE, 'E2'!H255=""),"",'E2'!H255)</f>
        <v/>
      </c>
      <c r="H255" s="1066" t="str">
        <f>IF(OR('E2'!W255=FALSE, 'E2'!J255=""),"-",'E2'!J255)</f>
        <v>-</v>
      </c>
      <c r="I255" s="1062" t="str">
        <f>IF(OR('E2'!$W255=FALSE, 'E2'!N255=""),"",'E2'!N255)</f>
        <v/>
      </c>
      <c r="J255" s="1067" t="str">
        <f>IF(OR('E2'!$W255=FALSE, 'E2'!O255=""),"",'E2'!O255)</f>
        <v/>
      </c>
      <c r="K255" s="1067" t="str">
        <f>IF(OR('E2'!$W255=FALSE, 'E2'!P255=""),"",'E2'!P255)</f>
        <v/>
      </c>
      <c r="L255" s="1068" t="str">
        <f>IF(OR('E2'!$W255=FALSE, 'E2'!Q255=""),"",'E2'!Q255)</f>
        <v/>
      </c>
      <c r="N255" s="1431"/>
      <c r="O255" s="313"/>
    </row>
    <row r="256" spans="2:15" ht="21" customHeight="1">
      <c r="B256" s="1579" t="str">
        <f>IF(OR('E2'!W256=FALSE, 'E2'!C256=""),"-",'E2'!C256)</f>
        <v>-</v>
      </c>
      <c r="C256" s="1580"/>
      <c r="D256" s="1581"/>
      <c r="E256" s="1581"/>
      <c r="F256" s="1572"/>
      <c r="G256" s="1065" t="str">
        <f>IF(OR('E2'!W256=FALSE, 'E2'!H256=""),"",'E2'!H256)</f>
        <v/>
      </c>
      <c r="H256" s="1066" t="str">
        <f>IF(OR('E2'!W256=FALSE, 'E2'!J256=""),"-",'E2'!J256)</f>
        <v>-</v>
      </c>
      <c r="I256" s="1062" t="str">
        <f>IF(OR('E2'!$W256=FALSE, 'E2'!N256=""),"",'E2'!N256)</f>
        <v/>
      </c>
      <c r="J256" s="1067" t="str">
        <f>IF(OR('E2'!$W256=FALSE, 'E2'!O256=""),"",'E2'!O256)</f>
        <v/>
      </c>
      <c r="K256" s="1067" t="str">
        <f>IF(OR('E2'!$W256=FALSE, 'E2'!P256=""),"",'E2'!P256)</f>
        <v/>
      </c>
      <c r="L256" s="1068" t="str">
        <f>IF(OR('E2'!$W256=FALSE, 'E2'!Q256=""),"",'E2'!Q256)</f>
        <v/>
      </c>
      <c r="N256" s="1431"/>
      <c r="O256" s="313"/>
    </row>
    <row r="257" spans="2:15" ht="21" customHeight="1">
      <c r="B257" s="1576" t="s">
        <v>1750</v>
      </c>
      <c r="C257" s="1577"/>
      <c r="D257" s="1577"/>
      <c r="E257" s="1578"/>
      <c r="F257" s="1571" t="str">
        <f>IF(OR('E2'!W257=FALSE, 'E2'!G257=""),"",'E2'!G257)</f>
        <v/>
      </c>
      <c r="G257" s="1065" t="str">
        <f>IF(OR('E2'!W257=FALSE, 'E2'!H257=""),"",'E2'!H257)</f>
        <v/>
      </c>
      <c r="H257" s="1066" t="str">
        <f>IF(OR('E2'!W257=FALSE, 'E2'!J257=""),"-",'E2'!J257)</f>
        <v>-</v>
      </c>
      <c r="I257" s="1062" t="str">
        <f>IF(OR('E2'!$W257=FALSE, 'E2'!N257=""),"",'E2'!N257)</f>
        <v/>
      </c>
      <c r="J257" s="1067" t="str">
        <f>IF(OR('E2'!$W257=FALSE, 'E2'!O257=""),"",'E2'!O257)</f>
        <v/>
      </c>
      <c r="K257" s="1067" t="str">
        <f>IF(OR('E2'!$W257=FALSE, 'E2'!P257=""),"",'E2'!P257)</f>
        <v/>
      </c>
      <c r="L257" s="1068" t="str">
        <f>IF(OR('E2'!$W257=FALSE, 'E2'!Q257=""),"",'E2'!Q257)</f>
        <v/>
      </c>
      <c r="N257" s="1431"/>
      <c r="O257" s="313"/>
    </row>
    <row r="258" spans="2:15" ht="21" customHeight="1">
      <c r="B258" s="1579" t="str">
        <f>IF(OR('E2'!W258=FALSE, 'E2'!C258=""),"-",'E2'!C258)</f>
        <v>-</v>
      </c>
      <c r="C258" s="1580"/>
      <c r="D258" s="1581"/>
      <c r="E258" s="1581"/>
      <c r="F258" s="1572"/>
      <c r="G258" s="1065" t="str">
        <f>IF(OR('E2'!W258=FALSE, 'E2'!H258=""),"",'E2'!H258)</f>
        <v/>
      </c>
      <c r="H258" s="1066" t="str">
        <f>IF(OR('E2'!W258=FALSE, 'E2'!J258=""),"-",'E2'!J258)</f>
        <v>-</v>
      </c>
      <c r="I258" s="1062" t="str">
        <f>IF(OR('E2'!$W258=FALSE, 'E2'!N258=""),"",'E2'!N258)</f>
        <v/>
      </c>
      <c r="J258" s="1067" t="str">
        <f>IF(OR('E2'!$W258=FALSE, 'E2'!O258=""),"",'E2'!O258)</f>
        <v/>
      </c>
      <c r="K258" s="1067" t="str">
        <f>IF(OR('E2'!$W258=FALSE, 'E2'!P258=""),"",'E2'!P258)</f>
        <v/>
      </c>
      <c r="L258" s="1068" t="str">
        <f>IF(OR('E2'!$W258=FALSE, 'E2'!Q258=""),"",'E2'!Q258)</f>
        <v/>
      </c>
      <c r="N258" s="1431"/>
      <c r="O258" s="313"/>
    </row>
    <row r="259" spans="2:15" ht="21" customHeight="1">
      <c r="B259" s="1576" t="s">
        <v>1088</v>
      </c>
      <c r="C259" s="1577"/>
      <c r="D259" s="1577"/>
      <c r="E259" s="1578"/>
      <c r="F259" s="1571" t="str">
        <f>IF(OR('E2'!W259=FALSE, 'E2'!G259=""),"",'E2'!G259)</f>
        <v/>
      </c>
      <c r="G259" s="1065" t="str">
        <f>IF(OR('E2'!W259=FALSE, 'E2'!H259=""),"",'E2'!H259)</f>
        <v/>
      </c>
      <c r="H259" s="1066" t="str">
        <f>IF(OR('E2'!W259=FALSE, 'E2'!J259=""),"-",'E2'!J259)</f>
        <v>-</v>
      </c>
      <c r="I259" s="1062" t="str">
        <f>IF(OR('E2'!$W259=FALSE, 'E2'!N259=""),"",'E2'!N259)</f>
        <v/>
      </c>
      <c r="J259" s="1067" t="str">
        <f>IF(OR('E2'!$W259=FALSE, 'E2'!O259=""),"",'E2'!O259)</f>
        <v/>
      </c>
      <c r="K259" s="1067" t="str">
        <f>IF(OR('E2'!$W259=FALSE, 'E2'!P259=""),"",'E2'!P259)</f>
        <v/>
      </c>
      <c r="L259" s="1068" t="str">
        <f>IF(OR('E2'!$W259=FALSE, 'E2'!Q259=""),"",'E2'!Q259)</f>
        <v/>
      </c>
      <c r="N259" s="1431"/>
      <c r="O259" s="313"/>
    </row>
    <row r="260" spans="2:15" ht="21" customHeight="1" thickBot="1">
      <c r="B260" s="1583" t="str">
        <f>IF(OR('E2'!W260=FALSE, 'E2'!C260=""),"-",'E2'!C260)</f>
        <v>-</v>
      </c>
      <c r="C260" s="1584"/>
      <c r="D260" s="1585"/>
      <c r="E260" s="1584"/>
      <c r="F260" s="1582"/>
      <c r="G260" s="1075" t="str">
        <f>IF(OR('E2'!W260=FALSE, 'E2'!H260=""),"",'E2'!H260)</f>
        <v/>
      </c>
      <c r="H260" s="1076" t="str">
        <f>IF(OR('E2'!W260=FALSE, 'E2'!J260=""),"-",'E2'!J260)</f>
        <v>-</v>
      </c>
      <c r="I260" s="1071" t="str">
        <f>IF(OR('E2'!$W260=FALSE, 'E2'!N260=""),"",'E2'!N260)</f>
        <v/>
      </c>
      <c r="J260" s="1078" t="str">
        <f>IF(OR('E2'!$W260=FALSE, 'E2'!O260=""),"",'E2'!O260)</f>
        <v/>
      </c>
      <c r="K260" s="1078" t="str">
        <f>IF(OR('E2'!$W260=FALSE, 'E2'!P260=""),"",'E2'!P260)</f>
        <v/>
      </c>
      <c r="L260" s="1079" t="str">
        <f>IF(OR('E2'!$W260=FALSE, 'E2'!Q260=""),"",'E2'!Q260)</f>
        <v/>
      </c>
      <c r="N260" s="1431"/>
      <c r="O260" s="313"/>
    </row>
    <row r="261" spans="2:15" ht="21" customHeight="1" thickTop="1">
      <c r="B261" s="1336" t="s">
        <v>1773</v>
      </c>
      <c r="C261" s="1081" t="s">
        <v>1107</v>
      </c>
      <c r="D261" s="292" t="s">
        <v>54</v>
      </c>
      <c r="E261" s="292" t="s">
        <v>1109</v>
      </c>
      <c r="F261" s="1082" t="s">
        <v>1108</v>
      </c>
      <c r="G261" s="1060"/>
      <c r="H261" s="1061"/>
      <c r="I261" s="1074" t="str">
        <f>IF(OR('E2'!$W261=FALSE, 'E2'!N261=""),"",'E2'!N261)</f>
        <v/>
      </c>
      <c r="J261" s="1063" t="str">
        <f>IF(OR('E2'!$W261=FALSE, 'E2'!O261=""),"",'E2'!O261)</f>
        <v/>
      </c>
      <c r="K261" s="1063" t="str">
        <f>IF(OR('E2'!$W261=FALSE, 'E2'!P261=""),"",'E2'!P261)</f>
        <v/>
      </c>
      <c r="L261" s="1064" t="str">
        <f>IF(OR('E2'!$W261=FALSE, 'E2'!Q261=""),"",'E2'!Q261)</f>
        <v/>
      </c>
      <c r="N261" s="1431"/>
      <c r="O261" s="313"/>
    </row>
    <row r="262" spans="2:15" ht="21" customHeight="1">
      <c r="B262" s="1337"/>
      <c r="C262" s="1083" t="str">
        <f>IF(OR('E2'!$W262=FALSE, 'E2'!D262=""),"",'E2'!D262)</f>
        <v/>
      </c>
      <c r="D262" s="1084" t="str">
        <f>IF(OR('E2'!$W262=FALSE, 'E2'!E262=""),"",'E2'!E262)</f>
        <v/>
      </c>
      <c r="E262" s="1084" t="str">
        <f>IF(OR('E2'!$W262=FALSE, 'E2'!F262=""),"",'E2'!F262)</f>
        <v/>
      </c>
      <c r="F262" s="1085" t="str">
        <f>IF(OR('E2'!$W262=FALSE, 'E2'!G262=""),"",'E2'!G262)</f>
        <v/>
      </c>
      <c r="G262" s="1065" t="str">
        <f>IF(OR('E2'!W262=FALSE, 'E2'!H262=""),"",'E2'!H262)</f>
        <v/>
      </c>
      <c r="H262" s="1066" t="str">
        <f>IF(OR('E2'!W262=FALSE, 'E2'!J262=""),"-",'E2'!J262)</f>
        <v>-</v>
      </c>
      <c r="I262" s="1062" t="str">
        <f>IF(OR('E2'!$W262=FALSE, 'E2'!N262=""),"",'E2'!N262)</f>
        <v/>
      </c>
      <c r="J262" s="1067" t="str">
        <f>IF(OR('E2'!$W262=FALSE, 'E2'!O262=""),"",'E2'!O262)</f>
        <v/>
      </c>
      <c r="K262" s="1067" t="str">
        <f>IF(OR('E2'!$W262=FALSE, 'E2'!P262=""),"",'E2'!P262)</f>
        <v/>
      </c>
      <c r="L262" s="1068" t="str">
        <f>IF(OR('E2'!$W262=FALSE, 'E2'!Q262=""),"",'E2'!Q262)</f>
        <v/>
      </c>
      <c r="N262" s="1431"/>
      <c r="O262" s="313"/>
    </row>
    <row r="263" spans="2:15" ht="21" customHeight="1">
      <c r="B263" s="1086" t="s">
        <v>1071</v>
      </c>
      <c r="C263" s="1569" t="str">
        <f>IF(OR('E2'!$W263=FALSE, 'E2'!D263=""),"",'E2'!D263)</f>
        <v/>
      </c>
      <c r="D263" s="1569" t="str">
        <f>IF(OR('E2'!$W263=FALSE, 'E2'!E263=""),"",'E2'!E263)</f>
        <v/>
      </c>
      <c r="E263" s="1569" t="str">
        <f>IF(OR('E2'!$W263=FALSE, 'E2'!F263=""),"",'E2'!F263)</f>
        <v/>
      </c>
      <c r="F263" s="1570" t="str">
        <f>IF(OR('E2'!$W263=FALSE, 'E2'!G263=""),"",'E2'!G263)</f>
        <v/>
      </c>
      <c r="G263" s="1065" t="str">
        <f>IF(OR('E2'!W263=FALSE, 'E2'!H263=""),"",'E2'!H263)</f>
        <v/>
      </c>
      <c r="H263" s="1066" t="str">
        <f>IF(OR('E2'!W263=FALSE, 'E2'!J263=""),"-",'E2'!J263)</f>
        <v>-</v>
      </c>
      <c r="I263" s="1062" t="str">
        <f>IF(OR('E2'!$W263=FALSE, 'E2'!N263=""),"",'E2'!N263)</f>
        <v/>
      </c>
      <c r="J263" s="1067" t="str">
        <f>IF(OR('E2'!$W263=FALSE, 'E2'!O263=""),"",'E2'!O263)</f>
        <v/>
      </c>
      <c r="K263" s="1067" t="str">
        <f>IF(OR('E2'!$W263=FALSE, 'E2'!P263=""),"",'E2'!P263)</f>
        <v/>
      </c>
      <c r="L263" s="1068" t="str">
        <f>IF(OR('E2'!$W263=FALSE, 'E2'!Q263=""),"",'E2'!Q263)</f>
        <v/>
      </c>
      <c r="N263" s="1431"/>
      <c r="O263" s="313"/>
    </row>
    <row r="264" spans="2:15" ht="21" customHeight="1">
      <c r="B264" s="1341"/>
      <c r="C264" s="1342"/>
      <c r="D264" s="1342"/>
      <c r="E264" s="1343"/>
      <c r="F264" s="298" t="s">
        <v>1072</v>
      </c>
      <c r="G264" s="1065" t="str">
        <f>IF(OR('E2'!W264=FALSE, 'E2'!H264=""),"",'E2'!H264)</f>
        <v/>
      </c>
      <c r="H264" s="1066" t="str">
        <f>IF(OR('E2'!W264=FALSE, 'E2'!J264=""),"-",'E2'!J264)</f>
        <v>-</v>
      </c>
      <c r="I264" s="1062" t="str">
        <f>IF(OR('E2'!$W264=FALSE, 'E2'!N264=""),"",'E2'!N264)</f>
        <v/>
      </c>
      <c r="J264" s="1067" t="str">
        <f>IF(OR('E2'!$W264=FALSE, 'E2'!O264=""),"",'E2'!O264)</f>
        <v/>
      </c>
      <c r="K264" s="1067" t="str">
        <f>IF(OR('E2'!$W264=FALSE, 'E2'!P264=""),"",'E2'!P264)</f>
        <v/>
      </c>
      <c r="L264" s="1068" t="str">
        <f>IF(OR('E2'!$W264=FALSE, 'E2'!Q264=""),"",'E2'!Q264)</f>
        <v/>
      </c>
      <c r="N264" s="1431"/>
      <c r="O264" s="313"/>
    </row>
    <row r="265" spans="2:15" ht="21" customHeight="1">
      <c r="B265" s="1344" t="s">
        <v>1148</v>
      </c>
      <c r="C265" s="1345"/>
      <c r="D265" s="1345"/>
      <c r="E265" s="1345"/>
      <c r="F265" s="1571" t="str">
        <f>IF(OR('E2'!W265=FALSE, 'E2'!G265=""),"",'E2'!G265)</f>
        <v/>
      </c>
      <c r="G265" s="1065" t="str">
        <f>IF(OR('E2'!W265=FALSE, 'E2'!H265=""),"",'E2'!H265)</f>
        <v/>
      </c>
      <c r="H265" s="1066" t="str">
        <f>IF(OR('E2'!W265=FALSE, 'E2'!J265=""),"-",'E2'!J265)</f>
        <v>-</v>
      </c>
      <c r="I265" s="1062" t="str">
        <f>IF(OR('E2'!$W265=FALSE, 'E2'!N265=""),"",'E2'!N265)</f>
        <v/>
      </c>
      <c r="J265" s="1067" t="str">
        <f>IF(OR('E2'!$W265=FALSE, 'E2'!O265=""),"",'E2'!O265)</f>
        <v/>
      </c>
      <c r="K265" s="1067" t="str">
        <f>IF(OR('E2'!$W265=FALSE, 'E2'!P265=""),"",'E2'!P265)</f>
        <v/>
      </c>
      <c r="L265" s="1068" t="str">
        <f>IF(OR('E2'!$W265=FALSE, 'E2'!Q265=""),"",'E2'!Q265)</f>
        <v/>
      </c>
      <c r="N265" s="1431"/>
      <c r="O265" s="313"/>
    </row>
    <row r="266" spans="2:15" ht="21" customHeight="1">
      <c r="B266" s="1573" t="str">
        <f>IF(OR('E2'!W266=FALSE, 'E2'!C266=""),"-",'E2'!C266)</f>
        <v>-</v>
      </c>
      <c r="C266" s="1574"/>
      <c r="D266" s="1575"/>
      <c r="E266" s="1575"/>
      <c r="F266" s="1572"/>
      <c r="G266" s="1065" t="str">
        <f>IF(OR('E2'!W266=FALSE, 'E2'!H266=""),"",'E2'!H266)</f>
        <v/>
      </c>
      <c r="H266" s="1066" t="str">
        <f>IF(OR('E2'!W266=FALSE, 'E2'!J266=""),"-",'E2'!J266)</f>
        <v>-</v>
      </c>
      <c r="I266" s="1062" t="str">
        <f>IF(OR('E2'!$W266=FALSE, 'E2'!N266=""),"",'E2'!N266)</f>
        <v/>
      </c>
      <c r="J266" s="1067" t="str">
        <f>IF(OR('E2'!$W266=FALSE, 'E2'!O266=""),"",'E2'!O266)</f>
        <v/>
      </c>
      <c r="K266" s="1067" t="str">
        <f>IF(OR('E2'!$W266=FALSE, 'E2'!P266=""),"",'E2'!P266)</f>
        <v/>
      </c>
      <c r="L266" s="1068" t="str">
        <f>IF(OR('E2'!$W266=FALSE, 'E2'!Q266=""),"",'E2'!Q266)</f>
        <v/>
      </c>
      <c r="N266" s="1431"/>
      <c r="O266" s="313"/>
    </row>
    <row r="267" spans="2:15" ht="21" customHeight="1">
      <c r="B267" s="1344" t="s">
        <v>1150</v>
      </c>
      <c r="C267" s="1345"/>
      <c r="D267" s="1345"/>
      <c r="E267" s="1345"/>
      <c r="F267" s="1571" t="str">
        <f>IF(OR('E2'!W267=FALSE, 'E2'!G267=""),"",'E2'!G267)</f>
        <v/>
      </c>
      <c r="G267" s="1065" t="str">
        <f>IF(OR('E2'!W267=FALSE, 'E2'!H267=""),"",'E2'!H267)</f>
        <v/>
      </c>
      <c r="H267" s="1066" t="str">
        <f>IF(OR('E2'!W267=FALSE, 'E2'!J267=""),"-",'E2'!J267)</f>
        <v>-</v>
      </c>
      <c r="I267" s="1062" t="str">
        <f>IF(OR('E2'!$W267=FALSE, 'E2'!N267=""),"",'E2'!N267)</f>
        <v/>
      </c>
      <c r="J267" s="1067" t="str">
        <f>IF(OR('E2'!$W267=FALSE, 'E2'!O267=""),"",'E2'!O267)</f>
        <v/>
      </c>
      <c r="K267" s="1067" t="str">
        <f>IF(OR('E2'!$W267=FALSE, 'E2'!P267=""),"",'E2'!P267)</f>
        <v/>
      </c>
      <c r="L267" s="1068" t="str">
        <f>IF(OR('E2'!$W267=FALSE, 'E2'!Q267=""),"",'E2'!Q267)</f>
        <v/>
      </c>
      <c r="N267" s="1431"/>
      <c r="O267" s="313"/>
    </row>
    <row r="268" spans="2:15" ht="21" customHeight="1">
      <c r="B268" s="1573" t="str">
        <f>IF(OR('E2'!W268=FALSE, 'E2'!C268=""),"-",'E2'!C268)</f>
        <v>-</v>
      </c>
      <c r="C268" s="1574"/>
      <c r="D268" s="1575"/>
      <c r="E268" s="1575"/>
      <c r="F268" s="1572"/>
      <c r="G268" s="1065" t="str">
        <f>IF(OR('E2'!W268=FALSE, 'E2'!H268=""),"",'E2'!H268)</f>
        <v/>
      </c>
      <c r="H268" s="1066" t="str">
        <f>IF(OR('E2'!W268=FALSE, 'E2'!J268=""),"-",'E2'!J268)</f>
        <v>-</v>
      </c>
      <c r="I268" s="1062" t="str">
        <f>IF(OR('E2'!$W268=FALSE, 'E2'!N268=""),"",'E2'!N268)</f>
        <v/>
      </c>
      <c r="J268" s="1067" t="str">
        <f>IF(OR('E2'!$W268=FALSE, 'E2'!O268=""),"",'E2'!O268)</f>
        <v/>
      </c>
      <c r="K268" s="1067" t="str">
        <f>IF(OR('E2'!$W268=FALSE, 'E2'!P268=""),"",'E2'!P268)</f>
        <v/>
      </c>
      <c r="L268" s="1068" t="str">
        <f>IF(OR('E2'!$W268=FALSE, 'E2'!Q268=""),"",'E2'!Q268)</f>
        <v/>
      </c>
      <c r="N268" s="1431"/>
      <c r="O268" s="313"/>
    </row>
    <row r="269" spans="2:15" ht="21" customHeight="1">
      <c r="B269" s="1576" t="s">
        <v>1790</v>
      </c>
      <c r="C269" s="1577"/>
      <c r="D269" s="1577"/>
      <c r="E269" s="1578"/>
      <c r="F269" s="1571" t="str">
        <f>IF(OR('E2'!W269=FALSE, 'E2'!G269=""),"",'E2'!G269)</f>
        <v/>
      </c>
      <c r="G269" s="1065" t="str">
        <f>IF(OR('E2'!W269=FALSE, 'E2'!H269=""),"",'E2'!H269)</f>
        <v/>
      </c>
      <c r="H269" s="1066" t="str">
        <f>IF(OR('E2'!W269=FALSE, 'E2'!J269=""),"-",'E2'!J269)</f>
        <v>-</v>
      </c>
      <c r="I269" s="1062" t="str">
        <f>IF(OR('E2'!$W269=FALSE, 'E2'!N269=""),"",'E2'!N269)</f>
        <v/>
      </c>
      <c r="J269" s="1067" t="str">
        <f>IF(OR('E2'!$W269=FALSE, 'E2'!O269=""),"",'E2'!O269)</f>
        <v/>
      </c>
      <c r="K269" s="1067" t="str">
        <f>IF(OR('E2'!$W269=FALSE, 'E2'!P269=""),"",'E2'!P269)</f>
        <v/>
      </c>
      <c r="L269" s="1068" t="str">
        <f>IF(OR('E2'!$W269=FALSE, 'E2'!Q269=""),"",'E2'!Q269)</f>
        <v/>
      </c>
      <c r="N269" s="1431"/>
      <c r="O269" s="313"/>
    </row>
    <row r="270" spans="2:15" ht="21" customHeight="1">
      <c r="B270" s="1579" t="str">
        <f>IF(OR('E2'!W270=FALSE, 'E2'!C270=""),"-",'E2'!C270)</f>
        <v>-</v>
      </c>
      <c r="C270" s="1580"/>
      <c r="D270" s="1581"/>
      <c r="E270" s="1581"/>
      <c r="F270" s="1572"/>
      <c r="G270" s="1065" t="str">
        <f>IF(OR('E2'!W270=FALSE, 'E2'!H270=""),"",'E2'!H270)</f>
        <v/>
      </c>
      <c r="H270" s="1066" t="str">
        <f>IF(OR('E2'!W270=FALSE, 'E2'!J270=""),"-",'E2'!J270)</f>
        <v>-</v>
      </c>
      <c r="I270" s="1062" t="str">
        <f>IF(OR('E2'!$W270=FALSE, 'E2'!N270=""),"",'E2'!N270)</f>
        <v/>
      </c>
      <c r="J270" s="1067" t="str">
        <f>IF(OR('E2'!$W270=FALSE, 'E2'!O270=""),"",'E2'!O270)</f>
        <v/>
      </c>
      <c r="K270" s="1067" t="str">
        <f>IF(OR('E2'!$W270=FALSE, 'E2'!P270=""),"",'E2'!P270)</f>
        <v/>
      </c>
      <c r="L270" s="1068" t="str">
        <f>IF(OR('E2'!$W270=FALSE, 'E2'!Q270=""),"",'E2'!Q270)</f>
        <v/>
      </c>
      <c r="N270" s="1431"/>
      <c r="O270" s="313"/>
    </row>
    <row r="271" spans="2:15" ht="21" customHeight="1">
      <c r="B271" s="1576" t="s">
        <v>1750</v>
      </c>
      <c r="C271" s="1577"/>
      <c r="D271" s="1577"/>
      <c r="E271" s="1578"/>
      <c r="F271" s="1571" t="str">
        <f>IF(OR('E2'!W271=FALSE, 'E2'!G271=""),"",'E2'!G271)</f>
        <v/>
      </c>
      <c r="G271" s="1065" t="str">
        <f>IF(OR('E2'!W271=FALSE, 'E2'!H271=""),"",'E2'!H271)</f>
        <v/>
      </c>
      <c r="H271" s="1066" t="str">
        <f>IF(OR('E2'!W271=FALSE, 'E2'!J271=""),"-",'E2'!J271)</f>
        <v>-</v>
      </c>
      <c r="I271" s="1062" t="str">
        <f>IF(OR('E2'!$W271=FALSE, 'E2'!N271=""),"",'E2'!N271)</f>
        <v/>
      </c>
      <c r="J271" s="1067" t="str">
        <f>IF(OR('E2'!$W271=FALSE, 'E2'!O271=""),"",'E2'!O271)</f>
        <v/>
      </c>
      <c r="K271" s="1067" t="str">
        <f>IF(OR('E2'!$W271=FALSE, 'E2'!P271=""),"",'E2'!P271)</f>
        <v/>
      </c>
      <c r="L271" s="1068" t="str">
        <f>IF(OR('E2'!$W271=FALSE, 'E2'!Q271=""),"",'E2'!Q271)</f>
        <v/>
      </c>
      <c r="N271" s="1431"/>
      <c r="O271" s="313"/>
    </row>
    <row r="272" spans="2:15" ht="21" customHeight="1">
      <c r="B272" s="1579" t="str">
        <f>IF(OR('E2'!W272=FALSE, 'E2'!C272=""),"-",'E2'!C272)</f>
        <v>-</v>
      </c>
      <c r="C272" s="1580"/>
      <c r="D272" s="1581"/>
      <c r="E272" s="1581"/>
      <c r="F272" s="1572"/>
      <c r="G272" s="1065" t="str">
        <f>IF(OR('E2'!W272=FALSE, 'E2'!H272=""),"",'E2'!H272)</f>
        <v/>
      </c>
      <c r="H272" s="1066" t="str">
        <f>IF(OR('E2'!W272=FALSE, 'E2'!J272=""),"-",'E2'!J272)</f>
        <v>-</v>
      </c>
      <c r="I272" s="1062" t="str">
        <f>IF(OR('E2'!$W272=FALSE, 'E2'!N272=""),"",'E2'!N272)</f>
        <v/>
      </c>
      <c r="J272" s="1067" t="str">
        <f>IF(OR('E2'!$W272=FALSE, 'E2'!O272=""),"",'E2'!O272)</f>
        <v/>
      </c>
      <c r="K272" s="1067" t="str">
        <f>IF(OR('E2'!$W272=FALSE, 'E2'!P272=""),"",'E2'!P272)</f>
        <v/>
      </c>
      <c r="L272" s="1068" t="str">
        <f>IF(OR('E2'!$W272=FALSE, 'E2'!Q272=""),"",'E2'!Q272)</f>
        <v/>
      </c>
      <c r="N272" s="1431"/>
      <c r="O272" s="313"/>
    </row>
    <row r="273" spans="2:15" ht="21" customHeight="1">
      <c r="B273" s="1576" t="s">
        <v>1088</v>
      </c>
      <c r="C273" s="1577"/>
      <c r="D273" s="1577"/>
      <c r="E273" s="1578"/>
      <c r="F273" s="1571" t="str">
        <f>IF(OR('E2'!W273=FALSE, 'E2'!G273=""),"",'E2'!G273)</f>
        <v/>
      </c>
      <c r="G273" s="1065" t="str">
        <f>IF(OR('E2'!W273=FALSE, 'E2'!H273=""),"",'E2'!H273)</f>
        <v/>
      </c>
      <c r="H273" s="1066" t="str">
        <f>IF(OR('E2'!W273=FALSE, 'E2'!J273=""),"-",'E2'!J273)</f>
        <v>-</v>
      </c>
      <c r="I273" s="1062" t="str">
        <f>IF(OR('E2'!$W273=FALSE, 'E2'!N273=""),"",'E2'!N273)</f>
        <v/>
      </c>
      <c r="J273" s="1067" t="str">
        <f>IF(OR('E2'!$W273=FALSE, 'E2'!O273=""),"",'E2'!O273)</f>
        <v/>
      </c>
      <c r="K273" s="1067" t="str">
        <f>IF(OR('E2'!$W273=FALSE, 'E2'!P273=""),"",'E2'!P273)</f>
        <v/>
      </c>
      <c r="L273" s="1068" t="str">
        <f>IF(OR('E2'!$W273=FALSE, 'E2'!Q273=""),"",'E2'!Q273)</f>
        <v/>
      </c>
      <c r="N273" s="1431"/>
      <c r="O273" s="313"/>
    </row>
    <row r="274" spans="2:15" ht="21" customHeight="1" thickBot="1">
      <c r="B274" s="1587" t="str">
        <f>IF(OR('E2'!W274=FALSE, 'E2'!C274=""),"-",'E2'!C274)</f>
        <v>-</v>
      </c>
      <c r="C274" s="1588"/>
      <c r="D274" s="1589"/>
      <c r="E274" s="1588"/>
      <c r="F274" s="1586"/>
      <c r="G274" s="1069" t="str">
        <f>IF(OR('E2'!W274=FALSE, 'E2'!H274=""),"",'E2'!H274)</f>
        <v/>
      </c>
      <c r="H274" s="1070" t="str">
        <f>IF(OR('E2'!W274=FALSE, 'E2'!J274=""),"-",'E2'!J274)</f>
        <v>-</v>
      </c>
      <c r="I274" s="1071" t="str">
        <f>IF(OR('E2'!$W274=FALSE, 'E2'!N274=""),"",'E2'!N274)</f>
        <v/>
      </c>
      <c r="J274" s="1072" t="str">
        <f>IF(OR('E2'!$W274=FALSE, 'E2'!O274=""),"",'E2'!O274)</f>
        <v/>
      </c>
      <c r="K274" s="1072" t="str">
        <f>IF(OR('E2'!$W274=FALSE, 'E2'!P274=""),"",'E2'!P274)</f>
        <v/>
      </c>
      <c r="L274" s="1073" t="str">
        <f>IF(OR('E2'!$W274=FALSE, 'E2'!Q274=""),"",'E2'!Q274)</f>
        <v/>
      </c>
      <c r="N274" s="1431"/>
      <c r="O274" s="313"/>
    </row>
    <row r="275" spans="2:15" ht="21" customHeight="1" thickTop="1">
      <c r="B275" s="1336" t="s">
        <v>1777</v>
      </c>
      <c r="C275" s="1081" t="s">
        <v>1107</v>
      </c>
      <c r="D275" s="292" t="s">
        <v>54</v>
      </c>
      <c r="E275" s="292" t="s">
        <v>1109</v>
      </c>
      <c r="F275" s="1082" t="s">
        <v>1108</v>
      </c>
      <c r="G275" s="1060"/>
      <c r="H275" s="1061"/>
      <c r="I275" s="1074" t="str">
        <f>IF(OR('E2'!$W275=FALSE, 'E2'!N275=""),"",'E2'!N275)</f>
        <v/>
      </c>
      <c r="J275" s="1063" t="str">
        <f>IF(OR('E2'!$W275=FALSE, 'E2'!O275=""),"",'E2'!O275)</f>
        <v/>
      </c>
      <c r="K275" s="1063" t="str">
        <f>IF(OR('E2'!$W275=FALSE, 'E2'!P275=""),"",'E2'!P275)</f>
        <v/>
      </c>
      <c r="L275" s="1064" t="str">
        <f>IF(OR('E2'!$W275=FALSE, 'E2'!Q275=""),"",'E2'!Q275)</f>
        <v/>
      </c>
      <c r="N275" s="1431"/>
      <c r="O275" s="313"/>
    </row>
    <row r="276" spans="2:15" ht="21" customHeight="1">
      <c r="B276" s="1337"/>
      <c r="C276" s="1083" t="str">
        <f>IF(OR('E2'!$W276=FALSE, 'E2'!D276=""),"",'E2'!D276)</f>
        <v/>
      </c>
      <c r="D276" s="1084" t="str">
        <f>IF(OR('E2'!$W276=FALSE, 'E2'!E276=""),"",'E2'!E276)</f>
        <v/>
      </c>
      <c r="E276" s="1084" t="str">
        <f>IF(OR('E2'!$W276=FALSE, 'E2'!F276=""),"",'E2'!F276)</f>
        <v/>
      </c>
      <c r="F276" s="1085" t="str">
        <f>IF(OR('E2'!$W276=FALSE, 'E2'!G276=""),"",'E2'!G276)</f>
        <v/>
      </c>
      <c r="G276" s="1065" t="str">
        <f>IF(OR('E2'!W276=FALSE, 'E2'!H276=""),"",'E2'!H276)</f>
        <v/>
      </c>
      <c r="H276" s="1066" t="str">
        <f>IF(OR('E2'!W276=FALSE, 'E2'!J276=""),"-",'E2'!J276)</f>
        <v>-</v>
      </c>
      <c r="I276" s="1062" t="str">
        <f>IF(OR('E2'!$W276=FALSE, 'E2'!N276=""),"",'E2'!N276)</f>
        <v/>
      </c>
      <c r="J276" s="1067" t="str">
        <f>IF(OR('E2'!$W276=FALSE, 'E2'!O276=""),"",'E2'!O276)</f>
        <v/>
      </c>
      <c r="K276" s="1067" t="str">
        <f>IF(OR('E2'!$W276=FALSE, 'E2'!P276=""),"",'E2'!P276)</f>
        <v/>
      </c>
      <c r="L276" s="1068" t="str">
        <f>IF(OR('E2'!$W276=FALSE, 'E2'!Q276=""),"",'E2'!Q276)</f>
        <v/>
      </c>
      <c r="N276" s="1431"/>
      <c r="O276" s="313"/>
    </row>
    <row r="277" spans="2:15" ht="21" customHeight="1">
      <c r="B277" s="1086" t="s">
        <v>1071</v>
      </c>
      <c r="C277" s="1569" t="str">
        <f>IF(OR('E2'!$W277=FALSE, 'E2'!D277=""),"",'E2'!D277)</f>
        <v/>
      </c>
      <c r="D277" s="1569" t="str">
        <f>IF(OR('E2'!$W277=FALSE, 'E2'!E277=""),"",'E2'!E277)</f>
        <v/>
      </c>
      <c r="E277" s="1569" t="str">
        <f>IF(OR('E2'!$W277=FALSE, 'E2'!F277=""),"",'E2'!F277)</f>
        <v/>
      </c>
      <c r="F277" s="1570" t="str">
        <f>IF(OR('E2'!$W277=FALSE, 'E2'!G277=""),"",'E2'!G277)</f>
        <v/>
      </c>
      <c r="G277" s="1065" t="str">
        <f>IF(OR('E2'!W277=FALSE, 'E2'!H277=""),"",'E2'!H277)</f>
        <v/>
      </c>
      <c r="H277" s="1066" t="str">
        <f>IF(OR('E2'!W277=FALSE, 'E2'!J277=""),"-",'E2'!J277)</f>
        <v>-</v>
      </c>
      <c r="I277" s="1062" t="str">
        <f>IF(OR('E2'!$W277=FALSE, 'E2'!N277=""),"",'E2'!N277)</f>
        <v/>
      </c>
      <c r="J277" s="1067" t="str">
        <f>IF(OR('E2'!$W277=FALSE, 'E2'!O277=""),"",'E2'!O277)</f>
        <v/>
      </c>
      <c r="K277" s="1067" t="str">
        <f>IF(OR('E2'!$W277=FALSE, 'E2'!P277=""),"",'E2'!P277)</f>
        <v/>
      </c>
      <c r="L277" s="1068" t="str">
        <f>IF(OR('E2'!$W277=FALSE, 'E2'!Q277=""),"",'E2'!Q277)</f>
        <v/>
      </c>
      <c r="N277" s="1431"/>
      <c r="O277" s="313"/>
    </row>
    <row r="278" spans="2:15" ht="21" customHeight="1">
      <c r="B278" s="1341"/>
      <c r="C278" s="1342"/>
      <c r="D278" s="1342"/>
      <c r="E278" s="1343"/>
      <c r="F278" s="298" t="s">
        <v>1072</v>
      </c>
      <c r="G278" s="1065" t="str">
        <f>IF(OR('E2'!W278=FALSE, 'E2'!H278=""),"",'E2'!H278)</f>
        <v/>
      </c>
      <c r="H278" s="1066" t="str">
        <f>IF(OR('E2'!W278=FALSE, 'E2'!J278=""),"-",'E2'!J278)</f>
        <v>-</v>
      </c>
      <c r="I278" s="1062" t="str">
        <f>IF(OR('E2'!$W278=FALSE, 'E2'!N278=""),"",'E2'!N278)</f>
        <v/>
      </c>
      <c r="J278" s="1067" t="str">
        <f>IF(OR('E2'!$W278=FALSE, 'E2'!O278=""),"",'E2'!O278)</f>
        <v/>
      </c>
      <c r="K278" s="1067" t="str">
        <f>IF(OR('E2'!$W278=FALSE, 'E2'!P278=""),"",'E2'!P278)</f>
        <v/>
      </c>
      <c r="L278" s="1068" t="str">
        <f>IF(OR('E2'!$W278=FALSE, 'E2'!Q278=""),"",'E2'!Q278)</f>
        <v/>
      </c>
      <c r="N278" s="1431"/>
      <c r="O278" s="313"/>
    </row>
    <row r="279" spans="2:15" ht="21" customHeight="1">
      <c r="B279" s="1344" t="s">
        <v>1148</v>
      </c>
      <c r="C279" s="1345"/>
      <c r="D279" s="1345"/>
      <c r="E279" s="1345"/>
      <c r="F279" s="1571" t="str">
        <f>IF(OR('E2'!W279=FALSE, 'E2'!G279=""),"",'E2'!G279)</f>
        <v/>
      </c>
      <c r="G279" s="1065" t="str">
        <f>IF(OR('E2'!W279=FALSE, 'E2'!H279=""),"",'E2'!H279)</f>
        <v/>
      </c>
      <c r="H279" s="1066" t="str">
        <f>IF(OR('E2'!W279=FALSE, 'E2'!J279=""),"-",'E2'!J279)</f>
        <v>-</v>
      </c>
      <c r="I279" s="1062" t="str">
        <f>IF(OR('E2'!$W279=FALSE, 'E2'!N279=""),"",'E2'!N279)</f>
        <v/>
      </c>
      <c r="J279" s="1067" t="str">
        <f>IF(OR('E2'!$W279=FALSE, 'E2'!O279=""),"",'E2'!O279)</f>
        <v/>
      </c>
      <c r="K279" s="1067" t="str">
        <f>IF(OR('E2'!$W279=FALSE, 'E2'!P279=""),"",'E2'!P279)</f>
        <v/>
      </c>
      <c r="L279" s="1068" t="str">
        <f>IF(OR('E2'!$W279=FALSE, 'E2'!Q279=""),"",'E2'!Q279)</f>
        <v/>
      </c>
      <c r="N279" s="1431"/>
      <c r="O279" s="313"/>
    </row>
    <row r="280" spans="2:15" ht="21" customHeight="1">
      <c r="B280" s="1573" t="str">
        <f>IF(OR('E2'!W280=FALSE, 'E2'!C280=""),"-",'E2'!C280)</f>
        <v>-</v>
      </c>
      <c r="C280" s="1574"/>
      <c r="D280" s="1575"/>
      <c r="E280" s="1575"/>
      <c r="F280" s="1572"/>
      <c r="G280" s="1065" t="str">
        <f>IF(OR('E2'!W280=FALSE, 'E2'!H280=""),"",'E2'!H280)</f>
        <v/>
      </c>
      <c r="H280" s="1066" t="str">
        <f>IF(OR('E2'!W280=FALSE, 'E2'!J280=""),"-",'E2'!J280)</f>
        <v>-</v>
      </c>
      <c r="I280" s="1062" t="str">
        <f>IF(OR('E2'!$W280=FALSE, 'E2'!N280=""),"",'E2'!N280)</f>
        <v/>
      </c>
      <c r="J280" s="1067" t="str">
        <f>IF(OR('E2'!$W280=FALSE, 'E2'!O280=""),"",'E2'!O280)</f>
        <v/>
      </c>
      <c r="K280" s="1067" t="str">
        <f>IF(OR('E2'!$W280=FALSE, 'E2'!P280=""),"",'E2'!P280)</f>
        <v/>
      </c>
      <c r="L280" s="1068" t="str">
        <f>IF(OR('E2'!$W280=FALSE, 'E2'!Q280=""),"",'E2'!Q280)</f>
        <v/>
      </c>
      <c r="N280" s="1431"/>
      <c r="O280" s="313"/>
    </row>
    <row r="281" spans="2:15" ht="21" customHeight="1">
      <c r="B281" s="1344" t="s">
        <v>1150</v>
      </c>
      <c r="C281" s="1345"/>
      <c r="D281" s="1345"/>
      <c r="E281" s="1345"/>
      <c r="F281" s="1571" t="str">
        <f>IF(OR('E2'!W281=FALSE, 'E2'!G281=""),"",'E2'!G281)</f>
        <v/>
      </c>
      <c r="G281" s="1065" t="str">
        <f>IF(OR('E2'!W281=FALSE, 'E2'!H281=""),"",'E2'!H281)</f>
        <v/>
      </c>
      <c r="H281" s="1066" t="str">
        <f>IF(OR('E2'!W281=FALSE, 'E2'!J281=""),"-",'E2'!J281)</f>
        <v>-</v>
      </c>
      <c r="I281" s="1062" t="str">
        <f>IF(OR('E2'!$W281=FALSE, 'E2'!N281=""),"",'E2'!N281)</f>
        <v/>
      </c>
      <c r="J281" s="1067" t="str">
        <f>IF(OR('E2'!$W281=FALSE, 'E2'!O281=""),"",'E2'!O281)</f>
        <v/>
      </c>
      <c r="K281" s="1067" t="str">
        <f>IF(OR('E2'!$W281=FALSE, 'E2'!P281=""),"",'E2'!P281)</f>
        <v/>
      </c>
      <c r="L281" s="1068" t="str">
        <f>IF(OR('E2'!$W281=FALSE, 'E2'!Q281=""),"",'E2'!Q281)</f>
        <v/>
      </c>
      <c r="N281" s="1431"/>
      <c r="O281" s="313"/>
    </row>
    <row r="282" spans="2:15" ht="21" customHeight="1">
      <c r="B282" s="1573" t="str">
        <f>IF(OR('E2'!W282=FALSE, 'E2'!C282=""),"-",'E2'!C282)</f>
        <v>-</v>
      </c>
      <c r="C282" s="1574"/>
      <c r="D282" s="1575"/>
      <c r="E282" s="1575"/>
      <c r="F282" s="1572"/>
      <c r="G282" s="1065" t="str">
        <f>IF(OR('E2'!W282=FALSE, 'E2'!H282=""),"",'E2'!H282)</f>
        <v/>
      </c>
      <c r="H282" s="1066" t="str">
        <f>IF(OR('E2'!W282=FALSE, 'E2'!J282=""),"-",'E2'!J282)</f>
        <v>-</v>
      </c>
      <c r="I282" s="1062" t="str">
        <f>IF(OR('E2'!$W282=FALSE, 'E2'!N282=""),"",'E2'!N282)</f>
        <v/>
      </c>
      <c r="J282" s="1067" t="str">
        <f>IF(OR('E2'!$W282=FALSE, 'E2'!O282=""),"",'E2'!O282)</f>
        <v/>
      </c>
      <c r="K282" s="1067" t="str">
        <f>IF(OR('E2'!$W282=FALSE, 'E2'!P282=""),"",'E2'!P282)</f>
        <v/>
      </c>
      <c r="L282" s="1068" t="str">
        <f>IF(OR('E2'!$W282=FALSE, 'E2'!Q282=""),"",'E2'!Q282)</f>
        <v/>
      </c>
      <c r="N282" s="1431"/>
      <c r="O282" s="313"/>
    </row>
    <row r="283" spans="2:15" ht="21" customHeight="1">
      <c r="B283" s="1576" t="s">
        <v>1790</v>
      </c>
      <c r="C283" s="1577"/>
      <c r="D283" s="1577"/>
      <c r="E283" s="1578"/>
      <c r="F283" s="1571" t="str">
        <f>IF(OR('E2'!W283=FALSE, 'E2'!G283=""),"",'E2'!G283)</f>
        <v/>
      </c>
      <c r="G283" s="1065" t="str">
        <f>IF(OR('E2'!W283=FALSE, 'E2'!H283=""),"",'E2'!H283)</f>
        <v/>
      </c>
      <c r="H283" s="1066" t="str">
        <f>IF(OR('E2'!W283=FALSE, 'E2'!J283=""),"-",'E2'!J283)</f>
        <v>-</v>
      </c>
      <c r="I283" s="1062" t="str">
        <f>IF(OR('E2'!$W283=FALSE, 'E2'!N283=""),"",'E2'!N283)</f>
        <v/>
      </c>
      <c r="J283" s="1067" t="str">
        <f>IF(OR('E2'!$W283=FALSE, 'E2'!O283=""),"",'E2'!O283)</f>
        <v/>
      </c>
      <c r="K283" s="1067" t="str">
        <f>IF(OR('E2'!$W283=FALSE, 'E2'!P283=""),"",'E2'!P283)</f>
        <v/>
      </c>
      <c r="L283" s="1068" t="str">
        <f>IF(OR('E2'!$W283=FALSE, 'E2'!Q283=""),"",'E2'!Q283)</f>
        <v/>
      </c>
      <c r="N283" s="1431"/>
      <c r="O283" s="313"/>
    </row>
    <row r="284" spans="2:15" ht="21" customHeight="1">
      <c r="B284" s="1579" t="str">
        <f>IF(OR('E2'!W284=FALSE, 'E2'!C284=""),"-",'E2'!C284)</f>
        <v>-</v>
      </c>
      <c r="C284" s="1580"/>
      <c r="D284" s="1581"/>
      <c r="E284" s="1581"/>
      <c r="F284" s="1572"/>
      <c r="G284" s="1065" t="str">
        <f>IF(OR('E2'!W284=FALSE, 'E2'!H284=""),"",'E2'!H284)</f>
        <v/>
      </c>
      <c r="H284" s="1066" t="str">
        <f>IF(OR('E2'!W284=FALSE, 'E2'!J284=""),"-",'E2'!J284)</f>
        <v>-</v>
      </c>
      <c r="I284" s="1062" t="str">
        <f>IF(OR('E2'!$W284=FALSE, 'E2'!N284=""),"",'E2'!N284)</f>
        <v/>
      </c>
      <c r="J284" s="1067" t="str">
        <f>IF(OR('E2'!$W284=FALSE, 'E2'!O284=""),"",'E2'!O284)</f>
        <v/>
      </c>
      <c r="K284" s="1067" t="str">
        <f>IF(OR('E2'!$W284=FALSE, 'E2'!P284=""),"",'E2'!P284)</f>
        <v/>
      </c>
      <c r="L284" s="1068" t="str">
        <f>IF(OR('E2'!$W284=FALSE, 'E2'!Q284=""),"",'E2'!Q284)</f>
        <v/>
      </c>
      <c r="N284" s="1431"/>
      <c r="O284" s="313"/>
    </row>
    <row r="285" spans="2:15" ht="21" customHeight="1">
      <c r="B285" s="1576" t="s">
        <v>1750</v>
      </c>
      <c r="C285" s="1577"/>
      <c r="D285" s="1577"/>
      <c r="E285" s="1578"/>
      <c r="F285" s="1571" t="str">
        <f>IF(OR('E2'!W285=FALSE, 'E2'!G285=""),"",'E2'!G285)</f>
        <v/>
      </c>
      <c r="G285" s="1065" t="str">
        <f>IF(OR('E2'!W285=FALSE, 'E2'!H285=""),"",'E2'!H285)</f>
        <v/>
      </c>
      <c r="H285" s="1066" t="str">
        <f>IF(OR('E2'!W285=FALSE, 'E2'!J285=""),"-",'E2'!J285)</f>
        <v>-</v>
      </c>
      <c r="I285" s="1062" t="str">
        <f>IF(OR('E2'!$W285=FALSE, 'E2'!N285=""),"",'E2'!N285)</f>
        <v/>
      </c>
      <c r="J285" s="1067" t="str">
        <f>IF(OR('E2'!$W285=FALSE, 'E2'!O285=""),"",'E2'!O285)</f>
        <v/>
      </c>
      <c r="K285" s="1067" t="str">
        <f>IF(OR('E2'!$W285=FALSE, 'E2'!P285=""),"",'E2'!P285)</f>
        <v/>
      </c>
      <c r="L285" s="1068" t="str">
        <f>IF(OR('E2'!$W285=FALSE, 'E2'!Q285=""),"",'E2'!Q285)</f>
        <v/>
      </c>
      <c r="N285" s="1431"/>
      <c r="O285" s="313"/>
    </row>
    <row r="286" spans="2:15" ht="21" customHeight="1">
      <c r="B286" s="1579" t="str">
        <f>IF(OR('E2'!W286=FALSE, 'E2'!C286=""),"-",'E2'!C286)</f>
        <v>-</v>
      </c>
      <c r="C286" s="1580"/>
      <c r="D286" s="1581"/>
      <c r="E286" s="1581"/>
      <c r="F286" s="1572"/>
      <c r="G286" s="1065" t="str">
        <f>IF(OR('E2'!W286=FALSE, 'E2'!H286=""),"",'E2'!H286)</f>
        <v/>
      </c>
      <c r="H286" s="1066" t="str">
        <f>IF(OR('E2'!W286=FALSE, 'E2'!J286=""),"-",'E2'!J286)</f>
        <v>-</v>
      </c>
      <c r="I286" s="1062" t="str">
        <f>IF(OR('E2'!$W286=FALSE, 'E2'!N286=""),"",'E2'!N286)</f>
        <v/>
      </c>
      <c r="J286" s="1067" t="str">
        <f>IF(OR('E2'!$W286=FALSE, 'E2'!O286=""),"",'E2'!O286)</f>
        <v/>
      </c>
      <c r="K286" s="1067" t="str">
        <f>IF(OR('E2'!$W286=FALSE, 'E2'!P286=""),"",'E2'!P286)</f>
        <v/>
      </c>
      <c r="L286" s="1068" t="str">
        <f>IF(OR('E2'!$W286=FALSE, 'E2'!Q286=""),"",'E2'!Q286)</f>
        <v/>
      </c>
      <c r="N286" s="1431"/>
      <c r="O286" s="313"/>
    </row>
    <row r="287" spans="2:15" ht="21" customHeight="1">
      <c r="B287" s="1576" t="s">
        <v>1088</v>
      </c>
      <c r="C287" s="1577"/>
      <c r="D287" s="1577"/>
      <c r="E287" s="1578"/>
      <c r="F287" s="1571" t="str">
        <f>IF(OR('E2'!W287=FALSE, 'E2'!G287=""),"",'E2'!G287)</f>
        <v/>
      </c>
      <c r="G287" s="1065" t="str">
        <f>IF(OR('E2'!W287=FALSE, 'E2'!H287=""),"",'E2'!H287)</f>
        <v/>
      </c>
      <c r="H287" s="1066" t="str">
        <f>IF(OR('E2'!W287=FALSE, 'E2'!J287=""),"-",'E2'!J287)</f>
        <v>-</v>
      </c>
      <c r="I287" s="1062" t="str">
        <f>IF(OR('E2'!$W287=FALSE, 'E2'!N287=""),"",'E2'!N287)</f>
        <v/>
      </c>
      <c r="J287" s="1067" t="str">
        <f>IF(OR('E2'!$W287=FALSE, 'E2'!O287=""),"",'E2'!O287)</f>
        <v/>
      </c>
      <c r="K287" s="1067" t="str">
        <f>IF(OR('E2'!$W287=FALSE, 'E2'!P287=""),"",'E2'!P287)</f>
        <v/>
      </c>
      <c r="L287" s="1068" t="str">
        <f>IF(OR('E2'!$W287=FALSE, 'E2'!Q287=""),"",'E2'!Q287)</f>
        <v/>
      </c>
      <c r="N287" s="1431"/>
      <c r="O287" s="313"/>
    </row>
    <row r="288" spans="2:15" ht="21" customHeight="1" thickBot="1">
      <c r="B288" s="1583" t="str">
        <f>IF(OR('E2'!W288=FALSE, 'E2'!C288=""),"-",'E2'!C288)</f>
        <v>-</v>
      </c>
      <c r="C288" s="1584"/>
      <c r="D288" s="1585"/>
      <c r="E288" s="1584"/>
      <c r="F288" s="1582"/>
      <c r="G288" s="1075" t="str">
        <f>IF(OR('E2'!W288=FALSE, 'E2'!H288=""),"",'E2'!H288)</f>
        <v/>
      </c>
      <c r="H288" s="1076" t="str">
        <f>IF(OR('E2'!W288=FALSE, 'E2'!J288=""),"-",'E2'!J288)</f>
        <v>-</v>
      </c>
      <c r="I288" s="1114" t="str">
        <f>IF(OR('E2'!$W288=FALSE, 'E2'!N288=""),"",'E2'!N288)</f>
        <v/>
      </c>
      <c r="J288" s="1078" t="str">
        <f>IF(OR('E2'!$W288=FALSE, 'E2'!O288=""),"",'E2'!O288)</f>
        <v/>
      </c>
      <c r="K288" s="1078" t="str">
        <f>IF(OR('E2'!$W288=FALSE, 'E2'!P288=""),"",'E2'!P288)</f>
        <v/>
      </c>
      <c r="L288" s="1079" t="str">
        <f>IF(OR('E2'!$W288=FALSE, 'E2'!Q288=""),"",'E2'!Q288)</f>
        <v/>
      </c>
      <c r="N288" s="1431"/>
      <c r="O288" s="313"/>
    </row>
    <row r="289" spans="2:15" ht="21" customHeight="1" thickTop="1">
      <c r="B289" s="1336" t="s">
        <v>1779</v>
      </c>
      <c r="C289" s="1081" t="s">
        <v>1107</v>
      </c>
      <c r="D289" s="292" t="s">
        <v>54</v>
      </c>
      <c r="E289" s="292" t="s">
        <v>1109</v>
      </c>
      <c r="F289" s="1082" t="s">
        <v>1108</v>
      </c>
      <c r="G289" s="1060"/>
      <c r="H289" s="1061"/>
      <c r="I289" s="1074">
        <f>IF(OR('E2'!$W289=FALSE, 'E2'!N289=""),"",'E2'!N289)</f>
        <v>0</v>
      </c>
      <c r="J289" s="1063" t="str">
        <f>IF(OR('E2'!$W289=FALSE, 'E2'!O289=""),"",'E2'!O289)</f>
        <v>第2号様式　その３のすべての発電所</v>
      </c>
      <c r="K289" s="1063" t="str">
        <f>IF(OR('E2'!$W289=FALSE, 'E2'!P289=""),"",'E2'!P289)</f>
        <v/>
      </c>
      <c r="L289" s="1064" t="str">
        <f>IF(OR('E2'!$W289=FALSE, 'E2'!Q289=""),"",'E2'!Q289)</f>
        <v/>
      </c>
      <c r="N289" s="1431"/>
      <c r="O289" s="313"/>
    </row>
    <row r="290" spans="2:15" ht="21" customHeight="1">
      <c r="B290" s="1337"/>
      <c r="C290" s="1083" t="str">
        <f>IF(OR('E2'!$W290=FALSE, 'E2'!D290=""),"",'E2'!D290)</f>
        <v>-</v>
      </c>
      <c r="D290" s="1084" t="str">
        <f>IF(OR('E2'!$W290=FALSE, 'E2'!E290=""),"",'E2'!E290)</f>
        <v>-</v>
      </c>
      <c r="E290" s="1084" t="str">
        <f>IF(OR('E2'!$W290=FALSE, 'E2'!F290=""),"",'E2'!F290)</f>
        <v>-</v>
      </c>
      <c r="F290" s="1085" t="str">
        <f>IF(OR('E2'!$W290=FALSE, 'E2'!G290=""),"",'E2'!G290)</f>
        <v>〇</v>
      </c>
      <c r="G290" s="1065" t="str">
        <f>IF(OR('E2'!W290=FALSE, 'E2'!H290=""),"",'E2'!H290)</f>
        <v/>
      </c>
      <c r="H290" s="1066" t="str">
        <f>IF(OR('E2'!W290=FALSE, 'E2'!J290=""),"-",'E2'!J290)</f>
        <v>-</v>
      </c>
      <c r="I290" s="1062" t="str">
        <f>IF(OR('E2'!$W290=FALSE, 'E2'!N290=""),"",'E2'!N290)</f>
        <v/>
      </c>
      <c r="J290" s="1067" t="str">
        <f>IF(OR('E2'!$W290=FALSE, 'E2'!O290=""),"",'E2'!O290)</f>
        <v/>
      </c>
      <c r="K290" s="1067" t="str">
        <f>IF(OR('E2'!$W290=FALSE, 'E2'!P290=""),"",'E2'!P290)</f>
        <v/>
      </c>
      <c r="L290" s="1068" t="str">
        <f>IF(OR('E2'!$W290=FALSE, 'E2'!Q290=""),"",'E2'!Q290)</f>
        <v/>
      </c>
      <c r="N290" s="1431"/>
      <c r="O290" s="313"/>
    </row>
    <row r="291" spans="2:15" ht="21" customHeight="1">
      <c r="B291" s="1086" t="s">
        <v>1071</v>
      </c>
      <c r="C291" s="1569" t="str">
        <f>IF(OR('E2'!$W291=FALSE, 'E2'!D291=""),"",'E2'!D291)</f>
        <v>■■■でんき　ベーシックファミリープラン</v>
      </c>
      <c r="D291" s="1569" t="str">
        <f>IF(OR('E2'!$W291=FALSE, 'E2'!E291=""),"",'E2'!E291)</f>
        <v/>
      </c>
      <c r="E291" s="1569" t="str">
        <f>IF(OR('E2'!$W291=FALSE, 'E2'!F291=""),"",'E2'!F291)</f>
        <v/>
      </c>
      <c r="F291" s="1570" t="str">
        <f>IF(OR('E2'!$W291=FALSE, 'E2'!G291=""),"",'E2'!G291)</f>
        <v/>
      </c>
      <c r="G291" s="1065" t="str">
        <f>IF(OR('E2'!W291=FALSE, 'E2'!H291=""),"",'E2'!H291)</f>
        <v/>
      </c>
      <c r="H291" s="1066" t="str">
        <f>IF(OR('E2'!W291=FALSE, 'E2'!J291=""),"-",'E2'!J291)</f>
        <v>-</v>
      </c>
      <c r="I291" s="1062" t="str">
        <f>IF(OR('E2'!$W291=FALSE, 'E2'!N291=""),"",'E2'!N291)</f>
        <v/>
      </c>
      <c r="J291" s="1067" t="str">
        <f>IF(OR('E2'!$W291=FALSE, 'E2'!O291=""),"",'E2'!O291)</f>
        <v/>
      </c>
      <c r="K291" s="1067" t="str">
        <f>IF(OR('E2'!$W291=FALSE, 'E2'!P291=""),"",'E2'!P291)</f>
        <v/>
      </c>
      <c r="L291" s="1068" t="str">
        <f>IF(OR('E2'!$W291=FALSE, 'E2'!Q291=""),"",'E2'!Q291)</f>
        <v/>
      </c>
      <c r="N291" s="1431"/>
      <c r="O291" s="313"/>
    </row>
    <row r="292" spans="2:15" ht="21" customHeight="1">
      <c r="B292" s="1341"/>
      <c r="C292" s="1342"/>
      <c r="D292" s="1342"/>
      <c r="E292" s="1343"/>
      <c r="F292" s="298" t="s">
        <v>1072</v>
      </c>
      <c r="G292" s="1065" t="str">
        <f>IF(OR('E2'!W292=FALSE, 'E2'!H292=""),"",'E2'!H292)</f>
        <v/>
      </c>
      <c r="H292" s="1066" t="str">
        <f>IF(OR('E2'!W292=FALSE, 'E2'!J292=""),"-",'E2'!J292)</f>
        <v>-</v>
      </c>
      <c r="I292" s="1062" t="str">
        <f>IF(OR('E2'!$W292=FALSE, 'E2'!N292=""),"",'E2'!N292)</f>
        <v/>
      </c>
      <c r="J292" s="1067" t="str">
        <f>IF(OR('E2'!$W292=FALSE, 'E2'!O292=""),"",'E2'!O292)</f>
        <v/>
      </c>
      <c r="K292" s="1067" t="str">
        <f>IF(OR('E2'!$W292=FALSE, 'E2'!P292=""),"",'E2'!P292)</f>
        <v/>
      </c>
      <c r="L292" s="1068" t="str">
        <f>IF(OR('E2'!$W292=FALSE, 'E2'!Q292=""),"",'E2'!Q292)</f>
        <v/>
      </c>
      <c r="N292" s="1431"/>
      <c r="O292" s="313"/>
    </row>
    <row r="293" spans="2:15" ht="21" customHeight="1">
      <c r="B293" s="1344" t="s">
        <v>1148</v>
      </c>
      <c r="C293" s="1345"/>
      <c r="D293" s="1345"/>
      <c r="E293" s="1345"/>
      <c r="F293" s="1571" t="str">
        <f>IF(OR('E2'!W293=FALSE, 'E2'!G293=""),"",'E2'!G293)</f>
        <v>無</v>
      </c>
      <c r="G293" s="1065" t="str">
        <f>IF(OR('E2'!W293=FALSE, 'E2'!H293=""),"",'E2'!H293)</f>
        <v/>
      </c>
      <c r="H293" s="1066" t="str">
        <f>IF(OR('E2'!W293=FALSE, 'E2'!J293=""),"-",'E2'!J293)</f>
        <v>-</v>
      </c>
      <c r="I293" s="1062" t="str">
        <f>IF(OR('E2'!$W293=FALSE, 'E2'!N293=""),"",'E2'!N293)</f>
        <v/>
      </c>
      <c r="J293" s="1067" t="str">
        <f>IF(OR('E2'!$W293=FALSE, 'E2'!O293=""),"",'E2'!O293)</f>
        <v/>
      </c>
      <c r="K293" s="1067" t="str">
        <f>IF(OR('E2'!$W293=FALSE, 'E2'!P293=""),"",'E2'!P293)</f>
        <v/>
      </c>
      <c r="L293" s="1068" t="str">
        <f>IF(OR('E2'!$W293=FALSE, 'E2'!Q293=""),"",'E2'!Q293)</f>
        <v/>
      </c>
      <c r="N293" s="1431"/>
      <c r="O293" s="313"/>
    </row>
    <row r="294" spans="2:15" ht="21" customHeight="1">
      <c r="B294" s="1573">
        <f>IF(OR('E2'!W294=FALSE, 'E2'!C294=""),"-",'E2'!C294)</f>
        <v>0.42</v>
      </c>
      <c r="C294" s="1574"/>
      <c r="D294" s="1575"/>
      <c r="E294" s="1575"/>
      <c r="F294" s="1572"/>
      <c r="G294" s="1065" t="str">
        <f>IF(OR('E2'!W294=FALSE, 'E2'!H294=""),"",'E2'!H294)</f>
        <v/>
      </c>
      <c r="H294" s="1066" t="str">
        <f>IF(OR('E2'!W294=FALSE, 'E2'!J294=""),"-",'E2'!J294)</f>
        <v>-</v>
      </c>
      <c r="I294" s="1062" t="str">
        <f>IF(OR('E2'!$W294=FALSE, 'E2'!N294=""),"",'E2'!N294)</f>
        <v/>
      </c>
      <c r="J294" s="1067" t="str">
        <f>IF(OR('E2'!$W294=FALSE, 'E2'!O294=""),"",'E2'!O294)</f>
        <v/>
      </c>
      <c r="K294" s="1067" t="str">
        <f>IF(OR('E2'!$W294=FALSE, 'E2'!P294=""),"",'E2'!P294)</f>
        <v/>
      </c>
      <c r="L294" s="1068" t="str">
        <f>IF(OR('E2'!$W294=FALSE, 'E2'!Q294=""),"",'E2'!Q294)</f>
        <v/>
      </c>
      <c r="N294" s="1431"/>
      <c r="O294" s="313"/>
    </row>
    <row r="295" spans="2:15" ht="21" customHeight="1">
      <c r="B295" s="1344" t="s">
        <v>1150</v>
      </c>
      <c r="C295" s="1345"/>
      <c r="D295" s="1345"/>
      <c r="E295" s="1345"/>
      <c r="F295" s="1571" t="str">
        <f>IF(OR('E2'!W295=FALSE, 'E2'!G295=""),"",'E2'!G295)</f>
        <v>無</v>
      </c>
      <c r="G295" s="1065" t="str">
        <f>IF(OR('E2'!W295=FALSE, 'E2'!H295=""),"",'E2'!H295)</f>
        <v/>
      </c>
      <c r="H295" s="1066" t="str">
        <f>IF(OR('E2'!W295=FALSE, 'E2'!J295=""),"-",'E2'!J295)</f>
        <v>-</v>
      </c>
      <c r="I295" s="1062" t="str">
        <f>IF(OR('E2'!$W295=FALSE, 'E2'!N295=""),"",'E2'!N295)</f>
        <v/>
      </c>
      <c r="J295" s="1067" t="str">
        <f>IF(OR('E2'!$W295=FALSE, 'E2'!O295=""),"",'E2'!O295)</f>
        <v/>
      </c>
      <c r="K295" s="1067" t="str">
        <f>IF(OR('E2'!$W295=FALSE, 'E2'!P295=""),"",'E2'!P295)</f>
        <v/>
      </c>
      <c r="L295" s="1068" t="str">
        <f>IF(OR('E2'!$W295=FALSE, 'E2'!Q295=""),"",'E2'!Q295)</f>
        <v/>
      </c>
      <c r="N295" s="1431"/>
      <c r="O295" s="313"/>
    </row>
    <row r="296" spans="2:15" ht="21" customHeight="1">
      <c r="B296" s="1573">
        <f>IF(OR('E2'!W296=FALSE, 'E2'!C296=""),"-",'E2'!C296)</f>
        <v>0.42</v>
      </c>
      <c r="C296" s="1574"/>
      <c r="D296" s="1575"/>
      <c r="E296" s="1575"/>
      <c r="F296" s="1572"/>
      <c r="G296" s="1065" t="str">
        <f>IF(OR('E2'!W296=FALSE, 'E2'!H296=""),"",'E2'!H296)</f>
        <v/>
      </c>
      <c r="H296" s="1066" t="str">
        <f>IF(OR('E2'!W296=FALSE, 'E2'!J296=""),"-",'E2'!J296)</f>
        <v>-</v>
      </c>
      <c r="I296" s="1062" t="str">
        <f>IF(OR('E2'!$W296=FALSE, 'E2'!N296=""),"",'E2'!N296)</f>
        <v/>
      </c>
      <c r="J296" s="1067" t="str">
        <f>IF(OR('E2'!$W296=FALSE, 'E2'!O296=""),"",'E2'!O296)</f>
        <v/>
      </c>
      <c r="K296" s="1067" t="str">
        <f>IF(OR('E2'!$W296=FALSE, 'E2'!P296=""),"",'E2'!P296)</f>
        <v/>
      </c>
      <c r="L296" s="1068" t="str">
        <f>IF(OR('E2'!$W296=FALSE, 'E2'!Q296=""),"",'E2'!Q296)</f>
        <v/>
      </c>
      <c r="N296" s="1431"/>
      <c r="O296" s="313"/>
    </row>
    <row r="297" spans="2:15" ht="21" customHeight="1">
      <c r="B297" s="1576" t="s">
        <v>1790</v>
      </c>
      <c r="C297" s="1577"/>
      <c r="D297" s="1577"/>
      <c r="E297" s="1578"/>
      <c r="F297" s="1571" t="str">
        <f>IF(OR('E2'!W297=FALSE, 'E2'!G297=""),"",'E2'!G297)</f>
        <v>無</v>
      </c>
      <c r="G297" s="1065" t="str">
        <f>IF(OR('E2'!W297=FALSE, 'E2'!H297=""),"",'E2'!H297)</f>
        <v/>
      </c>
      <c r="H297" s="1066" t="str">
        <f>IF(OR('E2'!W297=FALSE, 'E2'!J297=""),"-",'E2'!J297)</f>
        <v>-</v>
      </c>
      <c r="I297" s="1062" t="str">
        <f>IF(OR('E2'!$W297=FALSE, 'E2'!N297=""),"",'E2'!N297)</f>
        <v/>
      </c>
      <c r="J297" s="1067" t="str">
        <f>IF(OR('E2'!$W297=FALSE, 'E2'!O297=""),"",'E2'!O297)</f>
        <v/>
      </c>
      <c r="K297" s="1067" t="str">
        <f>IF(OR('E2'!$W297=FALSE, 'E2'!P297=""),"",'E2'!P297)</f>
        <v/>
      </c>
      <c r="L297" s="1068" t="str">
        <f>IF(OR('E2'!$W297=FALSE, 'E2'!Q297=""),"",'E2'!Q297)</f>
        <v/>
      </c>
      <c r="N297" s="1431"/>
      <c r="O297" s="313"/>
    </row>
    <row r="298" spans="2:15" ht="21" customHeight="1">
      <c r="B298" s="1579">
        <f>IF(OR('E2'!W298=FALSE, 'E2'!C298=""),"-",'E2'!C298)</f>
        <v>6.8750000000000006E-2</v>
      </c>
      <c r="C298" s="1580"/>
      <c r="D298" s="1581"/>
      <c r="E298" s="1581"/>
      <c r="F298" s="1572"/>
      <c r="G298" s="1065" t="str">
        <f>IF(OR('E2'!W298=FALSE, 'E2'!H298=""),"",'E2'!H298)</f>
        <v/>
      </c>
      <c r="H298" s="1066" t="str">
        <f>IF(OR('E2'!W298=FALSE, 'E2'!J298=""),"-",'E2'!J298)</f>
        <v>-</v>
      </c>
      <c r="I298" s="1062" t="str">
        <f>IF(OR('E2'!$W298=FALSE, 'E2'!N298=""),"",'E2'!N298)</f>
        <v/>
      </c>
      <c r="J298" s="1067" t="str">
        <f>IF(OR('E2'!$W298=FALSE, 'E2'!O298=""),"",'E2'!O298)</f>
        <v/>
      </c>
      <c r="K298" s="1067" t="str">
        <f>IF(OR('E2'!$W298=FALSE, 'E2'!P298=""),"",'E2'!P298)</f>
        <v/>
      </c>
      <c r="L298" s="1068" t="str">
        <f>IF(OR('E2'!$W298=FALSE, 'E2'!Q298=""),"",'E2'!Q298)</f>
        <v/>
      </c>
      <c r="N298" s="1431"/>
      <c r="O298" s="313"/>
    </row>
    <row r="299" spans="2:15" ht="21" customHeight="1">
      <c r="B299" s="1576" t="s">
        <v>1750</v>
      </c>
      <c r="C299" s="1577"/>
      <c r="D299" s="1577"/>
      <c r="E299" s="1578"/>
      <c r="F299" s="1571" t="str">
        <f>IF(OR('E2'!W299=FALSE, 'E2'!G299=""),"",'E2'!G299)</f>
        <v>無</v>
      </c>
      <c r="G299" s="1065" t="str">
        <f>IF(OR('E2'!W299=FALSE, 'E2'!H299=""),"",'E2'!H299)</f>
        <v/>
      </c>
      <c r="H299" s="1066" t="str">
        <f>IF(OR('E2'!W299=FALSE, 'E2'!J299=""),"-",'E2'!J299)</f>
        <v>-</v>
      </c>
      <c r="I299" s="1062" t="str">
        <f>IF(OR('E2'!$W299=FALSE, 'E2'!N299=""),"",'E2'!N299)</f>
        <v/>
      </c>
      <c r="J299" s="1067" t="str">
        <f>IF(OR('E2'!$W299=FALSE, 'E2'!O299=""),"",'E2'!O299)</f>
        <v/>
      </c>
      <c r="K299" s="1067" t="str">
        <f>IF(OR('E2'!$W299=FALSE, 'E2'!P299=""),"",'E2'!P299)</f>
        <v/>
      </c>
      <c r="L299" s="1068" t="str">
        <f>IF(OR('E2'!$W299=FALSE, 'E2'!Q299=""),"",'E2'!Q299)</f>
        <v/>
      </c>
      <c r="N299" s="1431"/>
      <c r="O299" s="313"/>
    </row>
    <row r="300" spans="2:15" ht="21" customHeight="1">
      <c r="B300" s="1579">
        <f>IF(OR('E2'!W300=FALSE, 'E2'!C300=""),"-",'E2'!C300)</f>
        <v>6.8750000000000006E-2</v>
      </c>
      <c r="C300" s="1580"/>
      <c r="D300" s="1581"/>
      <c r="E300" s="1581"/>
      <c r="F300" s="1572"/>
      <c r="G300" s="1065" t="str">
        <f>IF(OR('E2'!W300=FALSE, 'E2'!H300=""),"",'E2'!H300)</f>
        <v/>
      </c>
      <c r="H300" s="1066" t="str">
        <f>IF(OR('E2'!W300=FALSE, 'E2'!J300=""),"-",'E2'!J300)</f>
        <v>-</v>
      </c>
      <c r="I300" s="1062" t="str">
        <f>IF(OR('E2'!$W300=FALSE, 'E2'!N300=""),"",'E2'!N300)</f>
        <v/>
      </c>
      <c r="J300" s="1067" t="str">
        <f>IF(OR('E2'!$W300=FALSE, 'E2'!O300=""),"",'E2'!O300)</f>
        <v/>
      </c>
      <c r="K300" s="1067" t="str">
        <f>IF(OR('E2'!$W300=FALSE, 'E2'!P300=""),"",'E2'!P300)</f>
        <v/>
      </c>
      <c r="L300" s="1068" t="str">
        <f>IF(OR('E2'!$W300=FALSE, 'E2'!Q300=""),"",'E2'!Q300)</f>
        <v/>
      </c>
      <c r="N300" s="1431"/>
      <c r="O300" s="313"/>
    </row>
    <row r="301" spans="2:15" ht="21" customHeight="1">
      <c r="B301" s="1576" t="s">
        <v>1088</v>
      </c>
      <c r="C301" s="1577"/>
      <c r="D301" s="1577"/>
      <c r="E301" s="1578"/>
      <c r="F301" s="1571" t="str">
        <f>IF(OR('E2'!W301=FALSE, 'E2'!G301=""),"",'E2'!G301)</f>
        <v>無</v>
      </c>
      <c r="G301" s="1065" t="str">
        <f>IF(OR('E2'!W301=FALSE, 'E2'!H301=""),"",'E2'!H301)</f>
        <v/>
      </c>
      <c r="H301" s="1066" t="str">
        <f>IF(OR('E2'!W301=FALSE, 'E2'!J301=""),"-",'E2'!J301)</f>
        <v>-</v>
      </c>
      <c r="I301" s="1062" t="str">
        <f>IF(OR('E2'!$W301=FALSE, 'E2'!N301=""),"",'E2'!N301)</f>
        <v/>
      </c>
      <c r="J301" s="1067" t="str">
        <f>IF(OR('E2'!$W301=FALSE, 'E2'!O301=""),"",'E2'!O301)</f>
        <v/>
      </c>
      <c r="K301" s="1067" t="str">
        <f>IF(OR('E2'!$W301=FALSE, 'E2'!P301=""),"",'E2'!P301)</f>
        <v/>
      </c>
      <c r="L301" s="1068" t="str">
        <f>IF(OR('E2'!$W301=FALSE, 'E2'!Q301=""),"",'E2'!Q301)</f>
        <v/>
      </c>
      <c r="N301" s="1431"/>
      <c r="O301" s="313"/>
    </row>
    <row r="302" spans="2:15" ht="21" customHeight="1" thickBot="1">
      <c r="B302" s="1587">
        <f>IF(OR('E2'!W302=FALSE, 'E2'!C302=""),"-",'E2'!C302)</f>
        <v>3.7037037037037042E-2</v>
      </c>
      <c r="C302" s="1588"/>
      <c r="D302" s="1589"/>
      <c r="E302" s="1588"/>
      <c r="F302" s="1586"/>
      <c r="G302" s="1069" t="str">
        <f>IF(OR('E2'!W302=FALSE, 'E2'!H302=""),"",'E2'!H302)</f>
        <v>電源種の指定なし</v>
      </c>
      <c r="H302" s="1070">
        <f>IF(OR('E2'!W302=FALSE, 'E2'!J302=""),"-",'E2'!J302)</f>
        <v>1</v>
      </c>
      <c r="I302" s="1071" t="str">
        <f>IF(OR('E2'!$W302=FALSE, 'E2'!N302=""),"",'E2'!N302)</f>
        <v/>
      </c>
      <c r="J302" s="1072" t="str">
        <f>IF(OR('E2'!$W302=FALSE, 'E2'!O302=""),"",'E2'!O302)</f>
        <v/>
      </c>
      <c r="K302" s="1072" t="str">
        <f>IF(OR('E2'!$W302=FALSE, 'E2'!P302=""),"",'E2'!P302)</f>
        <v/>
      </c>
      <c r="L302" s="1073" t="str">
        <f>IF(OR('E2'!$W302=FALSE, 'E2'!Q302=""),"",'E2'!Q302)</f>
        <v/>
      </c>
      <c r="N302" s="1431"/>
      <c r="O302" s="313"/>
    </row>
    <row r="303" spans="2:15" ht="21" hidden="1" customHeight="1" outlineLevel="1" thickTop="1">
      <c r="B303" s="1336" t="s">
        <v>1781</v>
      </c>
      <c r="C303" s="1081" t="s">
        <v>1107</v>
      </c>
      <c r="D303" s="292" t="s">
        <v>54</v>
      </c>
      <c r="E303" s="292" t="s">
        <v>1109</v>
      </c>
      <c r="F303" s="1082" t="s">
        <v>1108</v>
      </c>
      <c r="G303" s="1060"/>
      <c r="H303" s="1061"/>
      <c r="I303" s="1074" t="str">
        <f>IF(OR('E2'!$W303=FALSE, 'E2'!N303=""),"",'E2'!N303)</f>
        <v/>
      </c>
      <c r="J303" s="1063" t="str">
        <f>IF(OR('E2'!$W303=FALSE, 'E2'!O303=""),"",'E2'!O303)</f>
        <v/>
      </c>
      <c r="K303" s="1063" t="str">
        <f>IF(OR('E2'!$W303=FALSE, 'E2'!P303=""),"",'E2'!P303)</f>
        <v/>
      </c>
      <c r="L303" s="1064" t="str">
        <f>IF(OR('E2'!$W303=FALSE, 'E2'!Q303=""),"",'E2'!Q303)</f>
        <v/>
      </c>
      <c r="N303" s="1431"/>
      <c r="O303" s="313"/>
    </row>
    <row r="304" spans="2:15" ht="21" hidden="1" customHeight="1" outlineLevel="1">
      <c r="B304" s="1337"/>
      <c r="C304" s="1083" t="str">
        <f>IF(OR('E2'!$W304=FALSE, 'E2'!D304=""),"",'E2'!D304)</f>
        <v/>
      </c>
      <c r="D304" s="1084" t="str">
        <f>IF(OR('E2'!$W304=FALSE, 'E2'!E304=""),"",'E2'!E304)</f>
        <v/>
      </c>
      <c r="E304" s="1084" t="str">
        <f>IF(OR('E2'!$W304=FALSE, 'E2'!F304=""),"",'E2'!F304)</f>
        <v/>
      </c>
      <c r="F304" s="1085" t="str">
        <f>IF(OR('E2'!$W304=FALSE, 'E2'!G304=""),"",'E2'!G304)</f>
        <v/>
      </c>
      <c r="G304" s="1065" t="str">
        <f>IF(OR('E2'!W304=FALSE, 'E2'!H304=""),"",'E2'!H304)</f>
        <v/>
      </c>
      <c r="H304" s="1066" t="str">
        <f>IF(OR('E2'!W304=FALSE, 'E2'!J304=""),"-",'E2'!J304)</f>
        <v>-</v>
      </c>
      <c r="I304" s="1062" t="str">
        <f>IF(OR('E2'!$W304=FALSE, 'E2'!N304=""),"",'E2'!N304)</f>
        <v/>
      </c>
      <c r="J304" s="1067" t="str">
        <f>IF(OR('E2'!$W304=FALSE, 'E2'!O304=""),"",'E2'!O304)</f>
        <v/>
      </c>
      <c r="K304" s="1067" t="str">
        <f>IF(OR('E2'!$W304=FALSE, 'E2'!P304=""),"",'E2'!P304)</f>
        <v/>
      </c>
      <c r="L304" s="1068" t="str">
        <f>IF(OR('E2'!$W304=FALSE, 'E2'!Q304=""),"",'E2'!Q304)</f>
        <v/>
      </c>
      <c r="N304" s="1431"/>
      <c r="O304" s="313"/>
    </row>
    <row r="305" spans="2:15" ht="21" hidden="1" customHeight="1" outlineLevel="1">
      <c r="B305" s="1086" t="s">
        <v>1071</v>
      </c>
      <c r="C305" s="1569" t="str">
        <f>IF(OR('E2'!$W305=FALSE, 'E2'!D305=""),"",'E2'!D305)</f>
        <v/>
      </c>
      <c r="D305" s="1569" t="str">
        <f>IF(OR('E2'!$W305=FALSE, 'E2'!E305=""),"",'E2'!E305)</f>
        <v/>
      </c>
      <c r="E305" s="1569" t="str">
        <f>IF(OR('E2'!$W305=FALSE, 'E2'!F305=""),"",'E2'!F305)</f>
        <v/>
      </c>
      <c r="F305" s="1570" t="str">
        <f>IF(OR('E2'!$W305=FALSE, 'E2'!G305=""),"",'E2'!G305)</f>
        <v/>
      </c>
      <c r="G305" s="1065" t="str">
        <f>IF(OR('E2'!W305=FALSE, 'E2'!H305=""),"",'E2'!H305)</f>
        <v/>
      </c>
      <c r="H305" s="1066" t="str">
        <f>IF(OR('E2'!W305=FALSE, 'E2'!J305=""),"-",'E2'!J305)</f>
        <v>-</v>
      </c>
      <c r="I305" s="1062" t="str">
        <f>IF(OR('E2'!$W305=FALSE, 'E2'!N305=""),"",'E2'!N305)</f>
        <v/>
      </c>
      <c r="J305" s="1067" t="str">
        <f>IF(OR('E2'!$W305=FALSE, 'E2'!O305=""),"",'E2'!O305)</f>
        <v/>
      </c>
      <c r="K305" s="1067" t="str">
        <f>IF(OR('E2'!$W305=FALSE, 'E2'!P305=""),"",'E2'!P305)</f>
        <v/>
      </c>
      <c r="L305" s="1068" t="str">
        <f>IF(OR('E2'!$W305=FALSE, 'E2'!Q305=""),"",'E2'!Q305)</f>
        <v/>
      </c>
      <c r="N305" s="1431"/>
      <c r="O305" s="313"/>
    </row>
    <row r="306" spans="2:15" ht="21" hidden="1" customHeight="1" outlineLevel="1">
      <c r="B306" s="1341"/>
      <c r="C306" s="1342"/>
      <c r="D306" s="1342"/>
      <c r="E306" s="1343"/>
      <c r="F306" s="298" t="s">
        <v>1072</v>
      </c>
      <c r="G306" s="1065" t="str">
        <f>IF(OR('E2'!W306=FALSE, 'E2'!H306=""),"",'E2'!H306)</f>
        <v/>
      </c>
      <c r="H306" s="1066" t="str">
        <f>IF(OR('E2'!W306=FALSE, 'E2'!J306=""),"-",'E2'!J306)</f>
        <v>-</v>
      </c>
      <c r="I306" s="1062" t="str">
        <f>IF(OR('E2'!$W306=FALSE, 'E2'!N306=""),"",'E2'!N306)</f>
        <v/>
      </c>
      <c r="J306" s="1067" t="str">
        <f>IF(OR('E2'!$W306=FALSE, 'E2'!O306=""),"",'E2'!O306)</f>
        <v/>
      </c>
      <c r="K306" s="1067" t="str">
        <f>IF(OR('E2'!$W306=FALSE, 'E2'!P306=""),"",'E2'!P306)</f>
        <v/>
      </c>
      <c r="L306" s="1068" t="str">
        <f>IF(OR('E2'!$W306=FALSE, 'E2'!Q306=""),"",'E2'!Q306)</f>
        <v/>
      </c>
      <c r="N306" s="1431"/>
      <c r="O306" s="313"/>
    </row>
    <row r="307" spans="2:15" ht="21" hidden="1" customHeight="1" outlineLevel="1">
      <c r="B307" s="1344" t="s">
        <v>1148</v>
      </c>
      <c r="C307" s="1345"/>
      <c r="D307" s="1345"/>
      <c r="E307" s="1345"/>
      <c r="F307" s="1571" t="str">
        <f>IF(OR('E2'!W307=FALSE, 'E2'!G307=""),"",'E2'!G307)</f>
        <v/>
      </c>
      <c r="G307" s="1065" t="str">
        <f>IF(OR('E2'!W307=FALSE, 'E2'!H307=""),"",'E2'!H307)</f>
        <v/>
      </c>
      <c r="H307" s="1066" t="str">
        <f>IF(OR('E2'!W307=FALSE, 'E2'!J307=""),"-",'E2'!J307)</f>
        <v>-</v>
      </c>
      <c r="I307" s="1062" t="str">
        <f>IF(OR('E2'!$W307=FALSE, 'E2'!N307=""),"",'E2'!N307)</f>
        <v/>
      </c>
      <c r="J307" s="1067" t="str">
        <f>IF(OR('E2'!$W307=FALSE, 'E2'!O307=""),"",'E2'!O307)</f>
        <v/>
      </c>
      <c r="K307" s="1067" t="str">
        <f>IF(OR('E2'!$W307=FALSE, 'E2'!P307=""),"",'E2'!P307)</f>
        <v/>
      </c>
      <c r="L307" s="1068" t="str">
        <f>IF(OR('E2'!$W307=FALSE, 'E2'!Q307=""),"",'E2'!Q307)</f>
        <v/>
      </c>
      <c r="N307" s="1431"/>
      <c r="O307" s="313"/>
    </row>
    <row r="308" spans="2:15" ht="21" hidden="1" customHeight="1" outlineLevel="1">
      <c r="B308" s="1573" t="str">
        <f>IF(OR('E2'!W308=FALSE, 'E2'!C308=""),"-",'E2'!C308)</f>
        <v>-</v>
      </c>
      <c r="C308" s="1574"/>
      <c r="D308" s="1575"/>
      <c r="E308" s="1575"/>
      <c r="F308" s="1572"/>
      <c r="G308" s="1065" t="str">
        <f>IF(OR('E2'!W308=FALSE, 'E2'!H308=""),"",'E2'!H308)</f>
        <v/>
      </c>
      <c r="H308" s="1066" t="str">
        <f>IF(OR('E2'!W308=FALSE, 'E2'!J308=""),"-",'E2'!J308)</f>
        <v>-</v>
      </c>
      <c r="I308" s="1062" t="str">
        <f>IF(OR('E2'!$W308=FALSE, 'E2'!N308=""),"",'E2'!N308)</f>
        <v/>
      </c>
      <c r="J308" s="1067" t="str">
        <f>IF(OR('E2'!$W308=FALSE, 'E2'!O308=""),"",'E2'!O308)</f>
        <v/>
      </c>
      <c r="K308" s="1067" t="str">
        <f>IF(OR('E2'!$W308=FALSE, 'E2'!P308=""),"",'E2'!P308)</f>
        <v/>
      </c>
      <c r="L308" s="1068" t="str">
        <f>IF(OR('E2'!$W308=FALSE, 'E2'!Q308=""),"",'E2'!Q308)</f>
        <v/>
      </c>
      <c r="N308" s="1431"/>
      <c r="O308" s="313"/>
    </row>
    <row r="309" spans="2:15" ht="21" hidden="1" customHeight="1" outlineLevel="1">
      <c r="B309" s="1344" t="s">
        <v>1150</v>
      </c>
      <c r="C309" s="1345"/>
      <c r="D309" s="1345"/>
      <c r="E309" s="1345"/>
      <c r="F309" s="1571" t="str">
        <f>IF(OR('E2'!W309=FALSE, 'E2'!G309=""),"",'E2'!G309)</f>
        <v/>
      </c>
      <c r="G309" s="1065" t="str">
        <f>IF(OR('E2'!W309=FALSE, 'E2'!H309=""),"",'E2'!H309)</f>
        <v/>
      </c>
      <c r="H309" s="1066" t="str">
        <f>IF(OR('E2'!W309=FALSE, 'E2'!J309=""),"-",'E2'!J309)</f>
        <v>-</v>
      </c>
      <c r="I309" s="1062" t="str">
        <f>IF(OR('E2'!$W309=FALSE, 'E2'!N309=""),"",'E2'!N309)</f>
        <v/>
      </c>
      <c r="J309" s="1067" t="str">
        <f>IF(OR('E2'!$W309=FALSE, 'E2'!O309=""),"",'E2'!O309)</f>
        <v/>
      </c>
      <c r="K309" s="1067" t="str">
        <f>IF(OR('E2'!$W309=FALSE, 'E2'!P309=""),"",'E2'!P309)</f>
        <v/>
      </c>
      <c r="L309" s="1068" t="str">
        <f>IF(OR('E2'!$W309=FALSE, 'E2'!Q309=""),"",'E2'!Q309)</f>
        <v/>
      </c>
      <c r="N309" s="1431"/>
      <c r="O309" s="313"/>
    </row>
    <row r="310" spans="2:15" ht="21" hidden="1" customHeight="1" outlineLevel="1">
      <c r="B310" s="1573" t="str">
        <f>IF(OR('E2'!W310=FALSE, 'E2'!C310=""),"-",'E2'!C310)</f>
        <v>-</v>
      </c>
      <c r="C310" s="1574"/>
      <c r="D310" s="1575"/>
      <c r="E310" s="1575"/>
      <c r="F310" s="1572"/>
      <c r="G310" s="1065" t="str">
        <f>IF(OR('E2'!W310=FALSE, 'E2'!H310=""),"",'E2'!H310)</f>
        <v/>
      </c>
      <c r="H310" s="1066" t="str">
        <f>IF(OR('E2'!W310=FALSE, 'E2'!J310=""),"-",'E2'!J310)</f>
        <v>-</v>
      </c>
      <c r="I310" s="1062" t="str">
        <f>IF(OR('E2'!$W310=FALSE, 'E2'!N310=""),"",'E2'!N310)</f>
        <v/>
      </c>
      <c r="J310" s="1067" t="str">
        <f>IF(OR('E2'!$W310=FALSE, 'E2'!O310=""),"",'E2'!O310)</f>
        <v/>
      </c>
      <c r="K310" s="1067" t="str">
        <f>IF(OR('E2'!$W310=FALSE, 'E2'!P310=""),"",'E2'!P310)</f>
        <v/>
      </c>
      <c r="L310" s="1068" t="str">
        <f>IF(OR('E2'!$W310=FALSE, 'E2'!Q310=""),"",'E2'!Q310)</f>
        <v/>
      </c>
      <c r="N310" s="1431"/>
      <c r="O310" s="313"/>
    </row>
    <row r="311" spans="2:15" ht="21" hidden="1" customHeight="1" outlineLevel="1">
      <c r="B311" s="1576" t="s">
        <v>1790</v>
      </c>
      <c r="C311" s="1577"/>
      <c r="D311" s="1577"/>
      <c r="E311" s="1578"/>
      <c r="F311" s="1571" t="str">
        <f>IF(OR('E2'!W311=FALSE, 'E2'!G311=""),"",'E2'!G311)</f>
        <v/>
      </c>
      <c r="G311" s="1065" t="str">
        <f>IF(OR('E2'!W311=FALSE, 'E2'!H311=""),"",'E2'!H311)</f>
        <v/>
      </c>
      <c r="H311" s="1066" t="str">
        <f>IF(OR('E2'!W311=FALSE, 'E2'!J311=""),"-",'E2'!J311)</f>
        <v>-</v>
      </c>
      <c r="I311" s="1062" t="str">
        <f>IF(OR('E2'!$W311=FALSE, 'E2'!N311=""),"",'E2'!N311)</f>
        <v/>
      </c>
      <c r="J311" s="1067" t="str">
        <f>IF(OR('E2'!$W311=FALSE, 'E2'!O311=""),"",'E2'!O311)</f>
        <v/>
      </c>
      <c r="K311" s="1067" t="str">
        <f>IF(OR('E2'!$W311=FALSE, 'E2'!P311=""),"",'E2'!P311)</f>
        <v/>
      </c>
      <c r="L311" s="1068" t="str">
        <f>IF(OR('E2'!$W311=FALSE, 'E2'!Q311=""),"",'E2'!Q311)</f>
        <v/>
      </c>
      <c r="N311" s="1431"/>
      <c r="O311" s="313"/>
    </row>
    <row r="312" spans="2:15" ht="21" hidden="1" customHeight="1" outlineLevel="1">
      <c r="B312" s="1579" t="str">
        <f>IF(OR('E2'!W312=FALSE, 'E2'!C312=""),"-",'E2'!C312)</f>
        <v>-</v>
      </c>
      <c r="C312" s="1580"/>
      <c r="D312" s="1581"/>
      <c r="E312" s="1581"/>
      <c r="F312" s="1572"/>
      <c r="G312" s="1065" t="str">
        <f>IF(OR('E2'!W312=FALSE, 'E2'!H312=""),"",'E2'!H312)</f>
        <v/>
      </c>
      <c r="H312" s="1066" t="str">
        <f>IF(OR('E2'!W312=FALSE, 'E2'!J312=""),"-",'E2'!J312)</f>
        <v>-</v>
      </c>
      <c r="I312" s="1062" t="str">
        <f>IF(OR('E2'!$W312=FALSE, 'E2'!N312=""),"",'E2'!N312)</f>
        <v/>
      </c>
      <c r="J312" s="1067" t="str">
        <f>IF(OR('E2'!$W312=FALSE, 'E2'!O312=""),"",'E2'!O312)</f>
        <v/>
      </c>
      <c r="K312" s="1067" t="str">
        <f>IF(OR('E2'!$W312=FALSE, 'E2'!P312=""),"",'E2'!P312)</f>
        <v/>
      </c>
      <c r="L312" s="1068" t="str">
        <f>IF(OR('E2'!$W312=FALSE, 'E2'!Q312=""),"",'E2'!Q312)</f>
        <v/>
      </c>
      <c r="N312" s="1431"/>
      <c r="O312" s="313"/>
    </row>
    <row r="313" spans="2:15" ht="21" hidden="1" customHeight="1" outlineLevel="1">
      <c r="B313" s="1576" t="s">
        <v>1750</v>
      </c>
      <c r="C313" s="1577"/>
      <c r="D313" s="1577"/>
      <c r="E313" s="1578"/>
      <c r="F313" s="1571" t="str">
        <f>IF(OR('E2'!W313=FALSE, 'E2'!G313=""),"",'E2'!G313)</f>
        <v/>
      </c>
      <c r="G313" s="1065" t="str">
        <f>IF(OR('E2'!W313=FALSE, 'E2'!H313=""),"",'E2'!H313)</f>
        <v/>
      </c>
      <c r="H313" s="1066" t="str">
        <f>IF(OR('E2'!W313=FALSE, 'E2'!J313=""),"-",'E2'!J313)</f>
        <v>-</v>
      </c>
      <c r="I313" s="1062" t="str">
        <f>IF(OR('E2'!$W313=FALSE, 'E2'!N313=""),"",'E2'!N313)</f>
        <v/>
      </c>
      <c r="J313" s="1067" t="str">
        <f>IF(OR('E2'!$W313=FALSE, 'E2'!O313=""),"",'E2'!O313)</f>
        <v/>
      </c>
      <c r="K313" s="1067" t="str">
        <f>IF(OR('E2'!$W313=FALSE, 'E2'!P313=""),"",'E2'!P313)</f>
        <v/>
      </c>
      <c r="L313" s="1068" t="str">
        <f>IF(OR('E2'!$W313=FALSE, 'E2'!Q313=""),"",'E2'!Q313)</f>
        <v/>
      </c>
      <c r="N313" s="1431"/>
      <c r="O313" s="313"/>
    </row>
    <row r="314" spans="2:15" ht="21" hidden="1" customHeight="1" outlineLevel="1">
      <c r="B314" s="1579" t="str">
        <f>IF(OR('E2'!W314=FALSE, 'E2'!C314=""),"-",'E2'!C314)</f>
        <v>-</v>
      </c>
      <c r="C314" s="1580"/>
      <c r="D314" s="1581"/>
      <c r="E314" s="1581"/>
      <c r="F314" s="1572"/>
      <c r="G314" s="1065" t="str">
        <f>IF(OR('E2'!W314=FALSE, 'E2'!H314=""),"",'E2'!H314)</f>
        <v/>
      </c>
      <c r="H314" s="1066" t="str">
        <f>IF(OR('E2'!W314=FALSE, 'E2'!J314=""),"-",'E2'!J314)</f>
        <v>-</v>
      </c>
      <c r="I314" s="1062" t="str">
        <f>IF(OR('E2'!$W314=FALSE, 'E2'!N314=""),"",'E2'!N314)</f>
        <v/>
      </c>
      <c r="J314" s="1067" t="str">
        <f>IF(OR('E2'!$W314=FALSE, 'E2'!O314=""),"",'E2'!O314)</f>
        <v/>
      </c>
      <c r="K314" s="1067" t="str">
        <f>IF(OR('E2'!$W314=FALSE, 'E2'!P314=""),"",'E2'!P314)</f>
        <v/>
      </c>
      <c r="L314" s="1068" t="str">
        <f>IF(OR('E2'!$W314=FALSE, 'E2'!Q314=""),"",'E2'!Q314)</f>
        <v/>
      </c>
      <c r="N314" s="1431"/>
      <c r="O314" s="313"/>
    </row>
    <row r="315" spans="2:15" ht="21" hidden="1" customHeight="1" outlineLevel="1">
      <c r="B315" s="1576" t="s">
        <v>1088</v>
      </c>
      <c r="C315" s="1577"/>
      <c r="D315" s="1577"/>
      <c r="E315" s="1578"/>
      <c r="F315" s="1571" t="str">
        <f>IF(OR('E2'!W315=FALSE, 'E2'!G315=""),"",'E2'!G315)</f>
        <v/>
      </c>
      <c r="G315" s="1065" t="str">
        <f>IF(OR('E2'!W315=FALSE, 'E2'!H315=""),"",'E2'!H315)</f>
        <v/>
      </c>
      <c r="H315" s="1066" t="str">
        <f>IF(OR('E2'!W315=FALSE, 'E2'!J315=""),"-",'E2'!J315)</f>
        <v>-</v>
      </c>
      <c r="I315" s="1062" t="str">
        <f>IF(OR('E2'!$W315=FALSE, 'E2'!N315=""),"",'E2'!N315)</f>
        <v/>
      </c>
      <c r="J315" s="1067" t="str">
        <f>IF(OR('E2'!$W315=FALSE, 'E2'!O315=""),"",'E2'!O315)</f>
        <v/>
      </c>
      <c r="K315" s="1067" t="str">
        <f>IF(OR('E2'!$W315=FALSE, 'E2'!P315=""),"",'E2'!P315)</f>
        <v/>
      </c>
      <c r="L315" s="1068" t="str">
        <f>IF(OR('E2'!$W315=FALSE, 'E2'!Q315=""),"",'E2'!Q315)</f>
        <v/>
      </c>
      <c r="N315" s="1431"/>
      <c r="O315" s="313"/>
    </row>
    <row r="316" spans="2:15" ht="21" hidden="1" customHeight="1" outlineLevel="1" thickBot="1">
      <c r="B316" s="1587" t="str">
        <f>IF(OR('E2'!W316=FALSE, 'E2'!C316=""),"-",'E2'!C316)</f>
        <v>-</v>
      </c>
      <c r="C316" s="1588"/>
      <c r="D316" s="1589"/>
      <c r="E316" s="1588"/>
      <c r="F316" s="1586"/>
      <c r="G316" s="1069" t="str">
        <f>IF(OR('E2'!W316=FALSE, 'E2'!H316=""),"",'E2'!H316)</f>
        <v/>
      </c>
      <c r="H316" s="1070" t="str">
        <f>IF(OR('E2'!W316=FALSE, 'E2'!J316=""),"-",'E2'!J316)</f>
        <v>-</v>
      </c>
      <c r="I316" s="1071" t="str">
        <f>IF(OR('E2'!$W316=FALSE, 'E2'!N316=""),"",'E2'!N316)</f>
        <v/>
      </c>
      <c r="J316" s="1072" t="str">
        <f>IF(OR('E2'!$W316=FALSE, 'E2'!O316=""),"",'E2'!O316)</f>
        <v/>
      </c>
      <c r="K316" s="1072" t="str">
        <f>IF(OR('E2'!$W316=FALSE, 'E2'!P316=""),"",'E2'!P316)</f>
        <v/>
      </c>
      <c r="L316" s="1073" t="str">
        <f>IF(OR('E2'!$W316=FALSE, 'E2'!Q316=""),"",'E2'!Q316)</f>
        <v/>
      </c>
      <c r="N316" s="1431"/>
      <c r="O316" s="313"/>
    </row>
    <row r="317" spans="2:15" ht="21" hidden="1" customHeight="1" outlineLevel="1" thickTop="1">
      <c r="B317" s="1336" t="s">
        <v>1783</v>
      </c>
      <c r="C317" s="1081" t="s">
        <v>1107</v>
      </c>
      <c r="D317" s="292" t="s">
        <v>54</v>
      </c>
      <c r="E317" s="292" t="s">
        <v>1109</v>
      </c>
      <c r="F317" s="1082" t="s">
        <v>1108</v>
      </c>
      <c r="G317" s="1060"/>
      <c r="H317" s="1061"/>
      <c r="I317" s="1074" t="str">
        <f>IF(OR('E2'!$W317=FALSE, 'E2'!N317=""),"",'E2'!N317)</f>
        <v/>
      </c>
      <c r="J317" s="1063" t="str">
        <f>IF(OR('E2'!$W317=FALSE, 'E2'!O317=""),"",'E2'!O317)</f>
        <v/>
      </c>
      <c r="K317" s="1063" t="str">
        <f>IF(OR('E2'!$W317=FALSE, 'E2'!P317=""),"",'E2'!P317)</f>
        <v/>
      </c>
      <c r="L317" s="1064" t="str">
        <f>IF(OR('E2'!$W317=FALSE, 'E2'!Q317=""),"",'E2'!Q317)</f>
        <v/>
      </c>
      <c r="N317" s="1431"/>
      <c r="O317" s="313"/>
    </row>
    <row r="318" spans="2:15" ht="21" hidden="1" customHeight="1" outlineLevel="1">
      <c r="B318" s="1337"/>
      <c r="C318" s="1083" t="str">
        <f>IF(OR('E2'!$W318=FALSE, 'E2'!D318=""),"",'E2'!D318)</f>
        <v/>
      </c>
      <c r="D318" s="1084" t="str">
        <f>IF(OR('E2'!$W318=FALSE, 'E2'!E318=""),"",'E2'!E318)</f>
        <v/>
      </c>
      <c r="E318" s="1084" t="str">
        <f>IF(OR('E2'!$W318=FALSE, 'E2'!F318=""),"",'E2'!F318)</f>
        <v/>
      </c>
      <c r="F318" s="1085" t="str">
        <f>IF(OR('E2'!$W318=FALSE, 'E2'!G318=""),"",'E2'!G318)</f>
        <v/>
      </c>
      <c r="G318" s="1065" t="str">
        <f>IF(OR('E2'!W318=FALSE, 'E2'!H318=""),"",'E2'!H318)</f>
        <v/>
      </c>
      <c r="H318" s="1066" t="str">
        <f>IF(OR('E2'!W318=FALSE, 'E2'!J318=""),"-",'E2'!J318)</f>
        <v>-</v>
      </c>
      <c r="I318" s="1062" t="str">
        <f>IF(OR('E2'!$W318=FALSE, 'E2'!N318=""),"",'E2'!N318)</f>
        <v/>
      </c>
      <c r="J318" s="1067" t="str">
        <f>IF(OR('E2'!$W318=FALSE, 'E2'!O318=""),"",'E2'!O318)</f>
        <v/>
      </c>
      <c r="K318" s="1067" t="str">
        <f>IF(OR('E2'!$W318=FALSE, 'E2'!P318=""),"",'E2'!P318)</f>
        <v/>
      </c>
      <c r="L318" s="1068" t="str">
        <f>IF(OR('E2'!$W318=FALSE, 'E2'!Q318=""),"",'E2'!Q318)</f>
        <v/>
      </c>
      <c r="N318" s="1431"/>
      <c r="O318" s="313"/>
    </row>
    <row r="319" spans="2:15" ht="21" hidden="1" customHeight="1" outlineLevel="1">
      <c r="B319" s="1086" t="s">
        <v>1071</v>
      </c>
      <c r="C319" s="1569" t="str">
        <f>IF(OR('E2'!$W319=FALSE, 'E2'!D319=""),"",'E2'!D319)</f>
        <v/>
      </c>
      <c r="D319" s="1569" t="str">
        <f>IF(OR('E2'!$W319=FALSE, 'E2'!E319=""),"",'E2'!E319)</f>
        <v/>
      </c>
      <c r="E319" s="1569" t="str">
        <f>IF(OR('E2'!$W319=FALSE, 'E2'!F319=""),"",'E2'!F319)</f>
        <v/>
      </c>
      <c r="F319" s="1570" t="str">
        <f>IF(OR('E2'!$W319=FALSE, 'E2'!G319=""),"",'E2'!G319)</f>
        <v/>
      </c>
      <c r="G319" s="1065" t="str">
        <f>IF(OR('E2'!W319=FALSE, 'E2'!H319=""),"",'E2'!H319)</f>
        <v/>
      </c>
      <c r="H319" s="1066" t="str">
        <f>IF(OR('E2'!W319=FALSE, 'E2'!J319=""),"-",'E2'!J319)</f>
        <v>-</v>
      </c>
      <c r="I319" s="1062" t="str">
        <f>IF(OR('E2'!$W319=FALSE, 'E2'!N319=""),"",'E2'!N319)</f>
        <v/>
      </c>
      <c r="J319" s="1067" t="str">
        <f>IF(OR('E2'!$W319=FALSE, 'E2'!O319=""),"",'E2'!O319)</f>
        <v/>
      </c>
      <c r="K319" s="1067" t="str">
        <f>IF(OR('E2'!$W319=FALSE, 'E2'!P319=""),"",'E2'!P319)</f>
        <v/>
      </c>
      <c r="L319" s="1068" t="str">
        <f>IF(OR('E2'!$W319=FALSE, 'E2'!Q319=""),"",'E2'!Q319)</f>
        <v/>
      </c>
      <c r="N319" s="1431"/>
      <c r="O319" s="313"/>
    </row>
    <row r="320" spans="2:15" ht="21" hidden="1" customHeight="1" outlineLevel="1">
      <c r="B320" s="1341"/>
      <c r="C320" s="1342"/>
      <c r="D320" s="1342"/>
      <c r="E320" s="1343"/>
      <c r="F320" s="298" t="s">
        <v>1072</v>
      </c>
      <c r="G320" s="1065" t="str">
        <f>IF(OR('E2'!W320=FALSE, 'E2'!H320=""),"",'E2'!H320)</f>
        <v/>
      </c>
      <c r="H320" s="1066" t="str">
        <f>IF(OR('E2'!W320=FALSE, 'E2'!J320=""),"-",'E2'!J320)</f>
        <v>-</v>
      </c>
      <c r="I320" s="1062" t="str">
        <f>IF(OR('E2'!$W320=FALSE, 'E2'!N320=""),"",'E2'!N320)</f>
        <v/>
      </c>
      <c r="J320" s="1067" t="str">
        <f>IF(OR('E2'!$W320=FALSE, 'E2'!O320=""),"",'E2'!O320)</f>
        <v/>
      </c>
      <c r="K320" s="1067" t="str">
        <f>IF(OR('E2'!$W320=FALSE, 'E2'!P320=""),"",'E2'!P320)</f>
        <v/>
      </c>
      <c r="L320" s="1068" t="str">
        <f>IF(OR('E2'!$W320=FALSE, 'E2'!Q320=""),"",'E2'!Q320)</f>
        <v/>
      </c>
      <c r="N320" s="1431"/>
      <c r="O320" s="313"/>
    </row>
    <row r="321" spans="2:15" ht="21" hidden="1" customHeight="1" outlineLevel="1">
      <c r="B321" s="1344" t="s">
        <v>1148</v>
      </c>
      <c r="C321" s="1345"/>
      <c r="D321" s="1345"/>
      <c r="E321" s="1345"/>
      <c r="F321" s="1571" t="str">
        <f>IF(OR('E2'!W321=FALSE, 'E2'!G321=""),"",'E2'!G321)</f>
        <v/>
      </c>
      <c r="G321" s="1065" t="str">
        <f>IF(OR('E2'!W321=FALSE, 'E2'!H321=""),"",'E2'!H321)</f>
        <v/>
      </c>
      <c r="H321" s="1066" t="str">
        <f>IF(OR('E2'!W321=FALSE, 'E2'!J321=""),"-",'E2'!J321)</f>
        <v>-</v>
      </c>
      <c r="I321" s="1062" t="str">
        <f>IF(OR('E2'!$W321=FALSE, 'E2'!N321=""),"",'E2'!N321)</f>
        <v/>
      </c>
      <c r="J321" s="1067" t="str">
        <f>IF(OR('E2'!$W321=FALSE, 'E2'!O321=""),"",'E2'!O321)</f>
        <v/>
      </c>
      <c r="K321" s="1067" t="str">
        <f>IF(OR('E2'!$W321=FALSE, 'E2'!P321=""),"",'E2'!P321)</f>
        <v/>
      </c>
      <c r="L321" s="1068" t="str">
        <f>IF(OR('E2'!$W321=FALSE, 'E2'!Q321=""),"",'E2'!Q321)</f>
        <v/>
      </c>
      <c r="N321" s="1431"/>
      <c r="O321" s="313"/>
    </row>
    <row r="322" spans="2:15" ht="21" hidden="1" customHeight="1" outlineLevel="1">
      <c r="B322" s="1573" t="str">
        <f>IF(OR('E2'!W322=FALSE, 'E2'!C322=""),"-",'E2'!C322)</f>
        <v>-</v>
      </c>
      <c r="C322" s="1574"/>
      <c r="D322" s="1575"/>
      <c r="E322" s="1575"/>
      <c r="F322" s="1572"/>
      <c r="G322" s="1065" t="str">
        <f>IF(OR('E2'!W322=FALSE, 'E2'!H322=""),"",'E2'!H322)</f>
        <v/>
      </c>
      <c r="H322" s="1066" t="str">
        <f>IF(OR('E2'!W322=FALSE, 'E2'!J322=""),"-",'E2'!J322)</f>
        <v>-</v>
      </c>
      <c r="I322" s="1062" t="str">
        <f>IF(OR('E2'!$W322=FALSE, 'E2'!N322=""),"",'E2'!N322)</f>
        <v/>
      </c>
      <c r="J322" s="1067" t="str">
        <f>IF(OR('E2'!$W322=FALSE, 'E2'!O322=""),"",'E2'!O322)</f>
        <v/>
      </c>
      <c r="K322" s="1067" t="str">
        <f>IF(OR('E2'!$W322=FALSE, 'E2'!P322=""),"",'E2'!P322)</f>
        <v/>
      </c>
      <c r="L322" s="1068" t="str">
        <f>IF(OR('E2'!$W322=FALSE, 'E2'!Q322=""),"",'E2'!Q322)</f>
        <v/>
      </c>
      <c r="N322" s="1431"/>
      <c r="O322" s="313"/>
    </row>
    <row r="323" spans="2:15" ht="21" hidden="1" customHeight="1" outlineLevel="1">
      <c r="B323" s="1344" t="s">
        <v>1150</v>
      </c>
      <c r="C323" s="1345"/>
      <c r="D323" s="1345"/>
      <c r="E323" s="1345"/>
      <c r="F323" s="1571" t="str">
        <f>IF(OR('E2'!W323=FALSE, 'E2'!G323=""),"",'E2'!G323)</f>
        <v/>
      </c>
      <c r="G323" s="1065" t="str">
        <f>IF(OR('E2'!W323=FALSE, 'E2'!H323=""),"",'E2'!H323)</f>
        <v/>
      </c>
      <c r="H323" s="1066" t="str">
        <f>IF(OR('E2'!W323=FALSE, 'E2'!J323=""),"-",'E2'!J323)</f>
        <v>-</v>
      </c>
      <c r="I323" s="1062" t="str">
        <f>IF(OR('E2'!$W323=FALSE, 'E2'!N323=""),"",'E2'!N323)</f>
        <v/>
      </c>
      <c r="J323" s="1067" t="str">
        <f>IF(OR('E2'!$W323=FALSE, 'E2'!O323=""),"",'E2'!O323)</f>
        <v/>
      </c>
      <c r="K323" s="1067" t="str">
        <f>IF(OR('E2'!$W323=FALSE, 'E2'!P323=""),"",'E2'!P323)</f>
        <v/>
      </c>
      <c r="L323" s="1068" t="str">
        <f>IF(OR('E2'!$W323=FALSE, 'E2'!Q323=""),"",'E2'!Q323)</f>
        <v/>
      </c>
      <c r="N323" s="1431"/>
      <c r="O323" s="313"/>
    </row>
    <row r="324" spans="2:15" ht="21" hidden="1" customHeight="1" outlineLevel="1">
      <c r="B324" s="1573" t="str">
        <f>IF(OR('E2'!W324=FALSE, 'E2'!C324=""),"-",'E2'!C324)</f>
        <v>-</v>
      </c>
      <c r="C324" s="1574"/>
      <c r="D324" s="1575"/>
      <c r="E324" s="1575"/>
      <c r="F324" s="1572"/>
      <c r="G324" s="1065" t="str">
        <f>IF(OR('E2'!W324=FALSE, 'E2'!H324=""),"",'E2'!H324)</f>
        <v/>
      </c>
      <c r="H324" s="1066" t="str">
        <f>IF(OR('E2'!W324=FALSE, 'E2'!J324=""),"-",'E2'!J324)</f>
        <v>-</v>
      </c>
      <c r="I324" s="1062" t="str">
        <f>IF(OR('E2'!$W324=FALSE, 'E2'!N324=""),"",'E2'!N324)</f>
        <v/>
      </c>
      <c r="J324" s="1067" t="str">
        <f>IF(OR('E2'!$W324=FALSE, 'E2'!O324=""),"",'E2'!O324)</f>
        <v/>
      </c>
      <c r="K324" s="1067" t="str">
        <f>IF(OR('E2'!$W324=FALSE, 'E2'!P324=""),"",'E2'!P324)</f>
        <v/>
      </c>
      <c r="L324" s="1068" t="str">
        <f>IF(OR('E2'!$W324=FALSE, 'E2'!Q324=""),"",'E2'!Q324)</f>
        <v/>
      </c>
      <c r="N324" s="1431"/>
      <c r="O324" s="313"/>
    </row>
    <row r="325" spans="2:15" ht="21" hidden="1" customHeight="1" outlineLevel="1">
      <c r="B325" s="1576" t="s">
        <v>1790</v>
      </c>
      <c r="C325" s="1577"/>
      <c r="D325" s="1577"/>
      <c r="E325" s="1578"/>
      <c r="F325" s="1571" t="str">
        <f>IF(OR('E2'!W325=FALSE, 'E2'!G325=""),"",'E2'!G325)</f>
        <v/>
      </c>
      <c r="G325" s="1065" t="str">
        <f>IF(OR('E2'!W325=FALSE, 'E2'!H325=""),"",'E2'!H325)</f>
        <v/>
      </c>
      <c r="H325" s="1066" t="str">
        <f>IF(OR('E2'!W325=FALSE, 'E2'!J325=""),"-",'E2'!J325)</f>
        <v>-</v>
      </c>
      <c r="I325" s="1062" t="str">
        <f>IF(OR('E2'!$W325=FALSE, 'E2'!N325=""),"",'E2'!N325)</f>
        <v/>
      </c>
      <c r="J325" s="1067" t="str">
        <f>IF(OR('E2'!$W325=FALSE, 'E2'!O325=""),"",'E2'!O325)</f>
        <v/>
      </c>
      <c r="K325" s="1067" t="str">
        <f>IF(OR('E2'!$W325=FALSE, 'E2'!P325=""),"",'E2'!P325)</f>
        <v/>
      </c>
      <c r="L325" s="1068" t="str">
        <f>IF(OR('E2'!$W325=FALSE, 'E2'!Q325=""),"",'E2'!Q325)</f>
        <v/>
      </c>
      <c r="N325" s="1431"/>
      <c r="O325" s="313"/>
    </row>
    <row r="326" spans="2:15" ht="21" hidden="1" customHeight="1" outlineLevel="1">
      <c r="B326" s="1579" t="str">
        <f>IF(OR('E2'!W326=FALSE, 'E2'!C326=""),"-",'E2'!C326)</f>
        <v>-</v>
      </c>
      <c r="C326" s="1580"/>
      <c r="D326" s="1581"/>
      <c r="E326" s="1581"/>
      <c r="F326" s="1572"/>
      <c r="G326" s="1065" t="str">
        <f>IF(OR('E2'!W326=FALSE, 'E2'!H326=""),"",'E2'!H326)</f>
        <v/>
      </c>
      <c r="H326" s="1066" t="str">
        <f>IF(OR('E2'!W326=FALSE, 'E2'!J326=""),"-",'E2'!J326)</f>
        <v>-</v>
      </c>
      <c r="I326" s="1062" t="str">
        <f>IF(OR('E2'!$W326=FALSE, 'E2'!N326=""),"",'E2'!N326)</f>
        <v/>
      </c>
      <c r="J326" s="1067" t="str">
        <f>IF(OR('E2'!$W326=FALSE, 'E2'!O326=""),"",'E2'!O326)</f>
        <v/>
      </c>
      <c r="K326" s="1067" t="str">
        <f>IF(OR('E2'!$W326=FALSE, 'E2'!P326=""),"",'E2'!P326)</f>
        <v/>
      </c>
      <c r="L326" s="1068" t="str">
        <f>IF(OR('E2'!$W326=FALSE, 'E2'!Q326=""),"",'E2'!Q326)</f>
        <v/>
      </c>
      <c r="N326" s="1431"/>
      <c r="O326" s="313"/>
    </row>
    <row r="327" spans="2:15" ht="21" hidden="1" customHeight="1" outlineLevel="1">
      <c r="B327" s="1576" t="s">
        <v>1750</v>
      </c>
      <c r="C327" s="1577"/>
      <c r="D327" s="1577"/>
      <c r="E327" s="1578"/>
      <c r="F327" s="1571" t="str">
        <f>IF(OR('E2'!W327=FALSE, 'E2'!G327=""),"",'E2'!G327)</f>
        <v/>
      </c>
      <c r="G327" s="1065" t="str">
        <f>IF(OR('E2'!W327=FALSE, 'E2'!H327=""),"",'E2'!H327)</f>
        <v/>
      </c>
      <c r="H327" s="1066" t="str">
        <f>IF(OR('E2'!W327=FALSE, 'E2'!J327=""),"-",'E2'!J327)</f>
        <v>-</v>
      </c>
      <c r="I327" s="1062" t="str">
        <f>IF(OR('E2'!$W327=FALSE, 'E2'!N327=""),"",'E2'!N327)</f>
        <v/>
      </c>
      <c r="J327" s="1067" t="str">
        <f>IF(OR('E2'!$W327=FALSE, 'E2'!O327=""),"",'E2'!O327)</f>
        <v/>
      </c>
      <c r="K327" s="1067" t="str">
        <f>IF(OR('E2'!$W327=FALSE, 'E2'!P327=""),"",'E2'!P327)</f>
        <v/>
      </c>
      <c r="L327" s="1068" t="str">
        <f>IF(OR('E2'!$W327=FALSE, 'E2'!Q327=""),"",'E2'!Q327)</f>
        <v/>
      </c>
      <c r="N327" s="1431"/>
      <c r="O327" s="313"/>
    </row>
    <row r="328" spans="2:15" ht="21" hidden="1" customHeight="1" outlineLevel="1">
      <c r="B328" s="1579" t="str">
        <f>IF(OR('E2'!W328=FALSE, 'E2'!C328=""),"-",'E2'!C328)</f>
        <v>-</v>
      </c>
      <c r="C328" s="1580"/>
      <c r="D328" s="1581"/>
      <c r="E328" s="1581"/>
      <c r="F328" s="1572"/>
      <c r="G328" s="1065" t="str">
        <f>IF(OR('E2'!W328=FALSE, 'E2'!H328=""),"",'E2'!H328)</f>
        <v/>
      </c>
      <c r="H328" s="1066" t="str">
        <f>IF(OR('E2'!W328=FALSE, 'E2'!J328=""),"-",'E2'!J328)</f>
        <v>-</v>
      </c>
      <c r="I328" s="1062" t="str">
        <f>IF(OR('E2'!$W328=FALSE, 'E2'!N328=""),"",'E2'!N328)</f>
        <v/>
      </c>
      <c r="J328" s="1067" t="str">
        <f>IF(OR('E2'!$W328=FALSE, 'E2'!O328=""),"",'E2'!O328)</f>
        <v/>
      </c>
      <c r="K328" s="1067" t="str">
        <f>IF(OR('E2'!$W328=FALSE, 'E2'!P328=""),"",'E2'!P328)</f>
        <v/>
      </c>
      <c r="L328" s="1068" t="str">
        <f>IF(OR('E2'!$W328=FALSE, 'E2'!Q328=""),"",'E2'!Q328)</f>
        <v/>
      </c>
      <c r="N328" s="1431"/>
      <c r="O328" s="313"/>
    </row>
    <row r="329" spans="2:15" ht="21" hidden="1" customHeight="1" outlineLevel="1">
      <c r="B329" s="1576" t="s">
        <v>1088</v>
      </c>
      <c r="C329" s="1577"/>
      <c r="D329" s="1577"/>
      <c r="E329" s="1578"/>
      <c r="F329" s="1571" t="str">
        <f>IF(OR('E2'!W329=FALSE, 'E2'!G329=""),"",'E2'!G329)</f>
        <v/>
      </c>
      <c r="G329" s="1065" t="str">
        <f>IF(OR('E2'!W329=FALSE, 'E2'!H329=""),"",'E2'!H329)</f>
        <v/>
      </c>
      <c r="H329" s="1066" t="str">
        <f>IF(OR('E2'!W329=FALSE, 'E2'!J329=""),"-",'E2'!J329)</f>
        <v>-</v>
      </c>
      <c r="I329" s="1062" t="str">
        <f>IF(OR('E2'!$W329=FALSE, 'E2'!N329=""),"",'E2'!N329)</f>
        <v/>
      </c>
      <c r="J329" s="1067" t="str">
        <f>IF(OR('E2'!$W329=FALSE, 'E2'!O329=""),"",'E2'!O329)</f>
        <v/>
      </c>
      <c r="K329" s="1067" t="str">
        <f>IF(OR('E2'!$W329=FALSE, 'E2'!P329=""),"",'E2'!P329)</f>
        <v/>
      </c>
      <c r="L329" s="1068" t="str">
        <f>IF(OR('E2'!$W329=FALSE, 'E2'!Q329=""),"",'E2'!Q329)</f>
        <v/>
      </c>
      <c r="N329" s="1431"/>
      <c r="O329" s="313"/>
    </row>
    <row r="330" spans="2:15" ht="21" hidden="1" customHeight="1" outlineLevel="1" thickBot="1">
      <c r="B330" s="1587" t="str">
        <f>IF(OR('E2'!W330=FALSE, 'E2'!C330=""),"-",'E2'!C330)</f>
        <v>-</v>
      </c>
      <c r="C330" s="1588"/>
      <c r="D330" s="1589"/>
      <c r="E330" s="1588"/>
      <c r="F330" s="1586"/>
      <c r="G330" s="1069" t="str">
        <f>IF(OR('E2'!W330=FALSE, 'E2'!H330=""),"",'E2'!H330)</f>
        <v/>
      </c>
      <c r="H330" s="1070" t="str">
        <f>IF(OR('E2'!W330=FALSE, 'E2'!J330=""),"-",'E2'!J330)</f>
        <v>-</v>
      </c>
      <c r="I330" s="1071" t="str">
        <f>IF(OR('E2'!$W330=FALSE, 'E2'!N330=""),"",'E2'!N330)</f>
        <v/>
      </c>
      <c r="J330" s="1072" t="str">
        <f>IF(OR('E2'!$W330=FALSE, 'E2'!O330=""),"",'E2'!O330)</f>
        <v/>
      </c>
      <c r="K330" s="1072" t="str">
        <f>IF(OR('E2'!$W330=FALSE, 'E2'!P330=""),"",'E2'!P330)</f>
        <v/>
      </c>
      <c r="L330" s="1073" t="str">
        <f>IF(OR('E2'!$W330=FALSE, 'E2'!Q330=""),"",'E2'!Q330)</f>
        <v/>
      </c>
      <c r="N330" s="1431"/>
      <c r="O330" s="313"/>
    </row>
    <row r="331" spans="2:15" ht="21" hidden="1" customHeight="1" outlineLevel="1" thickTop="1">
      <c r="B331" s="1336" t="s">
        <v>1785</v>
      </c>
      <c r="C331" s="1081" t="s">
        <v>1107</v>
      </c>
      <c r="D331" s="292" t="s">
        <v>54</v>
      </c>
      <c r="E331" s="292" t="s">
        <v>1109</v>
      </c>
      <c r="F331" s="1082" t="s">
        <v>1108</v>
      </c>
      <c r="G331" s="1060"/>
      <c r="H331" s="1061"/>
      <c r="I331" s="1074" t="str">
        <f>IF(OR('E2'!$W331=FALSE, 'E2'!N331=""),"",'E2'!N331)</f>
        <v/>
      </c>
      <c r="J331" s="1063" t="str">
        <f>IF(OR('E2'!$W331=FALSE, 'E2'!O331=""),"",'E2'!O331)</f>
        <v/>
      </c>
      <c r="K331" s="1063" t="str">
        <f>IF(OR('E2'!$W331=FALSE, 'E2'!P331=""),"",'E2'!P331)</f>
        <v/>
      </c>
      <c r="L331" s="1064" t="str">
        <f>IF(OR('E2'!$W331=FALSE, 'E2'!Q331=""),"",'E2'!Q331)</f>
        <v/>
      </c>
      <c r="N331" s="1431"/>
      <c r="O331" s="313"/>
    </row>
    <row r="332" spans="2:15" ht="21" hidden="1" customHeight="1" outlineLevel="1">
      <c r="B332" s="1337"/>
      <c r="C332" s="1083" t="str">
        <f>IF(OR('E2'!$W332=FALSE, 'E2'!D332=""),"",'E2'!D332)</f>
        <v/>
      </c>
      <c r="D332" s="1084" t="str">
        <f>IF(OR('E2'!$W332=FALSE, 'E2'!E332=""),"",'E2'!E332)</f>
        <v/>
      </c>
      <c r="E332" s="1084" t="str">
        <f>IF(OR('E2'!$W332=FALSE, 'E2'!F332=""),"",'E2'!F332)</f>
        <v/>
      </c>
      <c r="F332" s="1085" t="str">
        <f>IF(OR('E2'!$W332=FALSE, 'E2'!G332=""),"",'E2'!G332)</f>
        <v/>
      </c>
      <c r="G332" s="1065" t="str">
        <f>IF(OR('E2'!W332=FALSE, 'E2'!H332=""),"",'E2'!H332)</f>
        <v/>
      </c>
      <c r="H332" s="1066" t="str">
        <f>IF(OR('E2'!W332=FALSE, 'E2'!J332=""),"-",'E2'!J332)</f>
        <v>-</v>
      </c>
      <c r="I332" s="1062" t="str">
        <f>IF(OR('E2'!$W332=FALSE, 'E2'!N332=""),"",'E2'!N332)</f>
        <v/>
      </c>
      <c r="J332" s="1067" t="str">
        <f>IF(OR('E2'!$W332=FALSE, 'E2'!O332=""),"",'E2'!O332)</f>
        <v/>
      </c>
      <c r="K332" s="1067" t="str">
        <f>IF(OR('E2'!$W332=FALSE, 'E2'!P332=""),"",'E2'!P332)</f>
        <v/>
      </c>
      <c r="L332" s="1068" t="str">
        <f>IF(OR('E2'!$W332=FALSE, 'E2'!Q332=""),"",'E2'!Q332)</f>
        <v/>
      </c>
      <c r="N332" s="1431"/>
      <c r="O332" s="313"/>
    </row>
    <row r="333" spans="2:15" ht="21" hidden="1" customHeight="1" outlineLevel="1">
      <c r="B333" s="1086" t="s">
        <v>1071</v>
      </c>
      <c r="C333" s="1569" t="str">
        <f>IF(OR('E2'!$W333=FALSE, 'E2'!D333=""),"",'E2'!D333)</f>
        <v/>
      </c>
      <c r="D333" s="1569" t="str">
        <f>IF(OR('E2'!$W333=FALSE, 'E2'!E333=""),"",'E2'!E333)</f>
        <v/>
      </c>
      <c r="E333" s="1569" t="str">
        <f>IF(OR('E2'!$W333=FALSE, 'E2'!F333=""),"",'E2'!F333)</f>
        <v/>
      </c>
      <c r="F333" s="1570" t="str">
        <f>IF(OR('E2'!$W333=FALSE, 'E2'!G333=""),"",'E2'!G333)</f>
        <v/>
      </c>
      <c r="G333" s="1065" t="str">
        <f>IF(OR('E2'!W333=FALSE, 'E2'!H333=""),"",'E2'!H333)</f>
        <v/>
      </c>
      <c r="H333" s="1066" t="str">
        <f>IF(OR('E2'!W333=FALSE, 'E2'!J333=""),"-",'E2'!J333)</f>
        <v>-</v>
      </c>
      <c r="I333" s="1062" t="str">
        <f>IF(OR('E2'!$W333=FALSE, 'E2'!N333=""),"",'E2'!N333)</f>
        <v/>
      </c>
      <c r="J333" s="1067" t="str">
        <f>IF(OR('E2'!$W333=FALSE, 'E2'!O333=""),"",'E2'!O333)</f>
        <v/>
      </c>
      <c r="K333" s="1067" t="str">
        <f>IF(OR('E2'!$W333=FALSE, 'E2'!P333=""),"",'E2'!P333)</f>
        <v/>
      </c>
      <c r="L333" s="1068" t="str">
        <f>IF(OR('E2'!$W333=FALSE, 'E2'!Q333=""),"",'E2'!Q333)</f>
        <v/>
      </c>
      <c r="N333" s="1431"/>
      <c r="O333" s="313"/>
    </row>
    <row r="334" spans="2:15" ht="21" hidden="1" customHeight="1" outlineLevel="1">
      <c r="B334" s="1341"/>
      <c r="C334" s="1342"/>
      <c r="D334" s="1342"/>
      <c r="E334" s="1343"/>
      <c r="F334" s="298" t="s">
        <v>1072</v>
      </c>
      <c r="G334" s="1065" t="str">
        <f>IF(OR('E2'!W334=FALSE, 'E2'!H334=""),"",'E2'!H334)</f>
        <v/>
      </c>
      <c r="H334" s="1066" t="str">
        <f>IF(OR('E2'!W334=FALSE, 'E2'!J334=""),"-",'E2'!J334)</f>
        <v>-</v>
      </c>
      <c r="I334" s="1062" t="str">
        <f>IF(OR('E2'!$W334=FALSE, 'E2'!N334=""),"",'E2'!N334)</f>
        <v/>
      </c>
      <c r="J334" s="1067" t="str">
        <f>IF(OR('E2'!$W334=FALSE, 'E2'!O334=""),"",'E2'!O334)</f>
        <v/>
      </c>
      <c r="K334" s="1067" t="str">
        <f>IF(OR('E2'!$W334=FALSE, 'E2'!P334=""),"",'E2'!P334)</f>
        <v/>
      </c>
      <c r="L334" s="1068" t="str">
        <f>IF(OR('E2'!$W334=FALSE, 'E2'!Q334=""),"",'E2'!Q334)</f>
        <v/>
      </c>
      <c r="N334" s="1431"/>
      <c r="O334" s="313"/>
    </row>
    <row r="335" spans="2:15" ht="21" hidden="1" customHeight="1" outlineLevel="1">
      <c r="B335" s="1344" t="s">
        <v>1148</v>
      </c>
      <c r="C335" s="1345"/>
      <c r="D335" s="1345"/>
      <c r="E335" s="1345"/>
      <c r="F335" s="1571" t="str">
        <f>IF(OR('E2'!W335=FALSE, 'E2'!G335=""),"",'E2'!G335)</f>
        <v/>
      </c>
      <c r="G335" s="1065" t="str">
        <f>IF(OR('E2'!W335=FALSE, 'E2'!H335=""),"",'E2'!H335)</f>
        <v/>
      </c>
      <c r="H335" s="1066" t="str">
        <f>IF(OR('E2'!W335=FALSE, 'E2'!J335=""),"-",'E2'!J335)</f>
        <v>-</v>
      </c>
      <c r="I335" s="1062" t="str">
        <f>IF(OR('E2'!$W335=FALSE, 'E2'!N335=""),"",'E2'!N335)</f>
        <v/>
      </c>
      <c r="J335" s="1067" t="str">
        <f>IF(OR('E2'!$W335=FALSE, 'E2'!O335=""),"",'E2'!O335)</f>
        <v/>
      </c>
      <c r="K335" s="1067" t="str">
        <f>IF(OR('E2'!$W335=FALSE, 'E2'!P335=""),"",'E2'!P335)</f>
        <v/>
      </c>
      <c r="L335" s="1068" t="str">
        <f>IF(OR('E2'!$W335=FALSE, 'E2'!Q335=""),"",'E2'!Q335)</f>
        <v/>
      </c>
      <c r="N335" s="1431"/>
      <c r="O335" s="313"/>
    </row>
    <row r="336" spans="2:15" ht="21" hidden="1" customHeight="1" outlineLevel="1">
      <c r="B336" s="1573" t="str">
        <f>IF(OR('E2'!W336=FALSE, 'E2'!C336=""),"-",'E2'!C336)</f>
        <v>-</v>
      </c>
      <c r="C336" s="1574"/>
      <c r="D336" s="1575"/>
      <c r="E336" s="1575"/>
      <c r="F336" s="1572"/>
      <c r="G336" s="1065" t="str">
        <f>IF(OR('E2'!W336=FALSE, 'E2'!H336=""),"",'E2'!H336)</f>
        <v/>
      </c>
      <c r="H336" s="1066" t="str">
        <f>IF(OR('E2'!W336=FALSE, 'E2'!J336=""),"-",'E2'!J336)</f>
        <v>-</v>
      </c>
      <c r="I336" s="1062" t="str">
        <f>IF(OR('E2'!$W336=FALSE, 'E2'!N336=""),"",'E2'!N336)</f>
        <v/>
      </c>
      <c r="J336" s="1067" t="str">
        <f>IF(OR('E2'!$W336=FALSE, 'E2'!O336=""),"",'E2'!O336)</f>
        <v/>
      </c>
      <c r="K336" s="1067" t="str">
        <f>IF(OR('E2'!$W336=FALSE, 'E2'!P336=""),"",'E2'!P336)</f>
        <v/>
      </c>
      <c r="L336" s="1068" t="str">
        <f>IF(OR('E2'!$W336=FALSE, 'E2'!Q336=""),"",'E2'!Q336)</f>
        <v/>
      </c>
      <c r="N336" s="1431"/>
      <c r="O336" s="313"/>
    </row>
    <row r="337" spans="2:15" ht="21" hidden="1" customHeight="1" outlineLevel="1">
      <c r="B337" s="1344" t="s">
        <v>1150</v>
      </c>
      <c r="C337" s="1345"/>
      <c r="D337" s="1345"/>
      <c r="E337" s="1345"/>
      <c r="F337" s="1571" t="str">
        <f>IF(OR('E2'!W337=FALSE, 'E2'!G337=""),"",'E2'!G337)</f>
        <v/>
      </c>
      <c r="G337" s="1065" t="str">
        <f>IF(OR('E2'!W337=FALSE, 'E2'!H337=""),"",'E2'!H337)</f>
        <v/>
      </c>
      <c r="H337" s="1066" t="str">
        <f>IF(OR('E2'!W337=FALSE, 'E2'!J337=""),"-",'E2'!J337)</f>
        <v>-</v>
      </c>
      <c r="I337" s="1062" t="str">
        <f>IF(OR('E2'!$W337=FALSE, 'E2'!N337=""),"",'E2'!N337)</f>
        <v/>
      </c>
      <c r="J337" s="1067" t="str">
        <f>IF(OR('E2'!$W337=FALSE, 'E2'!O337=""),"",'E2'!O337)</f>
        <v/>
      </c>
      <c r="K337" s="1067" t="str">
        <f>IF(OR('E2'!$W337=FALSE, 'E2'!P337=""),"",'E2'!P337)</f>
        <v/>
      </c>
      <c r="L337" s="1068" t="str">
        <f>IF(OR('E2'!$W337=FALSE, 'E2'!Q337=""),"",'E2'!Q337)</f>
        <v/>
      </c>
      <c r="N337" s="1431"/>
      <c r="O337" s="313"/>
    </row>
    <row r="338" spans="2:15" ht="21" hidden="1" customHeight="1" outlineLevel="1">
      <c r="B338" s="1573" t="str">
        <f>IF(OR('E2'!W338=FALSE, 'E2'!C338=""),"-",'E2'!C338)</f>
        <v>-</v>
      </c>
      <c r="C338" s="1574"/>
      <c r="D338" s="1575"/>
      <c r="E338" s="1575"/>
      <c r="F338" s="1572"/>
      <c r="G338" s="1065" t="str">
        <f>IF(OR('E2'!W338=FALSE, 'E2'!H338=""),"",'E2'!H338)</f>
        <v/>
      </c>
      <c r="H338" s="1066" t="str">
        <f>IF(OR('E2'!W338=FALSE, 'E2'!J338=""),"-",'E2'!J338)</f>
        <v>-</v>
      </c>
      <c r="I338" s="1062" t="str">
        <f>IF(OR('E2'!$W338=FALSE, 'E2'!N338=""),"",'E2'!N338)</f>
        <v/>
      </c>
      <c r="J338" s="1067" t="str">
        <f>IF(OR('E2'!$W338=FALSE, 'E2'!O338=""),"",'E2'!O338)</f>
        <v/>
      </c>
      <c r="K338" s="1067" t="str">
        <f>IF(OR('E2'!$W338=FALSE, 'E2'!P338=""),"",'E2'!P338)</f>
        <v/>
      </c>
      <c r="L338" s="1068" t="str">
        <f>IF(OR('E2'!$W338=FALSE, 'E2'!Q338=""),"",'E2'!Q338)</f>
        <v/>
      </c>
      <c r="N338" s="1431"/>
      <c r="O338" s="313"/>
    </row>
    <row r="339" spans="2:15" ht="21" hidden="1" customHeight="1" outlineLevel="1">
      <c r="B339" s="1576" t="s">
        <v>1790</v>
      </c>
      <c r="C339" s="1577"/>
      <c r="D339" s="1577"/>
      <c r="E339" s="1578"/>
      <c r="F339" s="1571" t="str">
        <f>IF(OR('E2'!W339=FALSE, 'E2'!G339=""),"",'E2'!G339)</f>
        <v/>
      </c>
      <c r="G339" s="1065" t="str">
        <f>IF(OR('E2'!W339=FALSE, 'E2'!H339=""),"",'E2'!H339)</f>
        <v/>
      </c>
      <c r="H339" s="1066" t="str">
        <f>IF(OR('E2'!W339=FALSE, 'E2'!J339=""),"-",'E2'!J339)</f>
        <v>-</v>
      </c>
      <c r="I339" s="1062" t="str">
        <f>IF(OR('E2'!$W339=FALSE, 'E2'!N339=""),"",'E2'!N339)</f>
        <v/>
      </c>
      <c r="J339" s="1067" t="str">
        <f>IF(OR('E2'!$W339=FALSE, 'E2'!O339=""),"",'E2'!O339)</f>
        <v/>
      </c>
      <c r="K339" s="1067" t="str">
        <f>IF(OR('E2'!$W339=FALSE, 'E2'!P339=""),"",'E2'!P339)</f>
        <v/>
      </c>
      <c r="L339" s="1068" t="str">
        <f>IF(OR('E2'!$W339=FALSE, 'E2'!Q339=""),"",'E2'!Q339)</f>
        <v/>
      </c>
      <c r="N339" s="1431"/>
      <c r="O339" s="313"/>
    </row>
    <row r="340" spans="2:15" ht="21" hidden="1" customHeight="1" outlineLevel="1">
      <c r="B340" s="1579" t="str">
        <f>IF(OR('E2'!W340=FALSE, 'E2'!C340=""),"-",'E2'!C340)</f>
        <v>-</v>
      </c>
      <c r="C340" s="1580"/>
      <c r="D340" s="1581"/>
      <c r="E340" s="1581"/>
      <c r="F340" s="1572"/>
      <c r="G340" s="1065" t="str">
        <f>IF(OR('E2'!W340=FALSE, 'E2'!H340=""),"",'E2'!H340)</f>
        <v/>
      </c>
      <c r="H340" s="1066" t="str">
        <f>IF(OR('E2'!W340=FALSE, 'E2'!J340=""),"-",'E2'!J340)</f>
        <v>-</v>
      </c>
      <c r="I340" s="1062" t="str">
        <f>IF(OR('E2'!$W340=FALSE, 'E2'!N340=""),"",'E2'!N340)</f>
        <v/>
      </c>
      <c r="J340" s="1067" t="str">
        <f>IF(OR('E2'!$W340=FALSE, 'E2'!O340=""),"",'E2'!O340)</f>
        <v/>
      </c>
      <c r="K340" s="1067" t="str">
        <f>IF(OR('E2'!$W340=FALSE, 'E2'!P340=""),"",'E2'!P340)</f>
        <v/>
      </c>
      <c r="L340" s="1068" t="str">
        <f>IF(OR('E2'!$W340=FALSE, 'E2'!Q340=""),"",'E2'!Q340)</f>
        <v/>
      </c>
      <c r="N340" s="1431"/>
      <c r="O340" s="313"/>
    </row>
    <row r="341" spans="2:15" ht="21" hidden="1" customHeight="1" outlineLevel="1">
      <c r="B341" s="1576" t="s">
        <v>1750</v>
      </c>
      <c r="C341" s="1577"/>
      <c r="D341" s="1577"/>
      <c r="E341" s="1578"/>
      <c r="F341" s="1571" t="str">
        <f>IF(OR('E2'!W341=FALSE, 'E2'!G341=""),"",'E2'!G341)</f>
        <v/>
      </c>
      <c r="G341" s="1065" t="str">
        <f>IF(OR('E2'!W341=FALSE, 'E2'!H341=""),"",'E2'!H341)</f>
        <v/>
      </c>
      <c r="H341" s="1066" t="str">
        <f>IF(OR('E2'!W341=FALSE, 'E2'!J341=""),"-",'E2'!J341)</f>
        <v>-</v>
      </c>
      <c r="I341" s="1062" t="str">
        <f>IF(OR('E2'!$W341=FALSE, 'E2'!N341=""),"",'E2'!N341)</f>
        <v/>
      </c>
      <c r="J341" s="1067" t="str">
        <f>IF(OR('E2'!$W341=FALSE, 'E2'!O341=""),"",'E2'!O341)</f>
        <v/>
      </c>
      <c r="K341" s="1067" t="str">
        <f>IF(OR('E2'!$W341=FALSE, 'E2'!P341=""),"",'E2'!P341)</f>
        <v/>
      </c>
      <c r="L341" s="1068" t="str">
        <f>IF(OR('E2'!$W341=FALSE, 'E2'!Q341=""),"",'E2'!Q341)</f>
        <v/>
      </c>
      <c r="N341" s="1431"/>
      <c r="O341" s="313"/>
    </row>
    <row r="342" spans="2:15" ht="21" hidden="1" customHeight="1" outlineLevel="1">
      <c r="B342" s="1579" t="str">
        <f>IF(OR('E2'!W342=FALSE, 'E2'!C342=""),"-",'E2'!C342)</f>
        <v>-</v>
      </c>
      <c r="C342" s="1580"/>
      <c r="D342" s="1581"/>
      <c r="E342" s="1581"/>
      <c r="F342" s="1572"/>
      <c r="G342" s="1065" t="str">
        <f>IF(OR('E2'!W342=FALSE, 'E2'!H342=""),"",'E2'!H342)</f>
        <v/>
      </c>
      <c r="H342" s="1066" t="str">
        <f>IF(OR('E2'!W342=FALSE, 'E2'!J342=""),"-",'E2'!J342)</f>
        <v>-</v>
      </c>
      <c r="I342" s="1062" t="str">
        <f>IF(OR('E2'!$W342=FALSE, 'E2'!N342=""),"",'E2'!N342)</f>
        <v/>
      </c>
      <c r="J342" s="1067" t="str">
        <f>IF(OR('E2'!$W342=FALSE, 'E2'!O342=""),"",'E2'!O342)</f>
        <v/>
      </c>
      <c r="K342" s="1067" t="str">
        <f>IF(OR('E2'!$W342=FALSE, 'E2'!P342=""),"",'E2'!P342)</f>
        <v/>
      </c>
      <c r="L342" s="1068" t="str">
        <f>IF(OR('E2'!$W342=FALSE, 'E2'!Q342=""),"",'E2'!Q342)</f>
        <v/>
      </c>
      <c r="N342" s="1431"/>
      <c r="O342" s="313"/>
    </row>
    <row r="343" spans="2:15" ht="21" hidden="1" customHeight="1" outlineLevel="1">
      <c r="B343" s="1576" t="s">
        <v>1088</v>
      </c>
      <c r="C343" s="1577"/>
      <c r="D343" s="1577"/>
      <c r="E343" s="1578"/>
      <c r="F343" s="1571" t="str">
        <f>IF(OR('E2'!W343=FALSE, 'E2'!G343=""),"",'E2'!G343)</f>
        <v/>
      </c>
      <c r="G343" s="1065" t="str">
        <f>IF(OR('E2'!W343=FALSE, 'E2'!H343=""),"",'E2'!H343)</f>
        <v/>
      </c>
      <c r="H343" s="1066" t="str">
        <f>IF(OR('E2'!W343=FALSE, 'E2'!J343=""),"-",'E2'!J343)</f>
        <v>-</v>
      </c>
      <c r="I343" s="1062" t="str">
        <f>IF(OR('E2'!$W343=FALSE, 'E2'!N343=""),"",'E2'!N343)</f>
        <v/>
      </c>
      <c r="J343" s="1067" t="str">
        <f>IF(OR('E2'!$W343=FALSE, 'E2'!O343=""),"",'E2'!O343)</f>
        <v/>
      </c>
      <c r="K343" s="1067" t="str">
        <f>IF(OR('E2'!$W343=FALSE, 'E2'!P343=""),"",'E2'!P343)</f>
        <v/>
      </c>
      <c r="L343" s="1068" t="str">
        <f>IF(OR('E2'!$W343=FALSE, 'E2'!Q343=""),"",'E2'!Q343)</f>
        <v/>
      </c>
      <c r="N343" s="1431"/>
      <c r="O343" s="313"/>
    </row>
    <row r="344" spans="2:15" ht="21" hidden="1" customHeight="1" outlineLevel="1" thickBot="1">
      <c r="B344" s="1587" t="str">
        <f>IF(OR('E2'!W344=FALSE, 'E2'!C344=""),"-",'E2'!C344)</f>
        <v>-</v>
      </c>
      <c r="C344" s="1588"/>
      <c r="D344" s="1589"/>
      <c r="E344" s="1588"/>
      <c r="F344" s="1586"/>
      <c r="G344" s="1069" t="str">
        <f>IF(OR('E2'!W344=FALSE, 'E2'!H344=""),"",'E2'!H344)</f>
        <v/>
      </c>
      <c r="H344" s="1070" t="str">
        <f>IF(OR('E2'!W344=FALSE, 'E2'!J344=""),"-",'E2'!J344)</f>
        <v>-</v>
      </c>
      <c r="I344" s="1071" t="str">
        <f>IF(OR('E2'!$W344=FALSE, 'E2'!N344=""),"",'E2'!N344)</f>
        <v/>
      </c>
      <c r="J344" s="1072" t="str">
        <f>IF(OR('E2'!$W344=FALSE, 'E2'!O344=""),"",'E2'!O344)</f>
        <v/>
      </c>
      <c r="K344" s="1072" t="str">
        <f>IF(OR('E2'!$W344=FALSE, 'E2'!P344=""),"",'E2'!P344)</f>
        <v/>
      </c>
      <c r="L344" s="1073" t="str">
        <f>IF(OR('E2'!$W344=FALSE, 'E2'!Q344=""),"",'E2'!Q344)</f>
        <v/>
      </c>
      <c r="N344" s="1431"/>
      <c r="O344" s="313"/>
    </row>
    <row r="345" spans="2:15" ht="21" hidden="1" customHeight="1" outlineLevel="1" thickTop="1">
      <c r="B345" s="1336" t="s">
        <v>1787</v>
      </c>
      <c r="C345" s="1081" t="s">
        <v>1107</v>
      </c>
      <c r="D345" s="292" t="s">
        <v>54</v>
      </c>
      <c r="E345" s="292" t="s">
        <v>1109</v>
      </c>
      <c r="F345" s="1082" t="s">
        <v>1108</v>
      </c>
      <c r="G345" s="1060"/>
      <c r="H345" s="1061"/>
      <c r="I345" s="1074" t="str">
        <f>IF(OR('E2'!$W345=FALSE, 'E2'!N345=""),"",'E2'!N345)</f>
        <v/>
      </c>
      <c r="J345" s="1063" t="str">
        <f>IF(OR('E2'!$W345=FALSE, 'E2'!O345=""),"",'E2'!O345)</f>
        <v/>
      </c>
      <c r="K345" s="1063" t="str">
        <f>IF(OR('E2'!$W345=FALSE, 'E2'!P345=""),"",'E2'!P345)</f>
        <v/>
      </c>
      <c r="L345" s="1064" t="str">
        <f>IF(OR('E2'!$W345=FALSE, 'E2'!Q345=""),"",'E2'!Q345)</f>
        <v/>
      </c>
      <c r="N345" s="1431"/>
      <c r="O345" s="313"/>
    </row>
    <row r="346" spans="2:15" ht="21" hidden="1" customHeight="1" outlineLevel="1">
      <c r="B346" s="1337"/>
      <c r="C346" s="1083" t="str">
        <f>IF(OR('E2'!$W346=FALSE, 'E2'!D346=""),"",'E2'!D346)</f>
        <v/>
      </c>
      <c r="D346" s="1084" t="str">
        <f>IF(OR('E2'!$W346=FALSE, 'E2'!E346=""),"",'E2'!E346)</f>
        <v/>
      </c>
      <c r="E346" s="1084" t="str">
        <f>IF(OR('E2'!$W346=FALSE, 'E2'!F346=""),"",'E2'!F346)</f>
        <v/>
      </c>
      <c r="F346" s="1085" t="str">
        <f>IF(OR('E2'!$W346=FALSE, 'E2'!G346=""),"",'E2'!G346)</f>
        <v/>
      </c>
      <c r="G346" s="1065" t="str">
        <f>IF(OR('E2'!W346=FALSE, 'E2'!H346=""),"",'E2'!H346)</f>
        <v/>
      </c>
      <c r="H346" s="1066" t="str">
        <f>IF(OR('E2'!W346=FALSE, 'E2'!J346=""),"-",'E2'!J346)</f>
        <v>-</v>
      </c>
      <c r="I346" s="1062" t="str">
        <f>IF(OR('E2'!$W346=FALSE, 'E2'!N346=""),"",'E2'!N346)</f>
        <v/>
      </c>
      <c r="J346" s="1067" t="str">
        <f>IF(OR('E2'!$W346=FALSE, 'E2'!O346=""),"",'E2'!O346)</f>
        <v/>
      </c>
      <c r="K346" s="1067" t="str">
        <f>IF(OR('E2'!$W346=FALSE, 'E2'!P346=""),"",'E2'!P346)</f>
        <v/>
      </c>
      <c r="L346" s="1068" t="str">
        <f>IF(OR('E2'!$W346=FALSE, 'E2'!Q346=""),"",'E2'!Q346)</f>
        <v/>
      </c>
      <c r="N346" s="1431"/>
      <c r="O346" s="313"/>
    </row>
    <row r="347" spans="2:15" ht="21" hidden="1" customHeight="1" outlineLevel="1">
      <c r="B347" s="1086" t="s">
        <v>1071</v>
      </c>
      <c r="C347" s="1569" t="str">
        <f>IF(OR('E2'!$W347=FALSE, 'E2'!D347=""),"",'E2'!D347)</f>
        <v/>
      </c>
      <c r="D347" s="1569" t="str">
        <f>IF(OR('E2'!$W347=FALSE, 'E2'!E347=""),"",'E2'!E347)</f>
        <v/>
      </c>
      <c r="E347" s="1569" t="str">
        <f>IF(OR('E2'!$W347=FALSE, 'E2'!F347=""),"",'E2'!F347)</f>
        <v/>
      </c>
      <c r="F347" s="1570" t="str">
        <f>IF(OR('E2'!$W347=FALSE, 'E2'!G347=""),"",'E2'!G347)</f>
        <v/>
      </c>
      <c r="G347" s="1065" t="str">
        <f>IF(OR('E2'!W347=FALSE, 'E2'!H347=""),"",'E2'!H347)</f>
        <v/>
      </c>
      <c r="H347" s="1066" t="str">
        <f>IF(OR('E2'!W347=FALSE, 'E2'!J347=""),"-",'E2'!J347)</f>
        <v>-</v>
      </c>
      <c r="I347" s="1062" t="str">
        <f>IF(OR('E2'!$W347=FALSE, 'E2'!N347=""),"",'E2'!N347)</f>
        <v/>
      </c>
      <c r="J347" s="1067" t="str">
        <f>IF(OR('E2'!$W347=FALSE, 'E2'!O347=""),"",'E2'!O347)</f>
        <v/>
      </c>
      <c r="K347" s="1067" t="str">
        <f>IF(OR('E2'!$W347=FALSE, 'E2'!P347=""),"",'E2'!P347)</f>
        <v/>
      </c>
      <c r="L347" s="1068" t="str">
        <f>IF(OR('E2'!$W347=FALSE, 'E2'!Q347=""),"",'E2'!Q347)</f>
        <v/>
      </c>
      <c r="N347" s="1431"/>
      <c r="O347" s="313"/>
    </row>
    <row r="348" spans="2:15" ht="21" hidden="1" customHeight="1" outlineLevel="1">
      <c r="B348" s="1341"/>
      <c r="C348" s="1342"/>
      <c r="D348" s="1342"/>
      <c r="E348" s="1343"/>
      <c r="F348" s="298" t="s">
        <v>1072</v>
      </c>
      <c r="G348" s="1065" t="str">
        <f>IF(OR('E2'!W348=FALSE, 'E2'!H348=""),"",'E2'!H348)</f>
        <v/>
      </c>
      <c r="H348" s="1066" t="str">
        <f>IF(OR('E2'!W348=FALSE, 'E2'!J348=""),"-",'E2'!J348)</f>
        <v>-</v>
      </c>
      <c r="I348" s="1062" t="str">
        <f>IF(OR('E2'!$W348=FALSE, 'E2'!N348=""),"",'E2'!N348)</f>
        <v/>
      </c>
      <c r="J348" s="1067" t="str">
        <f>IF(OR('E2'!$W348=FALSE, 'E2'!O348=""),"",'E2'!O348)</f>
        <v/>
      </c>
      <c r="K348" s="1067" t="str">
        <f>IF(OR('E2'!$W348=FALSE, 'E2'!P348=""),"",'E2'!P348)</f>
        <v/>
      </c>
      <c r="L348" s="1068" t="str">
        <f>IF(OR('E2'!$W348=FALSE, 'E2'!Q348=""),"",'E2'!Q348)</f>
        <v/>
      </c>
      <c r="N348" s="1431"/>
      <c r="O348" s="313"/>
    </row>
    <row r="349" spans="2:15" ht="21" hidden="1" customHeight="1" outlineLevel="1">
      <c r="B349" s="1344" t="s">
        <v>1148</v>
      </c>
      <c r="C349" s="1345"/>
      <c r="D349" s="1345"/>
      <c r="E349" s="1345"/>
      <c r="F349" s="1571" t="str">
        <f>IF(OR('E2'!W349=FALSE, 'E2'!G349=""),"",'E2'!G349)</f>
        <v/>
      </c>
      <c r="G349" s="1065" t="str">
        <f>IF(OR('E2'!W349=FALSE, 'E2'!H349=""),"",'E2'!H349)</f>
        <v/>
      </c>
      <c r="H349" s="1066" t="str">
        <f>IF(OR('E2'!W349=FALSE, 'E2'!J349=""),"-",'E2'!J349)</f>
        <v>-</v>
      </c>
      <c r="I349" s="1062" t="str">
        <f>IF(OR('E2'!$W349=FALSE, 'E2'!N349=""),"",'E2'!N349)</f>
        <v/>
      </c>
      <c r="J349" s="1067" t="str">
        <f>IF(OR('E2'!$W349=FALSE, 'E2'!O349=""),"",'E2'!O349)</f>
        <v/>
      </c>
      <c r="K349" s="1067" t="str">
        <f>IF(OR('E2'!$W349=FALSE, 'E2'!P349=""),"",'E2'!P349)</f>
        <v/>
      </c>
      <c r="L349" s="1068" t="str">
        <f>IF(OR('E2'!$W349=FALSE, 'E2'!Q349=""),"",'E2'!Q349)</f>
        <v/>
      </c>
      <c r="N349" s="1431"/>
      <c r="O349" s="313"/>
    </row>
    <row r="350" spans="2:15" ht="21" hidden="1" customHeight="1" outlineLevel="1">
      <c r="B350" s="1573" t="str">
        <f>IF(OR('E2'!W350=FALSE, 'E2'!C350=""),"-",'E2'!C350)</f>
        <v>-</v>
      </c>
      <c r="C350" s="1574"/>
      <c r="D350" s="1575"/>
      <c r="E350" s="1575"/>
      <c r="F350" s="1572"/>
      <c r="G350" s="1065" t="str">
        <f>IF(OR('E2'!W350=FALSE, 'E2'!H350=""),"",'E2'!H350)</f>
        <v/>
      </c>
      <c r="H350" s="1066" t="str">
        <f>IF(OR('E2'!W350=FALSE, 'E2'!J350=""),"-",'E2'!J350)</f>
        <v>-</v>
      </c>
      <c r="I350" s="1062" t="str">
        <f>IF(OR('E2'!$W350=FALSE, 'E2'!N350=""),"",'E2'!N350)</f>
        <v/>
      </c>
      <c r="J350" s="1067" t="str">
        <f>IF(OR('E2'!$W350=FALSE, 'E2'!O350=""),"",'E2'!O350)</f>
        <v/>
      </c>
      <c r="K350" s="1067" t="str">
        <f>IF(OR('E2'!$W350=FALSE, 'E2'!P350=""),"",'E2'!P350)</f>
        <v/>
      </c>
      <c r="L350" s="1068" t="str">
        <f>IF(OR('E2'!$W350=FALSE, 'E2'!Q350=""),"",'E2'!Q350)</f>
        <v/>
      </c>
      <c r="N350" s="1431"/>
      <c r="O350" s="313"/>
    </row>
    <row r="351" spans="2:15" ht="21" hidden="1" customHeight="1" outlineLevel="1">
      <c r="B351" s="1344" t="s">
        <v>1150</v>
      </c>
      <c r="C351" s="1345"/>
      <c r="D351" s="1345"/>
      <c r="E351" s="1345"/>
      <c r="F351" s="1571" t="str">
        <f>IF(OR('E2'!W351=FALSE, 'E2'!G351=""),"",'E2'!G351)</f>
        <v/>
      </c>
      <c r="G351" s="1065" t="str">
        <f>IF(OR('E2'!W351=FALSE, 'E2'!H351=""),"",'E2'!H351)</f>
        <v/>
      </c>
      <c r="H351" s="1066" t="str">
        <f>IF(OR('E2'!W351=FALSE, 'E2'!J351=""),"-",'E2'!J351)</f>
        <v>-</v>
      </c>
      <c r="I351" s="1062" t="str">
        <f>IF(OR('E2'!$W351=FALSE, 'E2'!N351=""),"",'E2'!N351)</f>
        <v/>
      </c>
      <c r="J351" s="1067" t="str">
        <f>IF(OR('E2'!$W351=FALSE, 'E2'!O351=""),"",'E2'!O351)</f>
        <v/>
      </c>
      <c r="K351" s="1067" t="str">
        <f>IF(OR('E2'!$W351=FALSE, 'E2'!P351=""),"",'E2'!P351)</f>
        <v/>
      </c>
      <c r="L351" s="1068" t="str">
        <f>IF(OR('E2'!$W351=FALSE, 'E2'!Q351=""),"",'E2'!Q351)</f>
        <v/>
      </c>
      <c r="N351" s="1431"/>
      <c r="O351" s="313"/>
    </row>
    <row r="352" spans="2:15" ht="21" hidden="1" customHeight="1" outlineLevel="1">
      <c r="B352" s="1573" t="str">
        <f>IF(OR('E2'!W352=FALSE, 'E2'!C352=""),"-",'E2'!C352)</f>
        <v>-</v>
      </c>
      <c r="C352" s="1574"/>
      <c r="D352" s="1575"/>
      <c r="E352" s="1575"/>
      <c r="F352" s="1572"/>
      <c r="G352" s="1065" t="str">
        <f>IF(OR('E2'!W352=FALSE, 'E2'!H352=""),"",'E2'!H352)</f>
        <v/>
      </c>
      <c r="H352" s="1066" t="str">
        <f>IF(OR('E2'!W352=FALSE, 'E2'!J352=""),"-",'E2'!J352)</f>
        <v>-</v>
      </c>
      <c r="I352" s="1062" t="str">
        <f>IF(OR('E2'!$W352=FALSE, 'E2'!N352=""),"",'E2'!N352)</f>
        <v/>
      </c>
      <c r="J352" s="1067" t="str">
        <f>IF(OR('E2'!$W352=FALSE, 'E2'!O352=""),"",'E2'!O352)</f>
        <v/>
      </c>
      <c r="K352" s="1067" t="str">
        <f>IF(OR('E2'!$W352=FALSE, 'E2'!P352=""),"",'E2'!P352)</f>
        <v/>
      </c>
      <c r="L352" s="1068" t="str">
        <f>IF(OR('E2'!$W352=FALSE, 'E2'!Q352=""),"",'E2'!Q352)</f>
        <v/>
      </c>
      <c r="N352" s="1431"/>
      <c r="O352" s="313"/>
    </row>
    <row r="353" spans="2:15" ht="21" hidden="1" customHeight="1" outlineLevel="1">
      <c r="B353" s="1576" t="s">
        <v>1790</v>
      </c>
      <c r="C353" s="1577"/>
      <c r="D353" s="1577"/>
      <c r="E353" s="1578"/>
      <c r="F353" s="1571" t="str">
        <f>IF(OR('E2'!W353=FALSE, 'E2'!G353=""),"",'E2'!G353)</f>
        <v/>
      </c>
      <c r="G353" s="1065" t="str">
        <f>IF(OR('E2'!W353=FALSE, 'E2'!H353=""),"",'E2'!H353)</f>
        <v/>
      </c>
      <c r="H353" s="1066" t="str">
        <f>IF(OR('E2'!W353=FALSE, 'E2'!J353=""),"-",'E2'!J353)</f>
        <v>-</v>
      </c>
      <c r="I353" s="1062" t="str">
        <f>IF(OR('E2'!$W353=FALSE, 'E2'!N353=""),"",'E2'!N353)</f>
        <v/>
      </c>
      <c r="J353" s="1067" t="str">
        <f>IF(OR('E2'!$W353=FALSE, 'E2'!O353=""),"",'E2'!O353)</f>
        <v/>
      </c>
      <c r="K353" s="1067" t="str">
        <f>IF(OR('E2'!$W353=FALSE, 'E2'!P353=""),"",'E2'!P353)</f>
        <v/>
      </c>
      <c r="L353" s="1068" t="str">
        <f>IF(OR('E2'!$W353=FALSE, 'E2'!Q353=""),"",'E2'!Q353)</f>
        <v/>
      </c>
      <c r="N353" s="1431"/>
      <c r="O353" s="313"/>
    </row>
    <row r="354" spans="2:15" ht="21" hidden="1" customHeight="1" outlineLevel="1">
      <c r="B354" s="1579" t="str">
        <f>IF(OR('E2'!W354=FALSE, 'E2'!C354=""),"-",'E2'!C354)</f>
        <v>-</v>
      </c>
      <c r="C354" s="1580"/>
      <c r="D354" s="1581"/>
      <c r="E354" s="1581"/>
      <c r="F354" s="1572"/>
      <c r="G354" s="1065" t="str">
        <f>IF(OR('E2'!W354=FALSE, 'E2'!H354=""),"",'E2'!H354)</f>
        <v/>
      </c>
      <c r="H354" s="1066" t="str">
        <f>IF(OR('E2'!W354=FALSE, 'E2'!J354=""),"-",'E2'!J354)</f>
        <v>-</v>
      </c>
      <c r="I354" s="1062" t="str">
        <f>IF(OR('E2'!$W354=FALSE, 'E2'!N354=""),"",'E2'!N354)</f>
        <v/>
      </c>
      <c r="J354" s="1067" t="str">
        <f>IF(OR('E2'!$W354=FALSE, 'E2'!O354=""),"",'E2'!O354)</f>
        <v/>
      </c>
      <c r="K354" s="1067" t="str">
        <f>IF(OR('E2'!$W354=FALSE, 'E2'!P354=""),"",'E2'!P354)</f>
        <v/>
      </c>
      <c r="L354" s="1068" t="str">
        <f>IF(OR('E2'!$W354=FALSE, 'E2'!Q354=""),"",'E2'!Q354)</f>
        <v/>
      </c>
      <c r="N354" s="1431"/>
      <c r="O354" s="313"/>
    </row>
    <row r="355" spans="2:15" ht="21" hidden="1" customHeight="1" outlineLevel="1">
      <c r="B355" s="1576" t="s">
        <v>1750</v>
      </c>
      <c r="C355" s="1577"/>
      <c r="D355" s="1577"/>
      <c r="E355" s="1578"/>
      <c r="F355" s="1571" t="str">
        <f>IF(OR('E2'!W355=FALSE, 'E2'!G355=""),"",'E2'!G355)</f>
        <v/>
      </c>
      <c r="G355" s="1065" t="str">
        <f>IF(OR('E2'!W355=FALSE, 'E2'!H355=""),"",'E2'!H355)</f>
        <v/>
      </c>
      <c r="H355" s="1066" t="str">
        <f>IF(OR('E2'!W355=FALSE, 'E2'!J355=""),"-",'E2'!J355)</f>
        <v>-</v>
      </c>
      <c r="I355" s="1062" t="str">
        <f>IF(OR('E2'!$W355=FALSE, 'E2'!N355=""),"",'E2'!N355)</f>
        <v/>
      </c>
      <c r="J355" s="1067" t="str">
        <f>IF(OR('E2'!$W355=FALSE, 'E2'!O355=""),"",'E2'!O355)</f>
        <v/>
      </c>
      <c r="K355" s="1067" t="str">
        <f>IF(OR('E2'!$W355=FALSE, 'E2'!P355=""),"",'E2'!P355)</f>
        <v/>
      </c>
      <c r="L355" s="1068" t="str">
        <f>IF(OR('E2'!$W355=FALSE, 'E2'!Q355=""),"",'E2'!Q355)</f>
        <v/>
      </c>
      <c r="N355" s="1431"/>
      <c r="O355" s="313"/>
    </row>
    <row r="356" spans="2:15" ht="21" hidden="1" customHeight="1" outlineLevel="1">
      <c r="B356" s="1579" t="str">
        <f>IF(OR('E2'!W356=FALSE, 'E2'!C356=""),"-",'E2'!C356)</f>
        <v>-</v>
      </c>
      <c r="C356" s="1580"/>
      <c r="D356" s="1581"/>
      <c r="E356" s="1581"/>
      <c r="F356" s="1572"/>
      <c r="G356" s="1065" t="str">
        <f>IF(OR('E2'!W356=FALSE, 'E2'!H356=""),"",'E2'!H356)</f>
        <v/>
      </c>
      <c r="H356" s="1066" t="str">
        <f>IF(OR('E2'!W356=FALSE, 'E2'!J356=""),"-",'E2'!J356)</f>
        <v>-</v>
      </c>
      <c r="I356" s="1062" t="str">
        <f>IF(OR('E2'!$W356=FALSE, 'E2'!N356=""),"",'E2'!N356)</f>
        <v/>
      </c>
      <c r="J356" s="1067" t="str">
        <f>IF(OR('E2'!$W356=FALSE, 'E2'!O356=""),"",'E2'!O356)</f>
        <v/>
      </c>
      <c r="K356" s="1067" t="str">
        <f>IF(OR('E2'!$W356=FALSE, 'E2'!P356=""),"",'E2'!P356)</f>
        <v/>
      </c>
      <c r="L356" s="1068" t="str">
        <f>IF(OR('E2'!$W356=FALSE, 'E2'!Q356=""),"",'E2'!Q356)</f>
        <v/>
      </c>
      <c r="N356" s="1431"/>
      <c r="O356" s="313"/>
    </row>
    <row r="357" spans="2:15" ht="21" hidden="1" customHeight="1" outlineLevel="1">
      <c r="B357" s="1576" t="s">
        <v>1088</v>
      </c>
      <c r="C357" s="1577"/>
      <c r="D357" s="1577"/>
      <c r="E357" s="1578"/>
      <c r="F357" s="1571" t="str">
        <f>IF(OR('E2'!W357=FALSE, 'E2'!G357=""),"",'E2'!G357)</f>
        <v/>
      </c>
      <c r="G357" s="1065" t="str">
        <f>IF(OR('E2'!W357=FALSE, 'E2'!H357=""),"",'E2'!H357)</f>
        <v/>
      </c>
      <c r="H357" s="1066" t="str">
        <f>IF(OR('E2'!W357=FALSE, 'E2'!J357=""),"-",'E2'!J357)</f>
        <v>-</v>
      </c>
      <c r="I357" s="1062" t="str">
        <f>IF(OR('E2'!$W357=FALSE, 'E2'!N357=""),"",'E2'!N357)</f>
        <v/>
      </c>
      <c r="J357" s="1067" t="str">
        <f>IF(OR('E2'!$W357=FALSE, 'E2'!O357=""),"",'E2'!O357)</f>
        <v/>
      </c>
      <c r="K357" s="1067" t="str">
        <f>IF(OR('E2'!$W357=FALSE, 'E2'!P357=""),"",'E2'!P357)</f>
        <v/>
      </c>
      <c r="L357" s="1068" t="str">
        <f>IF(OR('E2'!$W357=FALSE, 'E2'!Q357=""),"",'E2'!Q357)</f>
        <v/>
      </c>
      <c r="N357" s="1431"/>
      <c r="O357" s="313"/>
    </row>
    <row r="358" spans="2:15" ht="21" hidden="1" customHeight="1" outlineLevel="1" thickBot="1">
      <c r="B358" s="1587" t="str">
        <f>IF(OR('E2'!W358=FALSE, 'E2'!C358=""),"-",'E2'!C358)</f>
        <v>-</v>
      </c>
      <c r="C358" s="1588"/>
      <c r="D358" s="1589"/>
      <c r="E358" s="1588"/>
      <c r="F358" s="1586"/>
      <c r="G358" s="1069" t="str">
        <f>IF(OR('E2'!W358=FALSE, 'E2'!H358=""),"",'E2'!H358)</f>
        <v/>
      </c>
      <c r="H358" s="1070" t="str">
        <f>IF(OR('E2'!W358=FALSE, 'E2'!J358=""),"-",'E2'!J358)</f>
        <v>-</v>
      </c>
      <c r="I358" s="1071" t="str">
        <f>IF(OR('E2'!$W358=FALSE, 'E2'!N358=""),"",'E2'!N358)</f>
        <v/>
      </c>
      <c r="J358" s="1072" t="str">
        <f>IF(OR('E2'!$W358=FALSE, 'E2'!O358=""),"",'E2'!O358)</f>
        <v/>
      </c>
      <c r="K358" s="1072" t="str">
        <f>IF(OR('E2'!$W358=FALSE, 'E2'!P358=""),"",'E2'!P358)</f>
        <v/>
      </c>
      <c r="L358" s="1073" t="str">
        <f>IF(OR('E2'!$W358=FALSE, 'E2'!Q358=""),"",'E2'!Q358)</f>
        <v/>
      </c>
      <c r="N358" s="1431"/>
      <c r="O358" s="313"/>
    </row>
    <row r="359" spans="2:15" ht="21" hidden="1" customHeight="1" outlineLevel="1" thickTop="1">
      <c r="B359" s="1336" t="s">
        <v>1789</v>
      </c>
      <c r="C359" s="1081" t="s">
        <v>1107</v>
      </c>
      <c r="D359" s="292" t="s">
        <v>54</v>
      </c>
      <c r="E359" s="292" t="s">
        <v>1109</v>
      </c>
      <c r="F359" s="1082" t="s">
        <v>1108</v>
      </c>
      <c r="G359" s="1060"/>
      <c r="H359" s="1061"/>
      <c r="I359" s="1074" t="str">
        <f>IF(OR('E2'!$W359=FALSE, 'E2'!N359=""),"",'E2'!N359)</f>
        <v/>
      </c>
      <c r="J359" s="1063" t="str">
        <f>IF(OR('E2'!$W359=FALSE, 'E2'!O359=""),"",'E2'!O359)</f>
        <v/>
      </c>
      <c r="K359" s="1063" t="str">
        <f>IF(OR('E2'!$W359=FALSE, 'E2'!P359=""),"",'E2'!P359)</f>
        <v/>
      </c>
      <c r="L359" s="1064" t="str">
        <f>IF(OR('E2'!$W359=FALSE, 'E2'!Q359=""),"",'E2'!Q359)</f>
        <v/>
      </c>
      <c r="N359" s="1431"/>
      <c r="O359" s="313"/>
    </row>
    <row r="360" spans="2:15" ht="21" hidden="1" customHeight="1" outlineLevel="1">
      <c r="B360" s="1337"/>
      <c r="C360" s="1083" t="str">
        <f>IF(OR('E2'!$W360=FALSE, 'E2'!D360=""),"",'E2'!D360)</f>
        <v/>
      </c>
      <c r="D360" s="1084" t="str">
        <f>IF(OR('E2'!$W360=FALSE, 'E2'!E360=""),"",'E2'!E360)</f>
        <v/>
      </c>
      <c r="E360" s="1084" t="str">
        <f>IF(OR('E2'!$W360=FALSE, 'E2'!F360=""),"",'E2'!F360)</f>
        <v/>
      </c>
      <c r="F360" s="1085" t="str">
        <f>IF(OR('E2'!$W360=FALSE, 'E2'!G360=""),"",'E2'!G360)</f>
        <v/>
      </c>
      <c r="G360" s="1065" t="str">
        <f>IF(OR('E2'!W360=FALSE, 'E2'!H360=""),"",'E2'!H360)</f>
        <v/>
      </c>
      <c r="H360" s="1066" t="str">
        <f>IF(OR('E2'!W360=FALSE, 'E2'!J360=""),"-",'E2'!J360)</f>
        <v>-</v>
      </c>
      <c r="I360" s="1062" t="str">
        <f>IF(OR('E2'!$W360=FALSE, 'E2'!N360=""),"",'E2'!N360)</f>
        <v/>
      </c>
      <c r="J360" s="1067" t="str">
        <f>IF(OR('E2'!$W360=FALSE, 'E2'!O360=""),"",'E2'!O360)</f>
        <v/>
      </c>
      <c r="K360" s="1067" t="str">
        <f>IF(OR('E2'!$W360=FALSE, 'E2'!P360=""),"",'E2'!P360)</f>
        <v/>
      </c>
      <c r="L360" s="1068" t="str">
        <f>IF(OR('E2'!$W360=FALSE, 'E2'!Q360=""),"",'E2'!Q360)</f>
        <v/>
      </c>
      <c r="N360" s="1431"/>
      <c r="O360" s="313"/>
    </row>
    <row r="361" spans="2:15" ht="21" hidden="1" customHeight="1" outlineLevel="1">
      <c r="B361" s="1086" t="s">
        <v>1071</v>
      </c>
      <c r="C361" s="1569" t="str">
        <f>IF(OR('E2'!$W361=FALSE, 'E2'!D361=""),"",'E2'!D361)</f>
        <v/>
      </c>
      <c r="D361" s="1569" t="str">
        <f>IF(OR('E2'!$W361=FALSE, 'E2'!E361=""),"",'E2'!E361)</f>
        <v/>
      </c>
      <c r="E361" s="1569" t="str">
        <f>IF(OR('E2'!$W361=FALSE, 'E2'!F361=""),"",'E2'!F361)</f>
        <v/>
      </c>
      <c r="F361" s="1570" t="str">
        <f>IF(OR('E2'!$W361=FALSE, 'E2'!G361=""),"",'E2'!G361)</f>
        <v/>
      </c>
      <c r="G361" s="1065" t="str">
        <f>IF(OR('E2'!W361=FALSE, 'E2'!H361=""),"",'E2'!H361)</f>
        <v/>
      </c>
      <c r="H361" s="1066" t="str">
        <f>IF(OR('E2'!W361=FALSE, 'E2'!J361=""),"-",'E2'!J361)</f>
        <v>-</v>
      </c>
      <c r="I361" s="1062" t="str">
        <f>IF(OR('E2'!$W361=FALSE, 'E2'!N361=""),"",'E2'!N361)</f>
        <v/>
      </c>
      <c r="J361" s="1067" t="str">
        <f>IF(OR('E2'!$W361=FALSE, 'E2'!O361=""),"",'E2'!O361)</f>
        <v/>
      </c>
      <c r="K361" s="1067" t="str">
        <f>IF(OR('E2'!$W361=FALSE, 'E2'!P361=""),"",'E2'!P361)</f>
        <v/>
      </c>
      <c r="L361" s="1068" t="str">
        <f>IF(OR('E2'!$W361=FALSE, 'E2'!Q361=""),"",'E2'!Q361)</f>
        <v/>
      </c>
      <c r="N361" s="1431"/>
      <c r="O361" s="313"/>
    </row>
    <row r="362" spans="2:15" ht="21" hidden="1" customHeight="1" outlineLevel="1">
      <c r="B362" s="1341"/>
      <c r="C362" s="1342"/>
      <c r="D362" s="1342"/>
      <c r="E362" s="1343"/>
      <c r="F362" s="298" t="s">
        <v>1072</v>
      </c>
      <c r="G362" s="1065" t="str">
        <f>IF(OR('E2'!W362=FALSE, 'E2'!H362=""),"",'E2'!H362)</f>
        <v/>
      </c>
      <c r="H362" s="1066" t="str">
        <f>IF(OR('E2'!W362=FALSE, 'E2'!J362=""),"-",'E2'!J362)</f>
        <v>-</v>
      </c>
      <c r="I362" s="1062" t="str">
        <f>IF(OR('E2'!$W362=FALSE, 'E2'!N362=""),"",'E2'!N362)</f>
        <v/>
      </c>
      <c r="J362" s="1067" t="str">
        <f>IF(OR('E2'!$W362=FALSE, 'E2'!O362=""),"",'E2'!O362)</f>
        <v/>
      </c>
      <c r="K362" s="1067" t="str">
        <f>IF(OR('E2'!$W362=FALSE, 'E2'!P362=""),"",'E2'!P362)</f>
        <v/>
      </c>
      <c r="L362" s="1068" t="str">
        <f>IF(OR('E2'!$W362=FALSE, 'E2'!Q362=""),"",'E2'!Q362)</f>
        <v/>
      </c>
      <c r="N362" s="1431"/>
      <c r="O362" s="313"/>
    </row>
    <row r="363" spans="2:15" ht="21" hidden="1" customHeight="1" outlineLevel="1">
      <c r="B363" s="1344" t="s">
        <v>1148</v>
      </c>
      <c r="C363" s="1345"/>
      <c r="D363" s="1345"/>
      <c r="E363" s="1345"/>
      <c r="F363" s="1571" t="str">
        <f>IF(OR('E2'!W363=FALSE, 'E2'!G363=""),"",'E2'!G363)</f>
        <v/>
      </c>
      <c r="G363" s="1065" t="str">
        <f>IF(OR('E2'!W363=FALSE, 'E2'!H363=""),"",'E2'!H363)</f>
        <v/>
      </c>
      <c r="H363" s="1066" t="str">
        <f>IF(OR('E2'!W363=FALSE, 'E2'!J363=""),"-",'E2'!J363)</f>
        <v>-</v>
      </c>
      <c r="I363" s="1062" t="str">
        <f>IF(OR('E2'!$W363=FALSE, 'E2'!N363=""),"",'E2'!N363)</f>
        <v/>
      </c>
      <c r="J363" s="1067" t="str">
        <f>IF(OR('E2'!$W363=FALSE, 'E2'!O363=""),"",'E2'!O363)</f>
        <v/>
      </c>
      <c r="K363" s="1067" t="str">
        <f>IF(OR('E2'!$W363=FALSE, 'E2'!P363=""),"",'E2'!P363)</f>
        <v/>
      </c>
      <c r="L363" s="1068" t="str">
        <f>IF(OR('E2'!$W363=FALSE, 'E2'!Q363=""),"",'E2'!Q363)</f>
        <v/>
      </c>
      <c r="N363" s="1431"/>
      <c r="O363" s="313"/>
    </row>
    <row r="364" spans="2:15" ht="21" hidden="1" customHeight="1" outlineLevel="1">
      <c r="B364" s="1573" t="str">
        <f>IF(OR('E2'!W364=FALSE, 'E2'!C364=""),"-",'E2'!C364)</f>
        <v>-</v>
      </c>
      <c r="C364" s="1574"/>
      <c r="D364" s="1575"/>
      <c r="E364" s="1575"/>
      <c r="F364" s="1572"/>
      <c r="G364" s="1065" t="str">
        <f>IF(OR('E2'!W364=FALSE, 'E2'!H364=""),"",'E2'!H364)</f>
        <v/>
      </c>
      <c r="H364" s="1066" t="str">
        <f>IF(OR('E2'!W364=FALSE, 'E2'!J364=""),"-",'E2'!J364)</f>
        <v>-</v>
      </c>
      <c r="I364" s="1062" t="str">
        <f>IF(OR('E2'!$W364=FALSE, 'E2'!N364=""),"",'E2'!N364)</f>
        <v/>
      </c>
      <c r="J364" s="1067" t="str">
        <f>IF(OR('E2'!$W364=FALSE, 'E2'!O364=""),"",'E2'!O364)</f>
        <v/>
      </c>
      <c r="K364" s="1067" t="str">
        <f>IF(OR('E2'!$W364=FALSE, 'E2'!P364=""),"",'E2'!P364)</f>
        <v/>
      </c>
      <c r="L364" s="1068" t="str">
        <f>IF(OR('E2'!$W364=FALSE, 'E2'!Q364=""),"",'E2'!Q364)</f>
        <v/>
      </c>
      <c r="N364" s="1431"/>
      <c r="O364" s="313"/>
    </row>
    <row r="365" spans="2:15" ht="21" hidden="1" customHeight="1" outlineLevel="1">
      <c r="B365" s="1344" t="s">
        <v>1150</v>
      </c>
      <c r="C365" s="1345"/>
      <c r="D365" s="1345"/>
      <c r="E365" s="1345"/>
      <c r="F365" s="1571" t="str">
        <f>IF(OR('E2'!W365=FALSE, 'E2'!G365=""),"",'E2'!G365)</f>
        <v/>
      </c>
      <c r="G365" s="1065" t="str">
        <f>IF(OR('E2'!W365=FALSE, 'E2'!H365=""),"",'E2'!H365)</f>
        <v/>
      </c>
      <c r="H365" s="1066" t="str">
        <f>IF(OR('E2'!W365=FALSE, 'E2'!J365=""),"-",'E2'!J365)</f>
        <v>-</v>
      </c>
      <c r="I365" s="1062" t="str">
        <f>IF(OR('E2'!$W365=FALSE, 'E2'!N365=""),"",'E2'!N365)</f>
        <v/>
      </c>
      <c r="J365" s="1067" t="str">
        <f>IF(OR('E2'!$W365=FALSE, 'E2'!O365=""),"",'E2'!O365)</f>
        <v/>
      </c>
      <c r="K365" s="1067" t="str">
        <f>IF(OR('E2'!$W365=FALSE, 'E2'!P365=""),"",'E2'!P365)</f>
        <v/>
      </c>
      <c r="L365" s="1068" t="str">
        <f>IF(OR('E2'!$W365=FALSE, 'E2'!Q365=""),"",'E2'!Q365)</f>
        <v/>
      </c>
      <c r="N365" s="1431"/>
      <c r="O365" s="313"/>
    </row>
    <row r="366" spans="2:15" ht="21" hidden="1" customHeight="1" outlineLevel="1">
      <c r="B366" s="1573" t="str">
        <f>IF(OR('E2'!W366=FALSE, 'E2'!C366=""),"-",'E2'!C366)</f>
        <v>-</v>
      </c>
      <c r="C366" s="1574"/>
      <c r="D366" s="1575"/>
      <c r="E366" s="1575"/>
      <c r="F366" s="1572"/>
      <c r="G366" s="1065" t="str">
        <f>IF(OR('E2'!W366=FALSE, 'E2'!H366=""),"",'E2'!H366)</f>
        <v/>
      </c>
      <c r="H366" s="1066" t="str">
        <f>IF(OR('E2'!W366=FALSE, 'E2'!J366=""),"-",'E2'!J366)</f>
        <v>-</v>
      </c>
      <c r="I366" s="1062" t="str">
        <f>IF(OR('E2'!$W366=FALSE, 'E2'!N366=""),"",'E2'!N366)</f>
        <v/>
      </c>
      <c r="J366" s="1067" t="str">
        <f>IF(OR('E2'!$W366=FALSE, 'E2'!O366=""),"",'E2'!O366)</f>
        <v/>
      </c>
      <c r="K366" s="1067" t="str">
        <f>IF(OR('E2'!$W366=FALSE, 'E2'!P366=""),"",'E2'!P366)</f>
        <v/>
      </c>
      <c r="L366" s="1068" t="str">
        <f>IF(OR('E2'!$W366=FALSE, 'E2'!Q366=""),"",'E2'!Q366)</f>
        <v/>
      </c>
      <c r="N366" s="1431"/>
      <c r="O366" s="313"/>
    </row>
    <row r="367" spans="2:15" ht="21" hidden="1" customHeight="1" outlineLevel="1">
      <c r="B367" s="1576" t="s">
        <v>1790</v>
      </c>
      <c r="C367" s="1577"/>
      <c r="D367" s="1577"/>
      <c r="E367" s="1578"/>
      <c r="F367" s="1571" t="str">
        <f>IF(OR('E2'!W367=FALSE, 'E2'!G367=""),"",'E2'!G367)</f>
        <v/>
      </c>
      <c r="G367" s="1065" t="str">
        <f>IF(OR('E2'!W367=FALSE, 'E2'!H367=""),"",'E2'!H367)</f>
        <v/>
      </c>
      <c r="H367" s="1066" t="str">
        <f>IF(OR('E2'!W367=FALSE, 'E2'!J367=""),"-",'E2'!J367)</f>
        <v>-</v>
      </c>
      <c r="I367" s="1062" t="str">
        <f>IF(OR('E2'!$W367=FALSE, 'E2'!N367=""),"",'E2'!N367)</f>
        <v/>
      </c>
      <c r="J367" s="1067" t="str">
        <f>IF(OR('E2'!$W367=FALSE, 'E2'!O367=""),"",'E2'!O367)</f>
        <v/>
      </c>
      <c r="K367" s="1067" t="str">
        <f>IF(OR('E2'!$W367=FALSE, 'E2'!P367=""),"",'E2'!P367)</f>
        <v/>
      </c>
      <c r="L367" s="1068" t="str">
        <f>IF(OR('E2'!$W367=FALSE, 'E2'!Q367=""),"",'E2'!Q367)</f>
        <v/>
      </c>
      <c r="N367" s="1431"/>
      <c r="O367" s="313"/>
    </row>
    <row r="368" spans="2:15" ht="21" hidden="1" customHeight="1" outlineLevel="1">
      <c r="B368" s="1579" t="str">
        <f>IF(OR('E2'!W368=FALSE, 'E2'!C368=""),"-",'E2'!C368)</f>
        <v>-</v>
      </c>
      <c r="C368" s="1580"/>
      <c r="D368" s="1581"/>
      <c r="E368" s="1581"/>
      <c r="F368" s="1572"/>
      <c r="G368" s="1065" t="str">
        <f>IF(OR('E2'!W368=FALSE, 'E2'!H368=""),"",'E2'!H368)</f>
        <v/>
      </c>
      <c r="H368" s="1066" t="str">
        <f>IF(OR('E2'!W368=FALSE, 'E2'!J368=""),"-",'E2'!J368)</f>
        <v>-</v>
      </c>
      <c r="I368" s="1062" t="str">
        <f>IF(OR('E2'!$W368=FALSE, 'E2'!N368=""),"",'E2'!N368)</f>
        <v/>
      </c>
      <c r="J368" s="1067" t="str">
        <f>IF(OR('E2'!$W368=FALSE, 'E2'!O368=""),"",'E2'!O368)</f>
        <v/>
      </c>
      <c r="K368" s="1067" t="str">
        <f>IF(OR('E2'!$W368=FALSE, 'E2'!P368=""),"",'E2'!P368)</f>
        <v/>
      </c>
      <c r="L368" s="1068" t="str">
        <f>IF(OR('E2'!$W368=FALSE, 'E2'!Q368=""),"",'E2'!Q368)</f>
        <v/>
      </c>
      <c r="N368" s="1431"/>
      <c r="O368" s="313"/>
    </row>
    <row r="369" spans="2:15" ht="21" hidden="1" customHeight="1" outlineLevel="1">
      <c r="B369" s="1576" t="s">
        <v>1750</v>
      </c>
      <c r="C369" s="1577"/>
      <c r="D369" s="1577"/>
      <c r="E369" s="1578"/>
      <c r="F369" s="1571" t="str">
        <f>IF(OR('E2'!W369=FALSE, 'E2'!G369=""),"",'E2'!G369)</f>
        <v/>
      </c>
      <c r="G369" s="1065" t="str">
        <f>IF(OR('E2'!W369=FALSE, 'E2'!H369=""),"",'E2'!H369)</f>
        <v/>
      </c>
      <c r="H369" s="1066" t="str">
        <f>IF(OR('E2'!W369=FALSE, 'E2'!J369=""),"-",'E2'!J369)</f>
        <v>-</v>
      </c>
      <c r="I369" s="1062" t="str">
        <f>IF(OR('E2'!$W369=FALSE, 'E2'!N369=""),"",'E2'!N369)</f>
        <v/>
      </c>
      <c r="J369" s="1067" t="str">
        <f>IF(OR('E2'!$W369=FALSE, 'E2'!O369=""),"",'E2'!O369)</f>
        <v/>
      </c>
      <c r="K369" s="1067" t="str">
        <f>IF(OR('E2'!$W369=FALSE, 'E2'!P369=""),"",'E2'!P369)</f>
        <v/>
      </c>
      <c r="L369" s="1068" t="str">
        <f>IF(OR('E2'!$W369=FALSE, 'E2'!Q369=""),"",'E2'!Q369)</f>
        <v/>
      </c>
      <c r="N369" s="1431"/>
      <c r="O369" s="313"/>
    </row>
    <row r="370" spans="2:15" ht="21" hidden="1" customHeight="1" outlineLevel="1">
      <c r="B370" s="1579" t="str">
        <f>IF(OR('E2'!W370=FALSE, 'E2'!C370=""),"-",'E2'!C370)</f>
        <v>-</v>
      </c>
      <c r="C370" s="1580"/>
      <c r="D370" s="1581"/>
      <c r="E370" s="1581"/>
      <c r="F370" s="1572"/>
      <c r="G370" s="1065" t="str">
        <f>IF(OR('E2'!W370=FALSE, 'E2'!H370=""),"",'E2'!H370)</f>
        <v/>
      </c>
      <c r="H370" s="1066" t="str">
        <f>IF(OR('E2'!W370=FALSE, 'E2'!J370=""),"-",'E2'!J370)</f>
        <v>-</v>
      </c>
      <c r="I370" s="1062" t="str">
        <f>IF(OR('E2'!$W370=FALSE, 'E2'!N370=""),"",'E2'!N370)</f>
        <v/>
      </c>
      <c r="J370" s="1067" t="str">
        <f>IF(OR('E2'!$W370=FALSE, 'E2'!O370=""),"",'E2'!O370)</f>
        <v/>
      </c>
      <c r="K370" s="1067" t="str">
        <f>IF(OR('E2'!$W370=FALSE, 'E2'!P370=""),"",'E2'!P370)</f>
        <v/>
      </c>
      <c r="L370" s="1068" t="str">
        <f>IF(OR('E2'!$W370=FALSE, 'E2'!Q370=""),"",'E2'!Q370)</f>
        <v/>
      </c>
      <c r="N370" s="1431"/>
      <c r="O370" s="313"/>
    </row>
    <row r="371" spans="2:15" ht="21" hidden="1" customHeight="1" outlineLevel="1">
      <c r="B371" s="1576" t="s">
        <v>1088</v>
      </c>
      <c r="C371" s="1577"/>
      <c r="D371" s="1577"/>
      <c r="E371" s="1578"/>
      <c r="F371" s="1571" t="str">
        <f>IF(OR('E2'!W371=FALSE, 'E2'!G371=""),"",'E2'!G371)</f>
        <v/>
      </c>
      <c r="G371" s="1065" t="str">
        <f>IF(OR('E2'!W371=FALSE, 'E2'!H371=""),"",'E2'!H371)</f>
        <v/>
      </c>
      <c r="H371" s="1066" t="str">
        <f>IF(OR('E2'!W371=FALSE, 'E2'!J371=""),"-",'E2'!J371)</f>
        <v>-</v>
      </c>
      <c r="I371" s="1062" t="str">
        <f>IF(OR('E2'!$W371=FALSE, 'E2'!N371=""),"",'E2'!N371)</f>
        <v/>
      </c>
      <c r="J371" s="1067" t="str">
        <f>IF(OR('E2'!$W371=FALSE, 'E2'!O371=""),"",'E2'!O371)</f>
        <v/>
      </c>
      <c r="K371" s="1067" t="str">
        <f>IF(OR('E2'!$W371=FALSE, 'E2'!P371=""),"",'E2'!P371)</f>
        <v/>
      </c>
      <c r="L371" s="1068" t="str">
        <f>IF(OR('E2'!$W371=FALSE, 'E2'!Q371=""),"",'E2'!Q371)</f>
        <v/>
      </c>
      <c r="N371" s="1431"/>
      <c r="O371" s="313"/>
    </row>
    <row r="372" spans="2:15" ht="21" hidden="1" customHeight="1" outlineLevel="1" thickBot="1">
      <c r="B372" s="1583" t="str">
        <f>IF(OR('E2'!W372=FALSE, 'E2'!C372=""),"-",'E2'!C372)</f>
        <v>-</v>
      </c>
      <c r="C372" s="1584"/>
      <c r="D372" s="1585"/>
      <c r="E372" s="1584"/>
      <c r="F372" s="1582"/>
      <c r="G372" s="1075" t="str">
        <f>IF(OR('E2'!W372=FALSE, 'E2'!H372=""),"",'E2'!H372)</f>
        <v/>
      </c>
      <c r="H372" s="1076" t="str">
        <f>IF(OR('E2'!W372=FALSE, 'E2'!J372=""),"-",'E2'!J372)</f>
        <v>-</v>
      </c>
      <c r="I372" s="1077" t="str">
        <f>IF(OR('E2'!$W372=FALSE, 'E2'!N372=""),"",'E2'!N372)</f>
        <v/>
      </c>
      <c r="J372" s="1078" t="str">
        <f>IF(OR('E2'!$W372=FALSE, 'E2'!O372=""),"",'E2'!O372)</f>
        <v/>
      </c>
      <c r="K372" s="1078" t="str">
        <f>IF(OR('E2'!$W372=FALSE, 'E2'!P372=""),"",'E2'!P372)</f>
        <v/>
      </c>
      <c r="L372" s="1079" t="str">
        <f>IF(OR('E2'!$W372=FALSE, 'E2'!Q372=""),"",'E2'!Q372)</f>
        <v/>
      </c>
      <c r="N372" s="1431"/>
      <c r="O372" s="313"/>
    </row>
    <row r="373" spans="2:15" hidden="1" outlineLevel="1"/>
    <row r="374" spans="2:15" ht="13.8" collapsed="1" thickTop="1"/>
  </sheetData>
  <sheetProtection algorithmName="SHA-512" hashValue="KBa1/heLlZL3Rh07+pSsV31NB38T8dmFpcqa0QzH5qPm4fh6m+YA+LM0lo5Vh5hroPDvDvYiRyb6vtikNjD7mA==" saltValue="wosH5kdzX4XTYC89tZAfxw==" spinCount="100000" sheet="1" formatCells="0"/>
  <mergeCells count="503">
    <mergeCell ref="B261:B262"/>
    <mergeCell ref="N261:N274"/>
    <mergeCell ref="C263:F263"/>
    <mergeCell ref="B264:E264"/>
    <mergeCell ref="B265:E265"/>
    <mergeCell ref="F265:F266"/>
    <mergeCell ref="B266:E266"/>
    <mergeCell ref="B267:E267"/>
    <mergeCell ref="F267:F268"/>
    <mergeCell ref="B268:E268"/>
    <mergeCell ref="B269:E269"/>
    <mergeCell ref="F269:F270"/>
    <mergeCell ref="B270:E270"/>
    <mergeCell ref="B271:E271"/>
    <mergeCell ref="F271:F272"/>
    <mergeCell ref="B272:E272"/>
    <mergeCell ref="B273:E273"/>
    <mergeCell ref="F273:F274"/>
    <mergeCell ref="B274:E274"/>
    <mergeCell ref="B247:B248"/>
    <mergeCell ref="N247:N260"/>
    <mergeCell ref="C249:F249"/>
    <mergeCell ref="B250:E250"/>
    <mergeCell ref="B251:E251"/>
    <mergeCell ref="F251:F252"/>
    <mergeCell ref="B252:E252"/>
    <mergeCell ref="B253:E253"/>
    <mergeCell ref="F253:F254"/>
    <mergeCell ref="B254:E254"/>
    <mergeCell ref="B255:E255"/>
    <mergeCell ref="F255:F256"/>
    <mergeCell ref="B256:E256"/>
    <mergeCell ref="B257:E257"/>
    <mergeCell ref="F257:F258"/>
    <mergeCell ref="B258:E258"/>
    <mergeCell ref="B259:E259"/>
    <mergeCell ref="F259:F260"/>
    <mergeCell ref="B260:E260"/>
    <mergeCell ref="B233:B234"/>
    <mergeCell ref="N233:N246"/>
    <mergeCell ref="C235:F235"/>
    <mergeCell ref="B236:E236"/>
    <mergeCell ref="B237:E237"/>
    <mergeCell ref="F237:F238"/>
    <mergeCell ref="B238:E238"/>
    <mergeCell ref="B239:E239"/>
    <mergeCell ref="F239:F240"/>
    <mergeCell ref="B240:E240"/>
    <mergeCell ref="B241:E241"/>
    <mergeCell ref="F241:F242"/>
    <mergeCell ref="B242:E242"/>
    <mergeCell ref="B243:E243"/>
    <mergeCell ref="F243:F244"/>
    <mergeCell ref="B244:E244"/>
    <mergeCell ref="B245:E245"/>
    <mergeCell ref="F245:F246"/>
    <mergeCell ref="B246:E246"/>
    <mergeCell ref="B219:B220"/>
    <mergeCell ref="N219:N232"/>
    <mergeCell ref="C221:F221"/>
    <mergeCell ref="B222:E222"/>
    <mergeCell ref="B223:E223"/>
    <mergeCell ref="F223:F224"/>
    <mergeCell ref="B224:E224"/>
    <mergeCell ref="B225:E225"/>
    <mergeCell ref="F225:F226"/>
    <mergeCell ref="B226:E226"/>
    <mergeCell ref="B227:E227"/>
    <mergeCell ref="F227:F228"/>
    <mergeCell ref="B228:E228"/>
    <mergeCell ref="B229:E229"/>
    <mergeCell ref="F229:F230"/>
    <mergeCell ref="B230:E230"/>
    <mergeCell ref="B231:E231"/>
    <mergeCell ref="F231:F232"/>
    <mergeCell ref="B232:E232"/>
    <mergeCell ref="B205:B206"/>
    <mergeCell ref="N205:N218"/>
    <mergeCell ref="C207:F207"/>
    <mergeCell ref="B208:E208"/>
    <mergeCell ref="B209:E209"/>
    <mergeCell ref="F209:F210"/>
    <mergeCell ref="B210:E210"/>
    <mergeCell ref="B211:E211"/>
    <mergeCell ref="F211:F212"/>
    <mergeCell ref="B212:E212"/>
    <mergeCell ref="B213:E213"/>
    <mergeCell ref="F213:F214"/>
    <mergeCell ref="B214:E214"/>
    <mergeCell ref="B215:E215"/>
    <mergeCell ref="F215:F216"/>
    <mergeCell ref="B216:E216"/>
    <mergeCell ref="B217:E217"/>
    <mergeCell ref="F217:F218"/>
    <mergeCell ref="B218:E218"/>
    <mergeCell ref="B191:B192"/>
    <mergeCell ref="N191:N204"/>
    <mergeCell ref="C193:F193"/>
    <mergeCell ref="B194:E194"/>
    <mergeCell ref="B195:E195"/>
    <mergeCell ref="F195:F196"/>
    <mergeCell ref="B196:E196"/>
    <mergeCell ref="B197:E197"/>
    <mergeCell ref="F197:F198"/>
    <mergeCell ref="B198:E198"/>
    <mergeCell ref="B199:E199"/>
    <mergeCell ref="F199:F200"/>
    <mergeCell ref="B200:E200"/>
    <mergeCell ref="B201:E201"/>
    <mergeCell ref="F201:F202"/>
    <mergeCell ref="B202:E202"/>
    <mergeCell ref="B203:E203"/>
    <mergeCell ref="F203:F204"/>
    <mergeCell ref="B204:E204"/>
    <mergeCell ref="B177:B178"/>
    <mergeCell ref="N177:N190"/>
    <mergeCell ref="C179:F179"/>
    <mergeCell ref="B180:E180"/>
    <mergeCell ref="B181:E181"/>
    <mergeCell ref="F181:F182"/>
    <mergeCell ref="B182:E182"/>
    <mergeCell ref="B183:E183"/>
    <mergeCell ref="F183:F184"/>
    <mergeCell ref="B184:E184"/>
    <mergeCell ref="B185:E185"/>
    <mergeCell ref="F185:F186"/>
    <mergeCell ref="B186:E186"/>
    <mergeCell ref="B187:E187"/>
    <mergeCell ref="F187:F188"/>
    <mergeCell ref="B188:E188"/>
    <mergeCell ref="B189:E189"/>
    <mergeCell ref="F189:F190"/>
    <mergeCell ref="B190:E190"/>
    <mergeCell ref="B163:B164"/>
    <mergeCell ref="N163:N176"/>
    <mergeCell ref="C165:F165"/>
    <mergeCell ref="B166:E166"/>
    <mergeCell ref="B167:E167"/>
    <mergeCell ref="F167:F168"/>
    <mergeCell ref="B168:E168"/>
    <mergeCell ref="B169:E169"/>
    <mergeCell ref="F169:F170"/>
    <mergeCell ref="B170:E170"/>
    <mergeCell ref="B171:E171"/>
    <mergeCell ref="F171:F172"/>
    <mergeCell ref="B172:E172"/>
    <mergeCell ref="B173:E173"/>
    <mergeCell ref="F173:F174"/>
    <mergeCell ref="B174:E174"/>
    <mergeCell ref="B175:E175"/>
    <mergeCell ref="F175:F176"/>
    <mergeCell ref="B176:E176"/>
    <mergeCell ref="N149:N162"/>
    <mergeCell ref="C151:F151"/>
    <mergeCell ref="B152:E152"/>
    <mergeCell ref="B153:E153"/>
    <mergeCell ref="F153:F154"/>
    <mergeCell ref="B154:E154"/>
    <mergeCell ref="B121:B122"/>
    <mergeCell ref="N121:N134"/>
    <mergeCell ref="C123:F123"/>
    <mergeCell ref="B124:E124"/>
    <mergeCell ref="B125:E125"/>
    <mergeCell ref="F125:F126"/>
    <mergeCell ref="B126:E126"/>
    <mergeCell ref="B135:B136"/>
    <mergeCell ref="N135:N148"/>
    <mergeCell ref="C137:F137"/>
    <mergeCell ref="B138:E138"/>
    <mergeCell ref="B139:E139"/>
    <mergeCell ref="F139:F140"/>
    <mergeCell ref="B140:E140"/>
    <mergeCell ref="B127:E127"/>
    <mergeCell ref="F127:F128"/>
    <mergeCell ref="B128:E128"/>
    <mergeCell ref="B129:E129"/>
    <mergeCell ref="N93:N106"/>
    <mergeCell ref="C95:F95"/>
    <mergeCell ref="B96:E96"/>
    <mergeCell ref="B97:E97"/>
    <mergeCell ref="F97:F98"/>
    <mergeCell ref="B98:E98"/>
    <mergeCell ref="B107:B108"/>
    <mergeCell ref="N107:N120"/>
    <mergeCell ref="C109:F109"/>
    <mergeCell ref="B110:E110"/>
    <mergeCell ref="B111:E111"/>
    <mergeCell ref="F111:F112"/>
    <mergeCell ref="B112:E112"/>
    <mergeCell ref="B101:E101"/>
    <mergeCell ref="F101:F102"/>
    <mergeCell ref="B102:E102"/>
    <mergeCell ref="B103:E103"/>
    <mergeCell ref="F103:F104"/>
    <mergeCell ref="B104:E104"/>
    <mergeCell ref="B105:E105"/>
    <mergeCell ref="F105:F106"/>
    <mergeCell ref="B106:E106"/>
    <mergeCell ref="B113:E113"/>
    <mergeCell ref="F113:F114"/>
    <mergeCell ref="N65:N78"/>
    <mergeCell ref="C67:F67"/>
    <mergeCell ref="B68:E68"/>
    <mergeCell ref="B69:E69"/>
    <mergeCell ref="F69:F70"/>
    <mergeCell ref="B70:E70"/>
    <mergeCell ref="B79:B80"/>
    <mergeCell ref="N79:N92"/>
    <mergeCell ref="C81:F81"/>
    <mergeCell ref="B82:E82"/>
    <mergeCell ref="B83:E83"/>
    <mergeCell ref="F83:F84"/>
    <mergeCell ref="B84:E84"/>
    <mergeCell ref="B75:E75"/>
    <mergeCell ref="F75:F76"/>
    <mergeCell ref="B76:E76"/>
    <mergeCell ref="B77:E77"/>
    <mergeCell ref="F77:F78"/>
    <mergeCell ref="B78:E78"/>
    <mergeCell ref="B85:E85"/>
    <mergeCell ref="F85:F86"/>
    <mergeCell ref="B86:E86"/>
    <mergeCell ref="B87:E87"/>
    <mergeCell ref="F87:F88"/>
    <mergeCell ref="N37:N50"/>
    <mergeCell ref="C39:F39"/>
    <mergeCell ref="B40:E40"/>
    <mergeCell ref="B41:E41"/>
    <mergeCell ref="F41:F42"/>
    <mergeCell ref="B42:E42"/>
    <mergeCell ref="B51:B52"/>
    <mergeCell ref="N51:N64"/>
    <mergeCell ref="C53:F53"/>
    <mergeCell ref="B54:E54"/>
    <mergeCell ref="B55:E55"/>
    <mergeCell ref="F55:F56"/>
    <mergeCell ref="B56:E56"/>
    <mergeCell ref="B43:E43"/>
    <mergeCell ref="F43:F44"/>
    <mergeCell ref="B44:E44"/>
    <mergeCell ref="B45:E45"/>
    <mergeCell ref="F45:F46"/>
    <mergeCell ref="B46:E46"/>
    <mergeCell ref="B47:E47"/>
    <mergeCell ref="F47:F48"/>
    <mergeCell ref="B48:E48"/>
    <mergeCell ref="B49:E49"/>
    <mergeCell ref="B57:E57"/>
    <mergeCell ref="B23:B24"/>
    <mergeCell ref="C25:F25"/>
    <mergeCell ref="B26:E26"/>
    <mergeCell ref="B27:E27"/>
    <mergeCell ref="F27:F28"/>
    <mergeCell ref="N6:N7"/>
    <mergeCell ref="O6:O22"/>
    <mergeCell ref="G7:H7"/>
    <mergeCell ref="I7:L7"/>
    <mergeCell ref="N9:N22"/>
    <mergeCell ref="C11:F11"/>
    <mergeCell ref="B12:E12"/>
    <mergeCell ref="B13:E13"/>
    <mergeCell ref="F13:F14"/>
    <mergeCell ref="B14:E14"/>
    <mergeCell ref="B17:E17"/>
    <mergeCell ref="F17:F18"/>
    <mergeCell ref="B18:E18"/>
    <mergeCell ref="N23:N36"/>
    <mergeCell ref="B28:E28"/>
    <mergeCell ref="B29:E29"/>
    <mergeCell ref="F29:F30"/>
    <mergeCell ref="B30:E30"/>
    <mergeCell ref="B31:E31"/>
    <mergeCell ref="B4:L4"/>
    <mergeCell ref="G6:L6"/>
    <mergeCell ref="B19:E19"/>
    <mergeCell ref="F19:F20"/>
    <mergeCell ref="B20:E20"/>
    <mergeCell ref="B21:E21"/>
    <mergeCell ref="F21:F22"/>
    <mergeCell ref="B22:E22"/>
    <mergeCell ref="B9:B10"/>
    <mergeCell ref="B15:E15"/>
    <mergeCell ref="B16:E16"/>
    <mergeCell ref="F15:F16"/>
    <mergeCell ref="B6:F6"/>
    <mergeCell ref="B7:F7"/>
    <mergeCell ref="B8:F8"/>
    <mergeCell ref="F31:F32"/>
    <mergeCell ref="B32:E32"/>
    <mergeCell ref="B33:E33"/>
    <mergeCell ref="F33:F34"/>
    <mergeCell ref="B34:E34"/>
    <mergeCell ref="B35:E35"/>
    <mergeCell ref="F35:F36"/>
    <mergeCell ref="B36:E36"/>
    <mergeCell ref="F49:F50"/>
    <mergeCell ref="B50:E50"/>
    <mergeCell ref="B37:B38"/>
    <mergeCell ref="F57:F58"/>
    <mergeCell ref="B58:E58"/>
    <mergeCell ref="B59:E59"/>
    <mergeCell ref="F59:F60"/>
    <mergeCell ref="B60:E60"/>
    <mergeCell ref="B61:E61"/>
    <mergeCell ref="F61:F62"/>
    <mergeCell ref="B62:E62"/>
    <mergeCell ref="B63:E63"/>
    <mergeCell ref="F63:F64"/>
    <mergeCell ref="B64:E64"/>
    <mergeCell ref="B71:E71"/>
    <mergeCell ref="F71:F72"/>
    <mergeCell ref="B72:E72"/>
    <mergeCell ref="B73:E73"/>
    <mergeCell ref="F73:F74"/>
    <mergeCell ref="B74:E74"/>
    <mergeCell ref="B65:B66"/>
    <mergeCell ref="B88:E88"/>
    <mergeCell ref="B89:E89"/>
    <mergeCell ref="F89:F90"/>
    <mergeCell ref="B90:E90"/>
    <mergeCell ref="B91:E91"/>
    <mergeCell ref="F91:F92"/>
    <mergeCell ref="B92:E92"/>
    <mergeCell ref="B99:E99"/>
    <mergeCell ref="F99:F100"/>
    <mergeCell ref="B100:E100"/>
    <mergeCell ref="B93:B94"/>
    <mergeCell ref="B114:E114"/>
    <mergeCell ref="B115:E115"/>
    <mergeCell ref="F115:F116"/>
    <mergeCell ref="B116:E116"/>
    <mergeCell ref="B117:E117"/>
    <mergeCell ref="F117:F118"/>
    <mergeCell ref="B118:E118"/>
    <mergeCell ref="B119:E119"/>
    <mergeCell ref="F119:F120"/>
    <mergeCell ref="B120:E120"/>
    <mergeCell ref="F129:F130"/>
    <mergeCell ref="B130:E130"/>
    <mergeCell ref="B131:E131"/>
    <mergeCell ref="F131:F132"/>
    <mergeCell ref="B132:E132"/>
    <mergeCell ref="B133:E133"/>
    <mergeCell ref="F133:F134"/>
    <mergeCell ref="B134:E134"/>
    <mergeCell ref="B141:E141"/>
    <mergeCell ref="F141:F142"/>
    <mergeCell ref="B142:E142"/>
    <mergeCell ref="B143:E143"/>
    <mergeCell ref="F143:F144"/>
    <mergeCell ref="B144:E144"/>
    <mergeCell ref="B145:E145"/>
    <mergeCell ref="F145:F146"/>
    <mergeCell ref="B146:E146"/>
    <mergeCell ref="B147:E147"/>
    <mergeCell ref="F147:F148"/>
    <mergeCell ref="B148:E148"/>
    <mergeCell ref="B149:B150"/>
    <mergeCell ref="B161:E161"/>
    <mergeCell ref="F161:F162"/>
    <mergeCell ref="B162:E162"/>
    <mergeCell ref="B155:E155"/>
    <mergeCell ref="F155:F156"/>
    <mergeCell ref="B156:E156"/>
    <mergeCell ref="B157:E157"/>
    <mergeCell ref="F157:F158"/>
    <mergeCell ref="B158:E158"/>
    <mergeCell ref="B159:E159"/>
    <mergeCell ref="F159:F160"/>
    <mergeCell ref="B160:E160"/>
    <mergeCell ref="B275:B276"/>
    <mergeCell ref="N275:N288"/>
    <mergeCell ref="C277:F277"/>
    <mergeCell ref="B278:E278"/>
    <mergeCell ref="B279:E279"/>
    <mergeCell ref="F279:F280"/>
    <mergeCell ref="B280:E280"/>
    <mergeCell ref="B281:E281"/>
    <mergeCell ref="F281:F282"/>
    <mergeCell ref="B282:E282"/>
    <mergeCell ref="B283:E283"/>
    <mergeCell ref="F283:F284"/>
    <mergeCell ref="B284:E284"/>
    <mergeCell ref="B285:E285"/>
    <mergeCell ref="F285:F286"/>
    <mergeCell ref="B286:E286"/>
    <mergeCell ref="B287:E287"/>
    <mergeCell ref="F287:F288"/>
    <mergeCell ref="B288:E288"/>
    <mergeCell ref="B289:B290"/>
    <mergeCell ref="N289:N302"/>
    <mergeCell ref="C291:F291"/>
    <mergeCell ref="B292:E292"/>
    <mergeCell ref="B293:E293"/>
    <mergeCell ref="F293:F294"/>
    <mergeCell ref="B294:E294"/>
    <mergeCell ref="B295:E295"/>
    <mergeCell ref="F295:F296"/>
    <mergeCell ref="B296:E296"/>
    <mergeCell ref="B297:E297"/>
    <mergeCell ref="F297:F298"/>
    <mergeCell ref="B298:E298"/>
    <mergeCell ref="B299:E299"/>
    <mergeCell ref="F299:F300"/>
    <mergeCell ref="B300:E300"/>
    <mergeCell ref="B301:E301"/>
    <mergeCell ref="F301:F302"/>
    <mergeCell ref="B302:E302"/>
    <mergeCell ref="B303:B304"/>
    <mergeCell ref="N303:N316"/>
    <mergeCell ref="C305:F305"/>
    <mergeCell ref="B306:E306"/>
    <mergeCell ref="B307:E307"/>
    <mergeCell ref="F307:F308"/>
    <mergeCell ref="B308:E308"/>
    <mergeCell ref="B309:E309"/>
    <mergeCell ref="F309:F310"/>
    <mergeCell ref="B310:E310"/>
    <mergeCell ref="B311:E311"/>
    <mergeCell ref="F311:F312"/>
    <mergeCell ref="B312:E312"/>
    <mergeCell ref="B313:E313"/>
    <mergeCell ref="F313:F314"/>
    <mergeCell ref="B314:E314"/>
    <mergeCell ref="B315:E315"/>
    <mergeCell ref="F315:F316"/>
    <mergeCell ref="B316:E316"/>
    <mergeCell ref="B317:B318"/>
    <mergeCell ref="N317:N330"/>
    <mergeCell ref="C319:F319"/>
    <mergeCell ref="B320:E320"/>
    <mergeCell ref="B321:E321"/>
    <mergeCell ref="F321:F322"/>
    <mergeCell ref="B322:E322"/>
    <mergeCell ref="B323:E323"/>
    <mergeCell ref="F323:F324"/>
    <mergeCell ref="B324:E324"/>
    <mergeCell ref="B325:E325"/>
    <mergeCell ref="F325:F326"/>
    <mergeCell ref="B326:E326"/>
    <mergeCell ref="B327:E327"/>
    <mergeCell ref="F327:F328"/>
    <mergeCell ref="B328:E328"/>
    <mergeCell ref="B329:E329"/>
    <mergeCell ref="F329:F330"/>
    <mergeCell ref="B330:E330"/>
    <mergeCell ref="B331:B332"/>
    <mergeCell ref="N331:N344"/>
    <mergeCell ref="C333:F333"/>
    <mergeCell ref="B334:E334"/>
    <mergeCell ref="B335:E335"/>
    <mergeCell ref="F335:F336"/>
    <mergeCell ref="B336:E336"/>
    <mergeCell ref="B337:E337"/>
    <mergeCell ref="F337:F338"/>
    <mergeCell ref="B338:E338"/>
    <mergeCell ref="B339:E339"/>
    <mergeCell ref="F339:F340"/>
    <mergeCell ref="B340:E340"/>
    <mergeCell ref="B341:E341"/>
    <mergeCell ref="F341:F342"/>
    <mergeCell ref="B342:E342"/>
    <mergeCell ref="B343:E343"/>
    <mergeCell ref="F343:F344"/>
    <mergeCell ref="B344:E344"/>
    <mergeCell ref="B345:B346"/>
    <mergeCell ref="N345:N358"/>
    <mergeCell ref="C347:F347"/>
    <mergeCell ref="B348:E348"/>
    <mergeCell ref="B349:E349"/>
    <mergeCell ref="F349:F350"/>
    <mergeCell ref="B350:E350"/>
    <mergeCell ref="B351:E351"/>
    <mergeCell ref="F351:F352"/>
    <mergeCell ref="B352:E352"/>
    <mergeCell ref="B353:E353"/>
    <mergeCell ref="F353:F354"/>
    <mergeCell ref="B354:E354"/>
    <mergeCell ref="B355:E355"/>
    <mergeCell ref="F355:F356"/>
    <mergeCell ref="B356:E356"/>
    <mergeCell ref="B357:E357"/>
    <mergeCell ref="F357:F358"/>
    <mergeCell ref="B358:E358"/>
    <mergeCell ref="B359:B360"/>
    <mergeCell ref="N359:N372"/>
    <mergeCell ref="C361:F361"/>
    <mergeCell ref="B362:E362"/>
    <mergeCell ref="B363:E363"/>
    <mergeCell ref="F363:F364"/>
    <mergeCell ref="B364:E364"/>
    <mergeCell ref="B365:E365"/>
    <mergeCell ref="F365:F366"/>
    <mergeCell ref="B366:E366"/>
    <mergeCell ref="B367:E367"/>
    <mergeCell ref="F367:F368"/>
    <mergeCell ref="B368:E368"/>
    <mergeCell ref="B369:E369"/>
    <mergeCell ref="F369:F370"/>
    <mergeCell ref="B370:E370"/>
    <mergeCell ref="B371:E371"/>
    <mergeCell ref="F371:F372"/>
    <mergeCell ref="B372:E372"/>
  </mergeCells>
  <phoneticPr fontId="12"/>
  <conditionalFormatting sqref="B8 G9:G372 I9:L372 C10:F10 C11:D11 F13:F22 C24:F24 C25:D25 F27:F36 C38:F38 C39:D39 F41:F50 C52:F52 C53:D53 F55:F64 C66:F66 C67:D67 F69:F78 C80:F80 C81:D81 F83:F92 C94:F94 C95:D95 F97:F106 C108:F108 C109:D109 F111:F120 C122:F122 C123:D123 F125:F134 C136:F136 C137:D137 F139:F148 C150:F150 C151:D151 F153:F162 C164:F164 C165:D165 F167:F176 C178:F178 C179:D179 F181:F190 C192:F192 C193:D193 F195:F204 C206:F206 C207:D207 F209:F218 C220:F220 C221:D221 F223:F232 C234:F234 C235:D235 F237:F246 C248:F248 C249:D249 F251:F260 C262:F262 C263:D263 F265:F274 C276:F276 C277:D277 F279:F288 C290:F290 C291:D291 F293:F302 C304:F304 C305:D305 F307:F316 C318:F318 C319:D319 F321:F330 C332:F332 C333:D333 F335:F344 C346:F346 C347:D347 F349:F358 C360:F360 C361:D361 F363:F372">
    <cfRule type="containsBlanks" dxfId="7" priority="2">
      <formula>LEN(TRIM(B8))=0</formula>
    </cfRule>
  </conditionalFormatting>
  <conditionalFormatting sqref="B4:L4">
    <cfRule type="containsBlanks" dxfId="6" priority="3">
      <formula>LEN(TRIM(B4))=0</formula>
    </cfRule>
  </conditionalFormatting>
  <conditionalFormatting sqref="H9:H372 B14 B16 B18 B20 B22 B28 B30 B32 B34 B36 B42 B44 B46 B48 B50 B56 B58 B60 B62 B64 B70 B72 B74 B76 B78 B84 B86 B88 B90 B92 B98 B100 B102 B104 B106 B112 B114 B116 B118 B120 B126 B128 B130 B132 B134 B140 B142 B144 B146 B148 B154 B156 B158 B160 B162 B168 B170 B172 B174 B176 B182 B184 B186 B188 B190 B196 B198 B200 B202 B204 B210 B212 B214 B216 B218 B224 B226 B228 B230 B232 B238 B240 B242 B244 B246 B252 B254 B256 B258 B260 B266 B268 B270 B272 B274 B280 B282 B284 B286 B288 B294 B296 B298 B300 B302 B308 B310 B312 B314 B316 B322 B324 B326 B328 B330 B336 B338 B340 B342 B344 B350 B352 B354 B356 B358 B364 B366 B368 B370 B372">
    <cfRule type="cellIs" dxfId="5" priority="1" operator="equal">
      <formula>"-"</formula>
    </cfRule>
  </conditionalFormatting>
  <pageMargins left="0.70866141732283472" right="0.70866141732283472" top="0.74803149606299213" bottom="0.74803149606299213" header="0.31496062992125984" footer="0.31496062992125984"/>
  <pageSetup paperSize="9" scale="64" fitToHeight="0" orientation="portrait" r:id="rId1"/>
  <headerFooter>
    <oddHeader>&amp;L第２号様式　その４</oddHeader>
  </headerFooter>
  <rowBreaks count="6" manualBreakCount="6">
    <brk id="50" max="12" man="1"/>
    <brk id="106" max="12" man="1"/>
    <brk id="162" max="16383" man="1"/>
    <brk id="218" max="16383" man="1"/>
    <brk id="274" max="16383" man="1"/>
    <brk id="330" max="16383" man="1"/>
  </rowBreaks>
  <colBreaks count="1" manualBreakCount="1">
    <brk id="13" max="1048575" man="1"/>
  </colBreaks>
  <ignoredErrors>
    <ignoredError sqref="B9:L362 F363:L372" unlockedFormula="1"/>
  </ignoredErrors>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924AA-D0AC-409B-991C-B86477133B3F}">
  <sheetPr codeName="Sheet21">
    <tabColor rgb="FFFFC000"/>
    <pageSetUpPr fitToPage="1"/>
  </sheetPr>
  <dimension ref="A1:J30"/>
  <sheetViews>
    <sheetView workbookViewId="0"/>
  </sheetViews>
  <sheetFormatPr defaultColWidth="9" defaultRowHeight="12"/>
  <cols>
    <col min="1" max="1" width="2.109375" style="177" customWidth="1"/>
    <col min="2" max="2" width="1.109375" style="177" customWidth="1"/>
    <col min="3" max="6" width="16.6640625" style="177" customWidth="1"/>
    <col min="7" max="8" width="10.6640625" style="177" customWidth="1"/>
    <col min="9" max="9" width="2.21875" style="177" customWidth="1"/>
    <col min="10" max="10" width="80.6640625" style="177" customWidth="1"/>
    <col min="11" max="16384" width="9" style="177"/>
  </cols>
  <sheetData>
    <row r="1" spans="1:10" ht="7.5" customHeight="1">
      <c r="A1" s="176"/>
    </row>
    <row r="2" spans="1:10" ht="15.9" customHeight="1">
      <c r="A2" s="176"/>
      <c r="C2" s="177" t="s">
        <v>1089</v>
      </c>
      <c r="J2" s="318" t="s">
        <v>2717</v>
      </c>
    </row>
    <row r="3" spans="1:10" ht="27" customHeight="1" thickBot="1">
      <c r="A3" s="176"/>
      <c r="C3" s="177" t="s">
        <v>1090</v>
      </c>
      <c r="J3" s="319"/>
    </row>
    <row r="4" spans="1:10" ht="15.9" customHeight="1">
      <c r="A4" s="176"/>
      <c r="C4" s="1609" t="s">
        <v>64</v>
      </c>
      <c r="D4" s="1610"/>
      <c r="E4" s="1610" t="s">
        <v>18</v>
      </c>
      <c r="F4" s="1611"/>
      <c r="J4" s="319"/>
    </row>
    <row r="5" spans="1:10" ht="30" customHeight="1">
      <c r="A5" s="176"/>
      <c r="C5" s="320" t="s">
        <v>28</v>
      </c>
      <c r="D5" s="192" t="s">
        <v>29</v>
      </c>
      <c r="E5" s="192" t="s">
        <v>28</v>
      </c>
      <c r="F5" s="321" t="s">
        <v>29</v>
      </c>
    </row>
    <row r="6" spans="1:10" ht="30" customHeight="1" thickBot="1">
      <c r="A6" s="176"/>
      <c r="C6" s="582" t="str">
        <f>IFERROR(VLOOKUP(報_はじめに!$J$2,報告書事業者リスト!$A$5:$N$1001,13,FALSE),"")</f>
        <v/>
      </c>
      <c r="D6" s="583" t="str">
        <f>IFERROR(VLOOKUP(報_はじめに!$J$2,報告書事業者リスト!$A$5:$N$1001,14,FALSE),"")</f>
        <v/>
      </c>
      <c r="E6" s="584">
        <f>IFERROR('E1'!Q52,0)</f>
        <v>444.44444444444446</v>
      </c>
      <c r="F6" s="585">
        <f>IFERROR('E1'!R52,0)</f>
        <v>4.4444444444444446E-2</v>
      </c>
      <c r="J6" s="322"/>
    </row>
    <row r="7" spans="1:10" ht="27" customHeight="1" thickBot="1">
      <c r="C7" s="212" t="s">
        <v>19</v>
      </c>
      <c r="J7" s="323"/>
    </row>
    <row r="8" spans="1:10" ht="122.25" customHeight="1" thickBot="1">
      <c r="C8" s="1554" t="s">
        <v>2782</v>
      </c>
      <c r="D8" s="1555"/>
      <c r="E8" s="1555"/>
      <c r="F8" s="1555"/>
      <c r="G8" s="1555"/>
      <c r="H8" s="1556"/>
    </row>
    <row r="9" spans="1:10" ht="24" customHeight="1">
      <c r="A9" s="176"/>
      <c r="C9" s="200"/>
      <c r="J9" s="324"/>
    </row>
    <row r="10" spans="1:10" ht="18" customHeight="1">
      <c r="C10" s="212" t="s">
        <v>74</v>
      </c>
      <c r="J10" s="325"/>
    </row>
    <row r="11" spans="1:10" ht="15" customHeight="1" thickBot="1">
      <c r="A11" s="176"/>
      <c r="C11" s="326" t="s">
        <v>1091</v>
      </c>
      <c r="D11" s="49"/>
      <c r="E11" s="327"/>
      <c r="F11" s="49"/>
      <c r="G11" s="327"/>
      <c r="H11" s="49"/>
      <c r="J11" s="323"/>
    </row>
    <row r="12" spans="1:10" ht="122.25" customHeight="1" thickBot="1">
      <c r="C12" s="1554" t="s">
        <v>2783</v>
      </c>
      <c r="D12" s="1555"/>
      <c r="E12" s="1555"/>
      <c r="F12" s="1555"/>
      <c r="G12" s="1555"/>
      <c r="H12" s="1556"/>
      <c r="J12" s="182"/>
    </row>
    <row r="13" spans="1:10" ht="24" customHeight="1">
      <c r="C13" s="204"/>
      <c r="D13" s="204"/>
      <c r="E13" s="204"/>
      <c r="F13" s="204"/>
      <c r="G13" s="204"/>
      <c r="H13" s="204"/>
      <c r="J13" s="191"/>
    </row>
    <row r="14" spans="1:10" ht="15" customHeight="1" thickBot="1">
      <c r="C14" s="328" t="s">
        <v>986</v>
      </c>
      <c r="J14" s="191"/>
    </row>
    <row r="15" spans="1:10" ht="122.25" customHeight="1" thickBot="1">
      <c r="C15" s="1554" t="s">
        <v>2784</v>
      </c>
      <c r="D15" s="1555"/>
      <c r="E15" s="1555"/>
      <c r="F15" s="1555"/>
      <c r="G15" s="1555"/>
      <c r="H15" s="1556"/>
      <c r="J15" s="191"/>
    </row>
    <row r="16" spans="1:10" ht="24" customHeight="1">
      <c r="C16" s="204"/>
      <c r="D16" s="204"/>
      <c r="E16" s="204"/>
      <c r="F16" s="204"/>
      <c r="G16" s="204"/>
      <c r="H16" s="204"/>
      <c r="J16" s="191"/>
    </row>
    <row r="17" spans="3:10" ht="15" customHeight="1" thickBot="1">
      <c r="C17" s="328" t="s">
        <v>73</v>
      </c>
      <c r="J17" s="191"/>
    </row>
    <row r="18" spans="3:10" ht="122.25" customHeight="1" thickBot="1">
      <c r="C18" s="1554" t="s">
        <v>2785</v>
      </c>
      <c r="D18" s="1555"/>
      <c r="E18" s="1555"/>
      <c r="F18" s="1555"/>
      <c r="G18" s="1555"/>
      <c r="H18" s="1556"/>
      <c r="J18" s="257"/>
    </row>
    <row r="19" spans="3:10" ht="3.75" customHeight="1"/>
    <row r="20" spans="3:10">
      <c r="I20" s="202"/>
    </row>
    <row r="21" spans="3:10" ht="18" customHeight="1"/>
    <row r="22" spans="3:10" ht="18" customHeight="1"/>
    <row r="23" spans="3:10" ht="18" customHeight="1"/>
    <row r="24" spans="3:10" ht="18" customHeight="1"/>
    <row r="25" spans="3:10" ht="18" customHeight="1"/>
    <row r="26" spans="3:10" ht="18" customHeight="1"/>
    <row r="27" spans="3:10" ht="18" customHeight="1"/>
    <row r="28" spans="3:10" ht="18" customHeight="1"/>
    <row r="29" spans="3:10" ht="18" customHeight="1"/>
    <row r="30" spans="3:10" ht="18" customHeight="1"/>
  </sheetData>
  <sheetProtection algorithmName="SHA-512" hashValue="cpdfMCUU7H5LEyYuQLT0d88K1bCVCKRf7q4OuoLv7KQjDwcjp3rFSXFIzJ43iM7NT7F/4sNpLb6azsRllQSj5g==" saltValue="VivottTKeZVmhcRXH4hkOA==" spinCount="100000" sheet="1" formatCells="0"/>
  <mergeCells count="6">
    <mergeCell ref="C18:H18"/>
    <mergeCell ref="C4:D4"/>
    <mergeCell ref="E4:F4"/>
    <mergeCell ref="C8:H8"/>
    <mergeCell ref="C12:H12"/>
    <mergeCell ref="C15:H15"/>
  </mergeCells>
  <phoneticPr fontId="12"/>
  <conditionalFormatting sqref="C8 C12 C15 C18">
    <cfRule type="containsBlanks" dxfId="4" priority="4" stopIfTrue="1">
      <formula>LEN(TRIM(C8))=0</formula>
    </cfRule>
  </conditionalFormatting>
  <conditionalFormatting sqref="C6:F6">
    <cfRule type="containsBlanks" dxfId="3" priority="1">
      <formula>LEN(TRIM(C6))=0</formula>
    </cfRule>
  </conditionalFormatting>
  <dataValidations count="1">
    <dataValidation type="custom" allowBlank="1" showInputMessage="1" showErrorMessage="1" error="「－」は入力できません。_x000a_目標値がない場合は「0」を入力してください。" sqref="D11:H11 C6:D6" xr:uid="{6D1654DF-9EB1-41BE-982E-9AD121B17F17}">
      <formula1>NOT(OR(C6="ー",C6="-",C6="－",C6="‐",C6="—",C6="⁻"))</formula1>
    </dataValidation>
  </dataValidations>
  <printOptions horizontalCentered="1"/>
  <pageMargins left="0.39370078740157483" right="0.39370078740157483" top="0.39370078740157483" bottom="0.31496062992125984" header="0.23622047244094491" footer="0.19685039370078741"/>
  <pageSetup paperSize="9" orientation="portrait" r:id="rId1"/>
  <headerFooter alignWithMargins="0">
    <oddHeader>&amp;L第２号様式　その５</oddHeader>
  </headerFooter>
  <drawing r:id="rId2"/>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063CD-C145-447A-8700-A33C1A1F3A0D}">
  <sheetPr codeName="Sheet12">
    <tabColor rgb="FF00B0F0"/>
  </sheetPr>
  <dimension ref="A1:AB99"/>
  <sheetViews>
    <sheetView workbookViewId="0"/>
  </sheetViews>
  <sheetFormatPr defaultRowHeight="15"/>
  <cols>
    <col min="1" max="1" width="5.6640625" style="72" customWidth="1"/>
    <col min="2" max="2" width="11.77734375" style="72" customWidth="1"/>
    <col min="3" max="19" width="8.88671875" style="72" customWidth="1"/>
    <col min="20" max="20" width="11.44140625" style="72" customWidth="1"/>
    <col min="21" max="21" width="10.21875" style="72" customWidth="1"/>
    <col min="22" max="28" width="9" style="72"/>
    <col min="257" max="257" width="5.6640625" customWidth="1"/>
    <col min="258" max="258" width="11.77734375" customWidth="1"/>
    <col min="259" max="275" width="8.88671875" customWidth="1"/>
    <col min="276" max="276" width="11.44140625" customWidth="1"/>
    <col min="277" max="277" width="13.109375" customWidth="1"/>
    <col min="513" max="513" width="5.6640625" customWidth="1"/>
    <col min="514" max="514" width="11.77734375" customWidth="1"/>
    <col min="515" max="531" width="8.88671875" customWidth="1"/>
    <col min="532" max="532" width="11.44140625" customWidth="1"/>
    <col min="533" max="533" width="13.109375" customWidth="1"/>
    <col min="769" max="769" width="5.6640625" customWidth="1"/>
    <col min="770" max="770" width="11.77734375" customWidth="1"/>
    <col min="771" max="787" width="8.88671875" customWidth="1"/>
    <col min="788" max="788" width="11.44140625" customWidth="1"/>
    <col min="789" max="789" width="13.109375" customWidth="1"/>
    <col min="1025" max="1025" width="5.6640625" customWidth="1"/>
    <col min="1026" max="1026" width="11.77734375" customWidth="1"/>
    <col min="1027" max="1043" width="8.88671875" customWidth="1"/>
    <col min="1044" max="1044" width="11.44140625" customWidth="1"/>
    <col min="1045" max="1045" width="13.109375" customWidth="1"/>
    <col min="1281" max="1281" width="5.6640625" customWidth="1"/>
    <col min="1282" max="1282" width="11.77734375" customWidth="1"/>
    <col min="1283" max="1299" width="8.88671875" customWidth="1"/>
    <col min="1300" max="1300" width="11.44140625" customWidth="1"/>
    <col min="1301" max="1301" width="13.109375" customWidth="1"/>
    <col min="1537" max="1537" width="5.6640625" customWidth="1"/>
    <col min="1538" max="1538" width="11.77734375" customWidth="1"/>
    <col min="1539" max="1555" width="8.88671875" customWidth="1"/>
    <col min="1556" max="1556" width="11.44140625" customWidth="1"/>
    <col min="1557" max="1557" width="13.109375" customWidth="1"/>
    <col min="1793" max="1793" width="5.6640625" customWidth="1"/>
    <col min="1794" max="1794" width="11.77734375" customWidth="1"/>
    <col min="1795" max="1811" width="8.88671875" customWidth="1"/>
    <col min="1812" max="1812" width="11.44140625" customWidth="1"/>
    <col min="1813" max="1813" width="13.109375" customWidth="1"/>
    <col min="2049" max="2049" width="5.6640625" customWidth="1"/>
    <col min="2050" max="2050" width="11.77734375" customWidth="1"/>
    <col min="2051" max="2067" width="8.88671875" customWidth="1"/>
    <col min="2068" max="2068" width="11.44140625" customWidth="1"/>
    <col min="2069" max="2069" width="13.109375" customWidth="1"/>
    <col min="2305" max="2305" width="5.6640625" customWidth="1"/>
    <col min="2306" max="2306" width="11.77734375" customWidth="1"/>
    <col min="2307" max="2323" width="8.88671875" customWidth="1"/>
    <col min="2324" max="2324" width="11.44140625" customWidth="1"/>
    <col min="2325" max="2325" width="13.109375" customWidth="1"/>
    <col min="2561" max="2561" width="5.6640625" customWidth="1"/>
    <col min="2562" max="2562" width="11.77734375" customWidth="1"/>
    <col min="2563" max="2579" width="8.88671875" customWidth="1"/>
    <col min="2580" max="2580" width="11.44140625" customWidth="1"/>
    <col min="2581" max="2581" width="13.109375" customWidth="1"/>
    <col min="2817" max="2817" width="5.6640625" customWidth="1"/>
    <col min="2818" max="2818" width="11.77734375" customWidth="1"/>
    <col min="2819" max="2835" width="8.88671875" customWidth="1"/>
    <col min="2836" max="2836" width="11.44140625" customWidth="1"/>
    <col min="2837" max="2837" width="13.109375" customWidth="1"/>
    <col min="3073" max="3073" width="5.6640625" customWidth="1"/>
    <col min="3074" max="3074" width="11.77734375" customWidth="1"/>
    <col min="3075" max="3091" width="8.88671875" customWidth="1"/>
    <col min="3092" max="3092" width="11.44140625" customWidth="1"/>
    <col min="3093" max="3093" width="13.109375" customWidth="1"/>
    <col min="3329" max="3329" width="5.6640625" customWidth="1"/>
    <col min="3330" max="3330" width="11.77734375" customWidth="1"/>
    <col min="3331" max="3347" width="8.88671875" customWidth="1"/>
    <col min="3348" max="3348" width="11.44140625" customWidth="1"/>
    <col min="3349" max="3349" width="13.109375" customWidth="1"/>
    <col min="3585" max="3585" width="5.6640625" customWidth="1"/>
    <col min="3586" max="3586" width="11.77734375" customWidth="1"/>
    <col min="3587" max="3603" width="8.88671875" customWidth="1"/>
    <col min="3604" max="3604" width="11.44140625" customWidth="1"/>
    <col min="3605" max="3605" width="13.109375" customWidth="1"/>
    <col min="3841" max="3841" width="5.6640625" customWidth="1"/>
    <col min="3842" max="3842" width="11.77734375" customWidth="1"/>
    <col min="3843" max="3859" width="8.88671875" customWidth="1"/>
    <col min="3860" max="3860" width="11.44140625" customWidth="1"/>
    <col min="3861" max="3861" width="13.109375" customWidth="1"/>
    <col min="4097" max="4097" width="5.6640625" customWidth="1"/>
    <col min="4098" max="4098" width="11.77734375" customWidth="1"/>
    <col min="4099" max="4115" width="8.88671875" customWidth="1"/>
    <col min="4116" max="4116" width="11.44140625" customWidth="1"/>
    <col min="4117" max="4117" width="13.109375" customWidth="1"/>
    <col min="4353" max="4353" width="5.6640625" customWidth="1"/>
    <col min="4354" max="4354" width="11.77734375" customWidth="1"/>
    <col min="4355" max="4371" width="8.88671875" customWidth="1"/>
    <col min="4372" max="4372" width="11.44140625" customWidth="1"/>
    <col min="4373" max="4373" width="13.109375" customWidth="1"/>
    <col min="4609" max="4609" width="5.6640625" customWidth="1"/>
    <col min="4610" max="4610" width="11.77734375" customWidth="1"/>
    <col min="4611" max="4627" width="8.88671875" customWidth="1"/>
    <col min="4628" max="4628" width="11.44140625" customWidth="1"/>
    <col min="4629" max="4629" width="13.109375" customWidth="1"/>
    <col min="4865" max="4865" width="5.6640625" customWidth="1"/>
    <col min="4866" max="4866" width="11.77734375" customWidth="1"/>
    <col min="4867" max="4883" width="8.88671875" customWidth="1"/>
    <col min="4884" max="4884" width="11.44140625" customWidth="1"/>
    <col min="4885" max="4885" width="13.109375" customWidth="1"/>
    <col min="5121" max="5121" width="5.6640625" customWidth="1"/>
    <col min="5122" max="5122" width="11.77734375" customWidth="1"/>
    <col min="5123" max="5139" width="8.88671875" customWidth="1"/>
    <col min="5140" max="5140" width="11.44140625" customWidth="1"/>
    <col min="5141" max="5141" width="13.109375" customWidth="1"/>
    <col min="5377" max="5377" width="5.6640625" customWidth="1"/>
    <col min="5378" max="5378" width="11.77734375" customWidth="1"/>
    <col min="5379" max="5395" width="8.88671875" customWidth="1"/>
    <col min="5396" max="5396" width="11.44140625" customWidth="1"/>
    <col min="5397" max="5397" width="13.109375" customWidth="1"/>
    <col min="5633" max="5633" width="5.6640625" customWidth="1"/>
    <col min="5634" max="5634" width="11.77734375" customWidth="1"/>
    <col min="5635" max="5651" width="8.88671875" customWidth="1"/>
    <col min="5652" max="5652" width="11.44140625" customWidth="1"/>
    <col min="5653" max="5653" width="13.109375" customWidth="1"/>
    <col min="5889" max="5889" width="5.6640625" customWidth="1"/>
    <col min="5890" max="5890" width="11.77734375" customWidth="1"/>
    <col min="5891" max="5907" width="8.88671875" customWidth="1"/>
    <col min="5908" max="5908" width="11.44140625" customWidth="1"/>
    <col min="5909" max="5909" width="13.109375" customWidth="1"/>
    <col min="6145" max="6145" width="5.6640625" customWidth="1"/>
    <col min="6146" max="6146" width="11.77734375" customWidth="1"/>
    <col min="6147" max="6163" width="8.88671875" customWidth="1"/>
    <col min="6164" max="6164" width="11.44140625" customWidth="1"/>
    <col min="6165" max="6165" width="13.109375" customWidth="1"/>
    <col min="6401" max="6401" width="5.6640625" customWidth="1"/>
    <col min="6402" max="6402" width="11.77734375" customWidth="1"/>
    <col min="6403" max="6419" width="8.88671875" customWidth="1"/>
    <col min="6420" max="6420" width="11.44140625" customWidth="1"/>
    <col min="6421" max="6421" width="13.109375" customWidth="1"/>
    <col min="6657" max="6657" width="5.6640625" customWidth="1"/>
    <col min="6658" max="6658" width="11.77734375" customWidth="1"/>
    <col min="6659" max="6675" width="8.88671875" customWidth="1"/>
    <col min="6676" max="6676" width="11.44140625" customWidth="1"/>
    <col min="6677" max="6677" width="13.109375" customWidth="1"/>
    <col min="6913" max="6913" width="5.6640625" customWidth="1"/>
    <col min="6914" max="6914" width="11.77734375" customWidth="1"/>
    <col min="6915" max="6931" width="8.88671875" customWidth="1"/>
    <col min="6932" max="6932" width="11.44140625" customWidth="1"/>
    <col min="6933" max="6933" width="13.109375" customWidth="1"/>
    <col min="7169" max="7169" width="5.6640625" customWidth="1"/>
    <col min="7170" max="7170" width="11.77734375" customWidth="1"/>
    <col min="7171" max="7187" width="8.88671875" customWidth="1"/>
    <col min="7188" max="7188" width="11.44140625" customWidth="1"/>
    <col min="7189" max="7189" width="13.109375" customWidth="1"/>
    <col min="7425" max="7425" width="5.6640625" customWidth="1"/>
    <col min="7426" max="7426" width="11.77734375" customWidth="1"/>
    <col min="7427" max="7443" width="8.88671875" customWidth="1"/>
    <col min="7444" max="7444" width="11.44140625" customWidth="1"/>
    <col min="7445" max="7445" width="13.109375" customWidth="1"/>
    <col min="7681" max="7681" width="5.6640625" customWidth="1"/>
    <col min="7682" max="7682" width="11.77734375" customWidth="1"/>
    <col min="7683" max="7699" width="8.88671875" customWidth="1"/>
    <col min="7700" max="7700" width="11.44140625" customWidth="1"/>
    <col min="7701" max="7701" width="13.109375" customWidth="1"/>
    <col min="7937" max="7937" width="5.6640625" customWidth="1"/>
    <col min="7938" max="7938" width="11.77734375" customWidth="1"/>
    <col min="7939" max="7955" width="8.88671875" customWidth="1"/>
    <col min="7956" max="7956" width="11.44140625" customWidth="1"/>
    <col min="7957" max="7957" width="13.109375" customWidth="1"/>
    <col min="8193" max="8193" width="5.6640625" customWidth="1"/>
    <col min="8194" max="8194" width="11.77734375" customWidth="1"/>
    <col min="8195" max="8211" width="8.88671875" customWidth="1"/>
    <col min="8212" max="8212" width="11.44140625" customWidth="1"/>
    <col min="8213" max="8213" width="13.109375" customWidth="1"/>
    <col min="8449" max="8449" width="5.6640625" customWidth="1"/>
    <col min="8450" max="8450" width="11.77734375" customWidth="1"/>
    <col min="8451" max="8467" width="8.88671875" customWidth="1"/>
    <col min="8468" max="8468" width="11.44140625" customWidth="1"/>
    <col min="8469" max="8469" width="13.109375" customWidth="1"/>
    <col min="8705" max="8705" width="5.6640625" customWidth="1"/>
    <col min="8706" max="8706" width="11.77734375" customWidth="1"/>
    <col min="8707" max="8723" width="8.88671875" customWidth="1"/>
    <col min="8724" max="8724" width="11.44140625" customWidth="1"/>
    <col min="8725" max="8725" width="13.109375" customWidth="1"/>
    <col min="8961" max="8961" width="5.6640625" customWidth="1"/>
    <col min="8962" max="8962" width="11.77734375" customWidth="1"/>
    <col min="8963" max="8979" width="8.88671875" customWidth="1"/>
    <col min="8980" max="8980" width="11.44140625" customWidth="1"/>
    <col min="8981" max="8981" width="13.109375" customWidth="1"/>
    <col min="9217" max="9217" width="5.6640625" customWidth="1"/>
    <col min="9218" max="9218" width="11.77734375" customWidth="1"/>
    <col min="9219" max="9235" width="8.88671875" customWidth="1"/>
    <col min="9236" max="9236" width="11.44140625" customWidth="1"/>
    <col min="9237" max="9237" width="13.109375" customWidth="1"/>
    <col min="9473" max="9473" width="5.6640625" customWidth="1"/>
    <col min="9474" max="9474" width="11.77734375" customWidth="1"/>
    <col min="9475" max="9491" width="8.88671875" customWidth="1"/>
    <col min="9492" max="9492" width="11.44140625" customWidth="1"/>
    <col min="9493" max="9493" width="13.109375" customWidth="1"/>
    <col min="9729" max="9729" width="5.6640625" customWidth="1"/>
    <col min="9730" max="9730" width="11.77734375" customWidth="1"/>
    <col min="9731" max="9747" width="8.88671875" customWidth="1"/>
    <col min="9748" max="9748" width="11.44140625" customWidth="1"/>
    <col min="9749" max="9749" width="13.109375" customWidth="1"/>
    <col min="9985" max="9985" width="5.6640625" customWidth="1"/>
    <col min="9986" max="9986" width="11.77734375" customWidth="1"/>
    <col min="9987" max="10003" width="8.88671875" customWidth="1"/>
    <col min="10004" max="10004" width="11.44140625" customWidth="1"/>
    <col min="10005" max="10005" width="13.109375" customWidth="1"/>
    <col min="10241" max="10241" width="5.6640625" customWidth="1"/>
    <col min="10242" max="10242" width="11.77734375" customWidth="1"/>
    <col min="10243" max="10259" width="8.88671875" customWidth="1"/>
    <col min="10260" max="10260" width="11.44140625" customWidth="1"/>
    <col min="10261" max="10261" width="13.109375" customWidth="1"/>
    <col min="10497" max="10497" width="5.6640625" customWidth="1"/>
    <col min="10498" max="10498" width="11.77734375" customWidth="1"/>
    <col min="10499" max="10515" width="8.88671875" customWidth="1"/>
    <col min="10516" max="10516" width="11.44140625" customWidth="1"/>
    <col min="10517" max="10517" width="13.109375" customWidth="1"/>
    <col min="10753" max="10753" width="5.6640625" customWidth="1"/>
    <col min="10754" max="10754" width="11.77734375" customWidth="1"/>
    <col min="10755" max="10771" width="8.88671875" customWidth="1"/>
    <col min="10772" max="10772" width="11.44140625" customWidth="1"/>
    <col min="10773" max="10773" width="13.109375" customWidth="1"/>
    <col min="11009" max="11009" width="5.6640625" customWidth="1"/>
    <col min="11010" max="11010" width="11.77734375" customWidth="1"/>
    <col min="11011" max="11027" width="8.88671875" customWidth="1"/>
    <col min="11028" max="11028" width="11.44140625" customWidth="1"/>
    <col min="11029" max="11029" width="13.109375" customWidth="1"/>
    <col min="11265" max="11265" width="5.6640625" customWidth="1"/>
    <col min="11266" max="11266" width="11.77734375" customWidth="1"/>
    <col min="11267" max="11283" width="8.88671875" customWidth="1"/>
    <col min="11284" max="11284" width="11.44140625" customWidth="1"/>
    <col min="11285" max="11285" width="13.109375" customWidth="1"/>
    <col min="11521" max="11521" width="5.6640625" customWidth="1"/>
    <col min="11522" max="11522" width="11.77734375" customWidth="1"/>
    <col min="11523" max="11539" width="8.88671875" customWidth="1"/>
    <col min="11540" max="11540" width="11.44140625" customWidth="1"/>
    <col min="11541" max="11541" width="13.109375" customWidth="1"/>
    <col min="11777" max="11777" width="5.6640625" customWidth="1"/>
    <col min="11778" max="11778" width="11.77734375" customWidth="1"/>
    <col min="11779" max="11795" width="8.88671875" customWidth="1"/>
    <col min="11796" max="11796" width="11.44140625" customWidth="1"/>
    <col min="11797" max="11797" width="13.109375" customWidth="1"/>
    <col min="12033" max="12033" width="5.6640625" customWidth="1"/>
    <col min="12034" max="12034" width="11.77734375" customWidth="1"/>
    <col min="12035" max="12051" width="8.88671875" customWidth="1"/>
    <col min="12052" max="12052" width="11.44140625" customWidth="1"/>
    <col min="12053" max="12053" width="13.109375" customWidth="1"/>
    <col min="12289" max="12289" width="5.6640625" customWidth="1"/>
    <col min="12290" max="12290" width="11.77734375" customWidth="1"/>
    <col min="12291" max="12307" width="8.88671875" customWidth="1"/>
    <col min="12308" max="12308" width="11.44140625" customWidth="1"/>
    <col min="12309" max="12309" width="13.109375" customWidth="1"/>
    <col min="12545" max="12545" width="5.6640625" customWidth="1"/>
    <col min="12546" max="12546" width="11.77734375" customWidth="1"/>
    <col min="12547" max="12563" width="8.88671875" customWidth="1"/>
    <col min="12564" max="12564" width="11.44140625" customWidth="1"/>
    <col min="12565" max="12565" width="13.109375" customWidth="1"/>
    <col min="12801" max="12801" width="5.6640625" customWidth="1"/>
    <col min="12802" max="12802" width="11.77734375" customWidth="1"/>
    <col min="12803" max="12819" width="8.88671875" customWidth="1"/>
    <col min="12820" max="12820" width="11.44140625" customWidth="1"/>
    <col min="12821" max="12821" width="13.109375" customWidth="1"/>
    <col min="13057" max="13057" width="5.6640625" customWidth="1"/>
    <col min="13058" max="13058" width="11.77734375" customWidth="1"/>
    <col min="13059" max="13075" width="8.88671875" customWidth="1"/>
    <col min="13076" max="13076" width="11.44140625" customWidth="1"/>
    <col min="13077" max="13077" width="13.109375" customWidth="1"/>
    <col min="13313" max="13313" width="5.6640625" customWidth="1"/>
    <col min="13314" max="13314" width="11.77734375" customWidth="1"/>
    <col min="13315" max="13331" width="8.88671875" customWidth="1"/>
    <col min="13332" max="13332" width="11.44140625" customWidth="1"/>
    <col min="13333" max="13333" width="13.109375" customWidth="1"/>
    <col min="13569" max="13569" width="5.6640625" customWidth="1"/>
    <col min="13570" max="13570" width="11.77734375" customWidth="1"/>
    <col min="13571" max="13587" width="8.88671875" customWidth="1"/>
    <col min="13588" max="13588" width="11.44140625" customWidth="1"/>
    <col min="13589" max="13589" width="13.109375" customWidth="1"/>
    <col min="13825" max="13825" width="5.6640625" customWidth="1"/>
    <col min="13826" max="13826" width="11.77734375" customWidth="1"/>
    <col min="13827" max="13843" width="8.88671875" customWidth="1"/>
    <col min="13844" max="13844" width="11.44140625" customWidth="1"/>
    <col min="13845" max="13845" width="13.109375" customWidth="1"/>
    <col min="14081" max="14081" width="5.6640625" customWidth="1"/>
    <col min="14082" max="14082" width="11.77734375" customWidth="1"/>
    <col min="14083" max="14099" width="8.88671875" customWidth="1"/>
    <col min="14100" max="14100" width="11.44140625" customWidth="1"/>
    <col min="14101" max="14101" width="13.109375" customWidth="1"/>
    <col min="14337" max="14337" width="5.6640625" customWidth="1"/>
    <col min="14338" max="14338" width="11.77734375" customWidth="1"/>
    <col min="14339" max="14355" width="8.88671875" customWidth="1"/>
    <col min="14356" max="14356" width="11.44140625" customWidth="1"/>
    <col min="14357" max="14357" width="13.109375" customWidth="1"/>
    <col min="14593" max="14593" width="5.6640625" customWidth="1"/>
    <col min="14594" max="14594" width="11.77734375" customWidth="1"/>
    <col min="14595" max="14611" width="8.88671875" customWidth="1"/>
    <col min="14612" max="14612" width="11.44140625" customWidth="1"/>
    <col min="14613" max="14613" width="13.109375" customWidth="1"/>
    <col min="14849" max="14849" width="5.6640625" customWidth="1"/>
    <col min="14850" max="14850" width="11.77734375" customWidth="1"/>
    <col min="14851" max="14867" width="8.88671875" customWidth="1"/>
    <col min="14868" max="14868" width="11.44140625" customWidth="1"/>
    <col min="14869" max="14869" width="13.109375" customWidth="1"/>
    <col min="15105" max="15105" width="5.6640625" customWidth="1"/>
    <col min="15106" max="15106" width="11.77734375" customWidth="1"/>
    <col min="15107" max="15123" width="8.88671875" customWidth="1"/>
    <col min="15124" max="15124" width="11.44140625" customWidth="1"/>
    <col min="15125" max="15125" width="13.109375" customWidth="1"/>
    <col min="15361" max="15361" width="5.6640625" customWidth="1"/>
    <col min="15362" max="15362" width="11.77734375" customWidth="1"/>
    <col min="15363" max="15379" width="8.88671875" customWidth="1"/>
    <col min="15380" max="15380" width="11.44140625" customWidth="1"/>
    <col min="15381" max="15381" width="13.109375" customWidth="1"/>
    <col min="15617" max="15617" width="5.6640625" customWidth="1"/>
    <col min="15618" max="15618" width="11.77734375" customWidth="1"/>
    <col min="15619" max="15635" width="8.88671875" customWidth="1"/>
    <col min="15636" max="15636" width="11.44140625" customWidth="1"/>
    <col min="15637" max="15637" width="13.109375" customWidth="1"/>
    <col min="15873" max="15873" width="5.6640625" customWidth="1"/>
    <col min="15874" max="15874" width="11.77734375" customWidth="1"/>
    <col min="15875" max="15891" width="8.88671875" customWidth="1"/>
    <col min="15892" max="15892" width="11.44140625" customWidth="1"/>
    <col min="15893" max="15893" width="13.109375" customWidth="1"/>
    <col min="16129" max="16129" width="5.6640625" customWidth="1"/>
    <col min="16130" max="16130" width="11.77734375" customWidth="1"/>
    <col min="16131" max="16146" width="8.88671875" customWidth="1"/>
    <col min="16147" max="16150" width="8.77734375" customWidth="1"/>
  </cols>
  <sheetData>
    <row r="1" spans="1:21">
      <c r="A1" s="71"/>
      <c r="S1" s="71"/>
      <c r="T1" s="73" t="s">
        <v>1253</v>
      </c>
    </row>
    <row r="2" spans="1:21">
      <c r="T2" s="74"/>
    </row>
    <row r="3" spans="1:21">
      <c r="T3" s="74"/>
    </row>
    <row r="4" spans="1:21">
      <c r="T4" s="74"/>
    </row>
    <row r="5" spans="1:21">
      <c r="T5" s="74"/>
    </row>
    <row r="6" spans="1:21">
      <c r="T6" s="74"/>
    </row>
    <row r="7" spans="1:21">
      <c r="T7" s="74"/>
    </row>
    <row r="8" spans="1:21">
      <c r="T8" s="74"/>
    </row>
    <row r="9" spans="1:21">
      <c r="T9" s="74"/>
    </row>
    <row r="10" spans="1:21">
      <c r="T10" s="74"/>
    </row>
    <row r="11" spans="1:21">
      <c r="T11" s="74"/>
    </row>
    <row r="12" spans="1:21">
      <c r="T12" s="74"/>
    </row>
    <row r="13" spans="1:21">
      <c r="T13" s="74"/>
    </row>
    <row r="14" spans="1:21" ht="15.6" thickBot="1">
      <c r="A14" s="72" t="s">
        <v>75</v>
      </c>
      <c r="T14" s="74"/>
    </row>
    <row r="15" spans="1:21" ht="15.6" thickBot="1">
      <c r="A15" s="1630" t="s">
        <v>2786</v>
      </c>
      <c r="B15" s="1631"/>
      <c r="C15" s="1631"/>
      <c r="D15" s="1631"/>
      <c r="E15" s="1631"/>
      <c r="F15" s="1631"/>
      <c r="G15" s="1631"/>
      <c r="H15" s="1631"/>
      <c r="I15" s="1631"/>
      <c r="J15" s="1631"/>
      <c r="K15" s="1631"/>
      <c r="L15" s="1631"/>
      <c r="M15" s="1631"/>
      <c r="N15" s="1631"/>
      <c r="O15" s="1632"/>
      <c r="T15" s="74"/>
      <c r="U15" s="75" t="s">
        <v>1254</v>
      </c>
    </row>
    <row r="16" spans="1:21">
      <c r="T16" s="74"/>
    </row>
    <row r="17" spans="1:28" ht="15.9" customHeight="1">
      <c r="A17" s="72" t="s">
        <v>1255</v>
      </c>
    </row>
    <row r="18" spans="1:28" ht="15.9" customHeight="1">
      <c r="A18" s="72" t="s">
        <v>1256</v>
      </c>
      <c r="T18" s="76" t="s">
        <v>1257</v>
      </c>
    </row>
    <row r="19" spans="1:28" ht="15.9" customHeight="1">
      <c r="A19" s="1622" t="s">
        <v>1258</v>
      </c>
      <c r="B19" s="77" t="s">
        <v>1259</v>
      </c>
      <c r="C19" s="1625" t="s">
        <v>1260</v>
      </c>
      <c r="D19" s="1633"/>
      <c r="E19" s="78"/>
      <c r="F19" s="899"/>
      <c r="G19" s="1625" t="s">
        <v>1261</v>
      </c>
      <c r="H19" s="1633"/>
      <c r="I19" s="1633"/>
      <c r="J19" s="79"/>
      <c r="K19" s="1625" t="s">
        <v>1262</v>
      </c>
      <c r="L19" s="1633"/>
      <c r="M19" s="1633"/>
      <c r="N19" s="1633"/>
      <c r="O19" s="80"/>
      <c r="P19" s="80"/>
      <c r="Q19" s="80"/>
      <c r="R19" s="80"/>
      <c r="S19" s="81"/>
      <c r="T19" s="1614" t="s">
        <v>23</v>
      </c>
      <c r="U19" s="82"/>
      <c r="V19" s="82"/>
      <c r="W19" s="82"/>
      <c r="X19" s="82"/>
      <c r="Y19" s="82"/>
      <c r="Z19" s="82"/>
      <c r="AA19" s="82"/>
      <c r="AB19" s="82"/>
    </row>
    <row r="20" spans="1:28" ht="17.25" customHeight="1">
      <c r="A20" s="1623"/>
      <c r="B20" s="83"/>
      <c r="C20" s="84"/>
      <c r="D20" s="1614" t="s">
        <v>1263</v>
      </c>
      <c r="E20" s="1614" t="s">
        <v>1264</v>
      </c>
      <c r="F20" s="1614" t="s">
        <v>1265</v>
      </c>
      <c r="G20" s="84"/>
      <c r="H20" s="1614" t="s">
        <v>1266</v>
      </c>
      <c r="I20" s="1616" t="s">
        <v>1267</v>
      </c>
      <c r="J20" s="1614" t="s">
        <v>1268</v>
      </c>
      <c r="K20" s="85"/>
      <c r="L20" s="1614" t="s">
        <v>1266</v>
      </c>
      <c r="M20" s="1616" t="s">
        <v>1267</v>
      </c>
      <c r="N20" s="1625" t="s">
        <v>1269</v>
      </c>
      <c r="O20" s="80"/>
      <c r="P20" s="82"/>
      <c r="Q20" s="82"/>
      <c r="R20" s="82"/>
      <c r="S20" s="1618" t="s">
        <v>1270</v>
      </c>
      <c r="T20" s="1628"/>
      <c r="U20" s="82"/>
      <c r="V20" s="82"/>
      <c r="W20" s="82"/>
      <c r="X20" s="82"/>
      <c r="Y20" s="82"/>
      <c r="Z20" s="82"/>
      <c r="AA20" s="82"/>
      <c r="AB20" s="82"/>
    </row>
    <row r="21" spans="1:28" ht="31.5" customHeight="1">
      <c r="A21" s="1624"/>
      <c r="B21" s="87" t="s">
        <v>1271</v>
      </c>
      <c r="C21" s="88"/>
      <c r="D21" s="1615"/>
      <c r="E21" s="1615"/>
      <c r="F21" s="1615"/>
      <c r="G21" s="88"/>
      <c r="H21" s="1615"/>
      <c r="I21" s="1617"/>
      <c r="J21" s="1615"/>
      <c r="K21" s="89"/>
      <c r="L21" s="1615"/>
      <c r="M21" s="1617"/>
      <c r="N21" s="1619"/>
      <c r="O21" s="91" t="s">
        <v>1272</v>
      </c>
      <c r="P21" s="86" t="s">
        <v>1273</v>
      </c>
      <c r="Q21" s="86" t="s">
        <v>1274</v>
      </c>
      <c r="R21" s="92" t="s">
        <v>1275</v>
      </c>
      <c r="S21" s="1619"/>
      <c r="T21" s="1615"/>
      <c r="U21" s="82"/>
      <c r="V21" s="82"/>
      <c r="W21" s="82"/>
      <c r="X21" s="82"/>
      <c r="Y21" s="82"/>
      <c r="Z21" s="82"/>
      <c r="AA21" s="82"/>
      <c r="AB21" s="82"/>
    </row>
    <row r="22" spans="1:28" ht="15.75" customHeight="1">
      <c r="A22" s="93">
        <v>1</v>
      </c>
      <c r="B22" s="94" t="s">
        <v>1276</v>
      </c>
      <c r="C22" s="430">
        <f>SUM(D22:F22)</f>
        <v>93518</v>
      </c>
      <c r="D22" s="430">
        <v>93518</v>
      </c>
      <c r="E22" s="430"/>
      <c r="F22" s="430"/>
      <c r="G22" s="430">
        <f>SUM(H22:J22)</f>
        <v>0</v>
      </c>
      <c r="H22" s="430"/>
      <c r="I22" s="430"/>
      <c r="J22" s="430"/>
      <c r="K22" s="430">
        <f>SUM(L22,M22,N22,S22)</f>
        <v>0</v>
      </c>
      <c r="L22" s="430"/>
      <c r="M22" s="430"/>
      <c r="N22" s="95">
        <f>SUM(O22:R22)</f>
        <v>0</v>
      </c>
      <c r="O22" s="430"/>
      <c r="P22" s="430"/>
      <c r="Q22" s="430"/>
      <c r="R22" s="430"/>
      <c r="S22" s="430"/>
      <c r="T22" s="95">
        <f>SUM(C22,G22,K22)</f>
        <v>93518</v>
      </c>
      <c r="U22" s="75" t="s">
        <v>1277</v>
      </c>
    </row>
    <row r="23" spans="1:28" ht="15.9" customHeight="1">
      <c r="A23" s="93">
        <v>2</v>
      </c>
      <c r="B23" s="93" t="s">
        <v>1278</v>
      </c>
      <c r="C23" s="430">
        <f t="shared" ref="C23:C44" si="0">SUM(D23:F23)</f>
        <v>100336</v>
      </c>
      <c r="D23" s="430">
        <v>100336</v>
      </c>
      <c r="E23" s="430"/>
      <c r="F23" s="430"/>
      <c r="G23" s="430">
        <f t="shared" ref="G23:G44" si="1">SUM(H23:J23)</f>
        <v>0</v>
      </c>
      <c r="H23" s="430"/>
      <c r="I23" s="430"/>
      <c r="J23" s="430"/>
      <c r="K23" s="430">
        <f>SUM(L23,M23,N23,S23)</f>
        <v>0</v>
      </c>
      <c r="L23" s="430"/>
      <c r="M23" s="430"/>
      <c r="N23" s="95">
        <f t="shared" ref="N23:N43" si="2">SUM(O23:R23)</f>
        <v>0</v>
      </c>
      <c r="O23" s="430"/>
      <c r="P23" s="430"/>
      <c r="Q23" s="430"/>
      <c r="R23" s="430"/>
      <c r="S23" s="430"/>
      <c r="T23" s="95">
        <f t="shared" ref="T23:T44" si="3">SUM(C23,G23,K23)</f>
        <v>100336</v>
      </c>
    </row>
    <row r="24" spans="1:28" ht="15.9" customHeight="1">
      <c r="A24" s="93">
        <v>3</v>
      </c>
      <c r="B24" s="93" t="s">
        <v>1279</v>
      </c>
      <c r="C24" s="430">
        <f t="shared" si="0"/>
        <v>101218</v>
      </c>
      <c r="D24" s="430">
        <v>101218</v>
      </c>
      <c r="E24" s="430"/>
      <c r="F24" s="430"/>
      <c r="G24" s="430">
        <f>SUM(H24:J24)</f>
        <v>0</v>
      </c>
      <c r="H24" s="430"/>
      <c r="I24" s="430"/>
      <c r="J24" s="430"/>
      <c r="K24" s="430">
        <f t="shared" ref="K24:K43" si="4">SUM(L24,M24,N24,S24)</f>
        <v>0</v>
      </c>
      <c r="L24" s="430"/>
      <c r="M24" s="430"/>
      <c r="N24" s="95">
        <f t="shared" si="2"/>
        <v>0</v>
      </c>
      <c r="O24" s="430"/>
      <c r="P24" s="430"/>
      <c r="Q24" s="430"/>
      <c r="R24" s="430"/>
      <c r="S24" s="430"/>
      <c r="T24" s="95">
        <f t="shared" si="3"/>
        <v>101218</v>
      </c>
    </row>
    <row r="25" spans="1:28" ht="15.9" customHeight="1">
      <c r="A25" s="93">
        <v>4</v>
      </c>
      <c r="B25" s="93" t="s">
        <v>1280</v>
      </c>
      <c r="C25" s="430">
        <f t="shared" si="0"/>
        <v>102772</v>
      </c>
      <c r="D25" s="430">
        <v>102772</v>
      </c>
      <c r="E25" s="430"/>
      <c r="F25" s="430"/>
      <c r="G25" s="430">
        <f t="shared" si="1"/>
        <v>0</v>
      </c>
      <c r="H25" s="430"/>
      <c r="I25" s="430"/>
      <c r="J25" s="430"/>
      <c r="K25" s="430">
        <f t="shared" si="4"/>
        <v>2500000</v>
      </c>
      <c r="L25" s="430"/>
      <c r="M25" s="430">
        <v>2500000</v>
      </c>
      <c r="N25" s="95">
        <f t="shared" si="2"/>
        <v>0</v>
      </c>
      <c r="O25" s="430"/>
      <c r="P25" s="430"/>
      <c r="Q25" s="430"/>
      <c r="R25" s="430"/>
      <c r="S25" s="430"/>
      <c r="T25" s="95">
        <f t="shared" si="3"/>
        <v>2602772</v>
      </c>
    </row>
    <row r="26" spans="1:28" ht="15.9" customHeight="1">
      <c r="A26" s="93">
        <v>5</v>
      </c>
      <c r="B26" s="93" t="s">
        <v>1281</v>
      </c>
      <c r="C26" s="430">
        <f t="shared" si="0"/>
        <v>95514</v>
      </c>
      <c r="D26" s="430">
        <v>95514</v>
      </c>
      <c r="E26" s="430"/>
      <c r="F26" s="430"/>
      <c r="G26" s="430">
        <f t="shared" si="1"/>
        <v>0</v>
      </c>
      <c r="H26" s="430"/>
      <c r="I26" s="430"/>
      <c r="J26" s="430"/>
      <c r="K26" s="430">
        <f t="shared" si="4"/>
        <v>0</v>
      </c>
      <c r="L26" s="430"/>
      <c r="M26" s="430"/>
      <c r="N26" s="95">
        <f t="shared" si="2"/>
        <v>0</v>
      </c>
      <c r="O26" s="430"/>
      <c r="P26" s="430"/>
      <c r="Q26" s="430"/>
      <c r="R26" s="430"/>
      <c r="S26" s="430"/>
      <c r="T26" s="95">
        <f t="shared" si="3"/>
        <v>95514</v>
      </c>
    </row>
    <row r="27" spans="1:28" ht="15.9" customHeight="1">
      <c r="A27" s="93">
        <v>6</v>
      </c>
      <c r="B27" s="93" t="s">
        <v>1282</v>
      </c>
      <c r="C27" s="430">
        <f t="shared" si="0"/>
        <v>99360</v>
      </c>
      <c r="D27" s="430">
        <v>99360</v>
      </c>
      <c r="E27" s="430"/>
      <c r="F27" s="430"/>
      <c r="G27" s="430">
        <f t="shared" si="1"/>
        <v>0</v>
      </c>
      <c r="H27" s="430"/>
      <c r="I27" s="430"/>
      <c r="J27" s="430"/>
      <c r="K27" s="430">
        <f t="shared" si="4"/>
        <v>0</v>
      </c>
      <c r="L27" s="430"/>
      <c r="M27" s="430"/>
      <c r="N27" s="95">
        <f t="shared" si="2"/>
        <v>0</v>
      </c>
      <c r="O27" s="430"/>
      <c r="P27" s="430"/>
      <c r="Q27" s="430"/>
      <c r="R27" s="430"/>
      <c r="S27" s="430"/>
      <c r="T27" s="95">
        <f t="shared" si="3"/>
        <v>99360</v>
      </c>
    </row>
    <row r="28" spans="1:28" ht="15.9" customHeight="1">
      <c r="A28" s="93">
        <v>7</v>
      </c>
      <c r="B28" s="93" t="s">
        <v>1283</v>
      </c>
      <c r="C28" s="430">
        <f t="shared" si="0"/>
        <v>93286</v>
      </c>
      <c r="D28" s="430">
        <v>93286</v>
      </c>
      <c r="E28" s="430"/>
      <c r="F28" s="430"/>
      <c r="G28" s="430">
        <f t="shared" si="1"/>
        <v>0</v>
      </c>
      <c r="H28" s="430"/>
      <c r="I28" s="430"/>
      <c r="J28" s="430"/>
      <c r="K28" s="430">
        <f t="shared" si="4"/>
        <v>0</v>
      </c>
      <c r="L28" s="430"/>
      <c r="M28" s="430"/>
      <c r="N28" s="95">
        <f t="shared" si="2"/>
        <v>0</v>
      </c>
      <c r="O28" s="430"/>
      <c r="P28" s="430"/>
      <c r="Q28" s="430"/>
      <c r="R28" s="430"/>
      <c r="S28" s="430"/>
      <c r="T28" s="95">
        <f t="shared" si="3"/>
        <v>93286</v>
      </c>
    </row>
    <row r="29" spans="1:28" ht="15.9" customHeight="1">
      <c r="A29" s="93">
        <v>8</v>
      </c>
      <c r="B29" s="93" t="s">
        <v>1284</v>
      </c>
      <c r="C29" s="430">
        <f t="shared" si="0"/>
        <v>86316</v>
      </c>
      <c r="D29" s="430">
        <v>86316</v>
      </c>
      <c r="E29" s="430"/>
      <c r="F29" s="430"/>
      <c r="G29" s="430">
        <f t="shared" si="1"/>
        <v>0</v>
      </c>
      <c r="H29" s="430"/>
      <c r="I29" s="430"/>
      <c r="J29" s="430"/>
      <c r="K29" s="430">
        <f t="shared" si="4"/>
        <v>0</v>
      </c>
      <c r="L29" s="430"/>
      <c r="M29" s="430"/>
      <c r="N29" s="95">
        <f t="shared" si="2"/>
        <v>0</v>
      </c>
      <c r="O29" s="430"/>
      <c r="P29" s="430"/>
      <c r="Q29" s="430"/>
      <c r="R29" s="430"/>
      <c r="S29" s="430"/>
      <c r="T29" s="95">
        <f t="shared" si="3"/>
        <v>86316</v>
      </c>
    </row>
    <row r="30" spans="1:28" ht="15.9" customHeight="1">
      <c r="A30" s="93">
        <v>9</v>
      </c>
      <c r="B30" s="93" t="s">
        <v>1285</v>
      </c>
      <c r="C30" s="430">
        <f t="shared" si="0"/>
        <v>86228</v>
      </c>
      <c r="D30" s="430">
        <v>86228</v>
      </c>
      <c r="E30" s="430"/>
      <c r="F30" s="430"/>
      <c r="G30" s="430">
        <f t="shared" si="1"/>
        <v>0</v>
      </c>
      <c r="H30" s="430"/>
      <c r="I30" s="430"/>
      <c r="J30" s="430"/>
      <c r="K30" s="430">
        <f t="shared" si="4"/>
        <v>500000</v>
      </c>
      <c r="L30" s="430"/>
      <c r="M30" s="430"/>
      <c r="N30" s="95">
        <f t="shared" si="2"/>
        <v>500000</v>
      </c>
      <c r="O30" s="430"/>
      <c r="P30" s="430"/>
      <c r="Q30" s="430">
        <v>500000</v>
      </c>
      <c r="R30" s="430"/>
      <c r="S30" s="430"/>
      <c r="T30" s="95">
        <f t="shared" si="3"/>
        <v>586228</v>
      </c>
    </row>
    <row r="31" spans="1:28" ht="15.9" customHeight="1">
      <c r="A31" s="93">
        <v>10</v>
      </c>
      <c r="B31" s="93" t="s">
        <v>1286</v>
      </c>
      <c r="C31" s="430">
        <f t="shared" si="0"/>
        <v>101324</v>
      </c>
      <c r="D31" s="430">
        <v>101324</v>
      </c>
      <c r="E31" s="430"/>
      <c r="F31" s="430"/>
      <c r="G31" s="430">
        <f t="shared" si="1"/>
        <v>0</v>
      </c>
      <c r="H31" s="430"/>
      <c r="I31" s="430"/>
      <c r="J31" s="430"/>
      <c r="K31" s="430">
        <f t="shared" si="4"/>
        <v>0</v>
      </c>
      <c r="L31" s="430"/>
      <c r="M31" s="430"/>
      <c r="N31" s="95">
        <f t="shared" si="2"/>
        <v>0</v>
      </c>
      <c r="O31" s="430"/>
      <c r="P31" s="430"/>
      <c r="Q31" s="430"/>
      <c r="R31" s="430"/>
      <c r="S31" s="430"/>
      <c r="T31" s="95">
        <f t="shared" si="3"/>
        <v>101324</v>
      </c>
    </row>
    <row r="32" spans="1:28" ht="15.9" customHeight="1">
      <c r="A32" s="93">
        <v>11</v>
      </c>
      <c r="B32" s="93" t="s">
        <v>1287</v>
      </c>
      <c r="C32" s="430">
        <f t="shared" si="0"/>
        <v>97982</v>
      </c>
      <c r="D32" s="430">
        <v>97982</v>
      </c>
      <c r="E32" s="430"/>
      <c r="F32" s="430"/>
      <c r="G32" s="430">
        <f t="shared" si="1"/>
        <v>0</v>
      </c>
      <c r="H32" s="430"/>
      <c r="I32" s="430"/>
      <c r="J32" s="430"/>
      <c r="K32" s="430">
        <f t="shared" si="4"/>
        <v>0</v>
      </c>
      <c r="L32" s="430"/>
      <c r="M32" s="430"/>
      <c r="N32" s="95">
        <f t="shared" si="2"/>
        <v>0</v>
      </c>
      <c r="O32" s="430"/>
      <c r="P32" s="430"/>
      <c r="Q32" s="430"/>
      <c r="R32" s="430"/>
      <c r="S32" s="430"/>
      <c r="T32" s="95">
        <f t="shared" si="3"/>
        <v>97982</v>
      </c>
    </row>
    <row r="33" spans="1:20" ht="15.9" customHeight="1">
      <c r="A33" s="93">
        <v>12</v>
      </c>
      <c r="B33" s="93" t="s">
        <v>1288</v>
      </c>
      <c r="C33" s="430">
        <f t="shared" si="0"/>
        <v>89990</v>
      </c>
      <c r="D33" s="430">
        <v>89990</v>
      </c>
      <c r="E33" s="430"/>
      <c r="F33" s="430"/>
      <c r="G33" s="430">
        <f t="shared" si="1"/>
        <v>0</v>
      </c>
      <c r="H33" s="430"/>
      <c r="I33" s="430"/>
      <c r="J33" s="430"/>
      <c r="K33" s="430">
        <f t="shared" si="4"/>
        <v>0</v>
      </c>
      <c r="L33" s="430"/>
      <c r="M33" s="430"/>
      <c r="N33" s="95">
        <f t="shared" si="2"/>
        <v>0</v>
      </c>
      <c r="O33" s="430"/>
      <c r="P33" s="430"/>
      <c r="Q33" s="430"/>
      <c r="R33" s="430"/>
      <c r="S33" s="430"/>
      <c r="T33" s="95">
        <f t="shared" si="3"/>
        <v>89990</v>
      </c>
    </row>
    <row r="34" spans="1:20" ht="15.9" customHeight="1">
      <c r="A34" s="93">
        <v>13</v>
      </c>
      <c r="B34" s="93" t="s">
        <v>1289</v>
      </c>
      <c r="C34" s="430">
        <f t="shared" si="0"/>
        <v>95332</v>
      </c>
      <c r="D34" s="430">
        <v>95332</v>
      </c>
      <c r="E34" s="430"/>
      <c r="F34" s="430"/>
      <c r="G34" s="430">
        <f t="shared" si="1"/>
        <v>0</v>
      </c>
      <c r="H34" s="430"/>
      <c r="I34" s="430"/>
      <c r="J34" s="430"/>
      <c r="K34" s="430">
        <f t="shared" si="4"/>
        <v>0</v>
      </c>
      <c r="L34" s="430"/>
      <c r="M34" s="430"/>
      <c r="N34" s="95">
        <f t="shared" si="2"/>
        <v>0</v>
      </c>
      <c r="O34" s="430"/>
      <c r="P34" s="430"/>
      <c r="Q34" s="430"/>
      <c r="R34" s="430"/>
      <c r="S34" s="430"/>
      <c r="T34" s="95">
        <f t="shared" si="3"/>
        <v>95332</v>
      </c>
    </row>
    <row r="35" spans="1:20" ht="15.9" customHeight="1">
      <c r="A35" s="93">
        <v>14</v>
      </c>
      <c r="B35" s="93" t="s">
        <v>1290</v>
      </c>
      <c r="C35" s="430">
        <f t="shared" si="0"/>
        <v>91532</v>
      </c>
      <c r="D35" s="430">
        <v>91532</v>
      </c>
      <c r="E35" s="430"/>
      <c r="F35" s="430"/>
      <c r="G35" s="430">
        <f t="shared" si="1"/>
        <v>0</v>
      </c>
      <c r="H35" s="430"/>
      <c r="I35" s="430"/>
      <c r="J35" s="430"/>
      <c r="K35" s="430">
        <f t="shared" si="4"/>
        <v>0</v>
      </c>
      <c r="L35" s="430"/>
      <c r="M35" s="430"/>
      <c r="N35" s="95">
        <f t="shared" si="2"/>
        <v>0</v>
      </c>
      <c r="O35" s="430"/>
      <c r="P35" s="430"/>
      <c r="Q35" s="430"/>
      <c r="R35" s="430"/>
      <c r="S35" s="430"/>
      <c r="T35" s="95">
        <f t="shared" si="3"/>
        <v>91532</v>
      </c>
    </row>
    <row r="36" spans="1:20" ht="15.9" customHeight="1">
      <c r="A36" s="93">
        <v>15</v>
      </c>
      <c r="B36" s="93" t="s">
        <v>1291</v>
      </c>
      <c r="C36" s="430">
        <f t="shared" si="0"/>
        <v>94636</v>
      </c>
      <c r="D36" s="430">
        <v>94636</v>
      </c>
      <c r="E36" s="430"/>
      <c r="F36" s="430"/>
      <c r="G36" s="430">
        <f t="shared" si="1"/>
        <v>0</v>
      </c>
      <c r="H36" s="430"/>
      <c r="I36" s="430"/>
      <c r="J36" s="430"/>
      <c r="K36" s="430">
        <f t="shared" si="4"/>
        <v>0</v>
      </c>
      <c r="L36" s="430"/>
      <c r="M36" s="430"/>
      <c r="N36" s="95">
        <f t="shared" si="2"/>
        <v>0</v>
      </c>
      <c r="O36" s="430"/>
      <c r="P36" s="430"/>
      <c r="Q36" s="430"/>
      <c r="R36" s="430"/>
      <c r="S36" s="430"/>
      <c r="T36" s="95">
        <f>SUM(C36,G36,K36)</f>
        <v>94636</v>
      </c>
    </row>
    <row r="37" spans="1:20" ht="15.9" customHeight="1">
      <c r="A37" s="93">
        <v>16</v>
      </c>
      <c r="B37" s="93" t="s">
        <v>1292</v>
      </c>
      <c r="C37" s="430">
        <f t="shared" si="0"/>
        <v>89738</v>
      </c>
      <c r="D37" s="430">
        <v>89738</v>
      </c>
      <c r="E37" s="430"/>
      <c r="F37" s="430"/>
      <c r="G37" s="430">
        <f t="shared" si="1"/>
        <v>0</v>
      </c>
      <c r="H37" s="430"/>
      <c r="I37" s="430"/>
      <c r="J37" s="430"/>
      <c r="K37" s="430">
        <f t="shared" si="4"/>
        <v>2000000</v>
      </c>
      <c r="L37" s="430"/>
      <c r="M37" s="430"/>
      <c r="N37" s="95">
        <f t="shared" si="2"/>
        <v>2000000</v>
      </c>
      <c r="O37" s="430"/>
      <c r="P37" s="430"/>
      <c r="Q37" s="430">
        <v>2000000</v>
      </c>
      <c r="R37" s="430"/>
      <c r="S37" s="430"/>
      <c r="T37" s="95">
        <f t="shared" si="3"/>
        <v>2089738</v>
      </c>
    </row>
    <row r="38" spans="1:20" ht="15.9" customHeight="1">
      <c r="A38" s="93">
        <v>17</v>
      </c>
      <c r="B38" s="93" t="s">
        <v>1293</v>
      </c>
      <c r="C38" s="430">
        <f t="shared" si="0"/>
        <v>86884</v>
      </c>
      <c r="D38" s="430">
        <v>86884</v>
      </c>
      <c r="E38" s="430"/>
      <c r="F38" s="430"/>
      <c r="G38" s="430">
        <f>SUM(H38:J38)</f>
        <v>0</v>
      </c>
      <c r="H38" s="430"/>
      <c r="I38" s="430"/>
      <c r="J38" s="430"/>
      <c r="K38" s="430">
        <f t="shared" si="4"/>
        <v>0</v>
      </c>
      <c r="L38" s="430"/>
      <c r="M38" s="430"/>
      <c r="N38" s="95">
        <f t="shared" si="2"/>
        <v>0</v>
      </c>
      <c r="O38" s="430"/>
      <c r="P38" s="430"/>
      <c r="Q38" s="430"/>
      <c r="R38" s="430"/>
      <c r="S38" s="430"/>
      <c r="T38" s="95">
        <f t="shared" si="3"/>
        <v>86884</v>
      </c>
    </row>
    <row r="39" spans="1:20" ht="15.9" customHeight="1">
      <c r="A39" s="93">
        <v>18</v>
      </c>
      <c r="B39" s="93" t="s">
        <v>1294</v>
      </c>
      <c r="C39" s="430">
        <f t="shared" si="0"/>
        <v>88228</v>
      </c>
      <c r="D39" s="430">
        <v>88228</v>
      </c>
      <c r="E39" s="430"/>
      <c r="F39" s="430"/>
      <c r="G39" s="430">
        <f t="shared" si="1"/>
        <v>0</v>
      </c>
      <c r="H39" s="430"/>
      <c r="I39" s="430"/>
      <c r="J39" s="430"/>
      <c r="K39" s="430">
        <f t="shared" si="4"/>
        <v>0</v>
      </c>
      <c r="L39" s="430"/>
      <c r="M39" s="430"/>
      <c r="N39" s="95">
        <f t="shared" si="2"/>
        <v>0</v>
      </c>
      <c r="O39" s="430"/>
      <c r="P39" s="430"/>
      <c r="Q39" s="430"/>
      <c r="R39" s="430"/>
      <c r="S39" s="430"/>
      <c r="T39" s="95">
        <f t="shared" si="3"/>
        <v>88228</v>
      </c>
    </row>
    <row r="40" spans="1:20" ht="15.9" customHeight="1">
      <c r="A40" s="93">
        <v>19</v>
      </c>
      <c r="B40" s="93" t="s">
        <v>1295</v>
      </c>
      <c r="C40" s="430">
        <f t="shared" si="0"/>
        <v>86870</v>
      </c>
      <c r="D40" s="430">
        <v>86870</v>
      </c>
      <c r="E40" s="430"/>
      <c r="F40" s="430"/>
      <c r="G40" s="430">
        <f t="shared" si="1"/>
        <v>0</v>
      </c>
      <c r="H40" s="430"/>
      <c r="I40" s="430"/>
      <c r="J40" s="430"/>
      <c r="K40" s="430">
        <f t="shared" si="4"/>
        <v>0</v>
      </c>
      <c r="L40" s="430"/>
      <c r="M40" s="430"/>
      <c r="N40" s="95">
        <f t="shared" si="2"/>
        <v>0</v>
      </c>
      <c r="O40" s="430"/>
      <c r="P40" s="430"/>
      <c r="Q40" s="430"/>
      <c r="R40" s="430"/>
      <c r="S40" s="430"/>
      <c r="T40" s="95">
        <f t="shared" si="3"/>
        <v>86870</v>
      </c>
    </row>
    <row r="41" spans="1:20" ht="15.9" customHeight="1">
      <c r="A41" s="93">
        <v>20</v>
      </c>
      <c r="B41" s="93" t="s">
        <v>1296</v>
      </c>
      <c r="C41" s="430">
        <f t="shared" si="0"/>
        <v>86650</v>
      </c>
      <c r="D41" s="430">
        <v>86650</v>
      </c>
      <c r="E41" s="430"/>
      <c r="F41" s="430"/>
      <c r="G41" s="430">
        <f t="shared" si="1"/>
        <v>0</v>
      </c>
      <c r="H41" s="430"/>
      <c r="I41" s="430"/>
      <c r="J41" s="430"/>
      <c r="K41" s="430">
        <f t="shared" si="4"/>
        <v>0</v>
      </c>
      <c r="L41" s="430"/>
      <c r="M41" s="430"/>
      <c r="N41" s="95">
        <f t="shared" si="2"/>
        <v>0</v>
      </c>
      <c r="O41" s="430"/>
      <c r="P41" s="430"/>
      <c r="Q41" s="430"/>
      <c r="R41" s="430"/>
      <c r="S41" s="430"/>
      <c r="T41" s="95">
        <f t="shared" si="3"/>
        <v>86650</v>
      </c>
    </row>
    <row r="42" spans="1:20" ht="15.9" customHeight="1">
      <c r="A42" s="93">
        <v>21</v>
      </c>
      <c r="B42" s="93" t="s">
        <v>1297</v>
      </c>
      <c r="C42" s="430">
        <f t="shared" si="0"/>
        <v>86360</v>
      </c>
      <c r="D42" s="430">
        <v>86360</v>
      </c>
      <c r="E42" s="430"/>
      <c r="F42" s="430"/>
      <c r="G42" s="430">
        <f t="shared" si="1"/>
        <v>0</v>
      </c>
      <c r="H42" s="430"/>
      <c r="I42" s="430"/>
      <c r="J42" s="430"/>
      <c r="K42" s="430">
        <f t="shared" si="4"/>
        <v>0</v>
      </c>
      <c r="L42" s="430"/>
      <c r="M42" s="430"/>
      <c r="N42" s="95">
        <f t="shared" si="2"/>
        <v>0</v>
      </c>
      <c r="O42" s="430"/>
      <c r="P42" s="430"/>
      <c r="Q42" s="430"/>
      <c r="R42" s="430"/>
      <c r="S42" s="430"/>
      <c r="T42" s="95">
        <f t="shared" si="3"/>
        <v>86360</v>
      </c>
    </row>
    <row r="43" spans="1:20" ht="15.9" customHeight="1">
      <c r="A43" s="93">
        <v>22</v>
      </c>
      <c r="B43" s="93" t="s">
        <v>1298</v>
      </c>
      <c r="C43" s="430">
        <f t="shared" si="0"/>
        <v>92774</v>
      </c>
      <c r="D43" s="430">
        <v>92774</v>
      </c>
      <c r="E43" s="430"/>
      <c r="F43" s="430"/>
      <c r="G43" s="430">
        <f t="shared" si="1"/>
        <v>0</v>
      </c>
      <c r="H43" s="430"/>
      <c r="I43" s="430"/>
      <c r="J43" s="430"/>
      <c r="K43" s="430">
        <f t="shared" si="4"/>
        <v>0</v>
      </c>
      <c r="L43" s="430"/>
      <c r="M43" s="430"/>
      <c r="N43" s="95">
        <f t="shared" si="2"/>
        <v>0</v>
      </c>
      <c r="O43" s="430"/>
      <c r="P43" s="430"/>
      <c r="Q43" s="430"/>
      <c r="R43" s="430"/>
      <c r="S43" s="430"/>
      <c r="T43" s="95">
        <f t="shared" si="3"/>
        <v>92774</v>
      </c>
    </row>
    <row r="44" spans="1:20" ht="15.9" customHeight="1">
      <c r="A44" s="93">
        <v>23</v>
      </c>
      <c r="B44" s="93" t="s">
        <v>1299</v>
      </c>
      <c r="C44" s="430">
        <f t="shared" si="0"/>
        <v>91432</v>
      </c>
      <c r="D44" s="430">
        <v>91432</v>
      </c>
      <c r="E44" s="430"/>
      <c r="F44" s="430"/>
      <c r="G44" s="430">
        <f t="shared" si="1"/>
        <v>0</v>
      </c>
      <c r="H44" s="430"/>
      <c r="I44" s="430"/>
      <c r="J44" s="430"/>
      <c r="K44" s="430">
        <f>SUM(L44,M44,N44,S44)</f>
        <v>0</v>
      </c>
      <c r="L44" s="430"/>
      <c r="M44" s="430"/>
      <c r="N44" s="95">
        <f>SUM(O44:R44)</f>
        <v>0</v>
      </c>
      <c r="O44" s="430"/>
      <c r="P44" s="430"/>
      <c r="Q44" s="430"/>
      <c r="R44" s="430"/>
      <c r="S44" s="430"/>
      <c r="T44" s="95">
        <f t="shared" si="3"/>
        <v>91432</v>
      </c>
    </row>
    <row r="45" spans="1:20" ht="15.9" customHeight="1">
      <c r="A45" s="1620" t="s">
        <v>1300</v>
      </c>
      <c r="B45" s="1621"/>
      <c r="C45" s="95">
        <f>SUM(C22:C44)</f>
        <v>2138280</v>
      </c>
      <c r="D45" s="95">
        <f t="shared" ref="D45:S45" si="5">SUM(D22:D44)</f>
        <v>2138280</v>
      </c>
      <c r="E45" s="95">
        <f t="shared" si="5"/>
        <v>0</v>
      </c>
      <c r="F45" s="95">
        <f t="shared" si="5"/>
        <v>0</v>
      </c>
      <c r="G45" s="95">
        <f>SUM(G22:G44)</f>
        <v>0</v>
      </c>
      <c r="H45" s="95">
        <f t="shared" si="5"/>
        <v>0</v>
      </c>
      <c r="I45" s="95">
        <f t="shared" si="5"/>
        <v>0</v>
      </c>
      <c r="J45" s="95">
        <f t="shared" si="5"/>
        <v>0</v>
      </c>
      <c r="K45" s="95">
        <f>SUM(K22:K44)</f>
        <v>5000000</v>
      </c>
      <c r="L45" s="95">
        <f t="shared" si="5"/>
        <v>0</v>
      </c>
      <c r="M45" s="95">
        <f t="shared" si="5"/>
        <v>2500000</v>
      </c>
      <c r="N45" s="95">
        <f t="shared" si="5"/>
        <v>2500000</v>
      </c>
      <c r="O45" s="95">
        <f t="shared" si="5"/>
        <v>0</v>
      </c>
      <c r="P45" s="95">
        <f t="shared" si="5"/>
        <v>0</v>
      </c>
      <c r="Q45" s="95">
        <f t="shared" si="5"/>
        <v>2500000</v>
      </c>
      <c r="R45" s="95">
        <f t="shared" si="5"/>
        <v>0</v>
      </c>
      <c r="S45" s="95">
        <f t="shared" si="5"/>
        <v>0</v>
      </c>
      <c r="T45" s="95">
        <f>SUM(T22:T44)</f>
        <v>7138280</v>
      </c>
    </row>
    <row r="46" spans="1:20" ht="8.25" customHeight="1">
      <c r="C46" s="96"/>
      <c r="D46" s="96"/>
      <c r="E46" s="96"/>
      <c r="F46" s="96"/>
      <c r="G46" s="96"/>
      <c r="H46" s="96"/>
      <c r="I46" s="96"/>
      <c r="J46" s="96"/>
      <c r="K46" s="96"/>
      <c r="L46" s="96"/>
      <c r="M46" s="96"/>
      <c r="N46" s="96"/>
      <c r="O46" s="96"/>
      <c r="P46" s="96"/>
      <c r="Q46" s="96"/>
      <c r="R46" s="96"/>
      <c r="S46" s="96"/>
      <c r="T46" s="96"/>
    </row>
    <row r="47" spans="1:20" ht="15.9" customHeight="1">
      <c r="A47" s="72" t="s">
        <v>1255</v>
      </c>
      <c r="C47" s="96"/>
      <c r="D47" s="96"/>
      <c r="E47" s="96"/>
      <c r="F47" s="96"/>
      <c r="G47" s="96"/>
      <c r="H47" s="96"/>
      <c r="I47" s="96"/>
      <c r="J47" s="96"/>
      <c r="K47" s="96"/>
      <c r="L47" s="96"/>
      <c r="M47" s="96"/>
      <c r="N47" s="96"/>
      <c r="O47" s="96"/>
      <c r="P47" s="96"/>
      <c r="Q47" s="96"/>
      <c r="R47" s="96"/>
      <c r="S47" s="96"/>
      <c r="T47" s="96"/>
    </row>
    <row r="48" spans="1:20" ht="15.9" customHeight="1">
      <c r="A48" s="72" t="s">
        <v>1256</v>
      </c>
      <c r="C48" s="96"/>
      <c r="D48" s="96"/>
      <c r="E48" s="96"/>
      <c r="F48" s="96"/>
      <c r="G48" s="96"/>
      <c r="H48" s="96"/>
      <c r="I48" s="96"/>
      <c r="J48" s="96"/>
      <c r="K48" s="96"/>
      <c r="L48" s="96"/>
      <c r="M48" s="96"/>
      <c r="N48" s="96"/>
      <c r="O48" s="96"/>
      <c r="P48" s="96"/>
      <c r="Q48" s="96"/>
      <c r="R48" s="96"/>
      <c r="S48" s="96"/>
      <c r="T48" s="76" t="s">
        <v>1257</v>
      </c>
    </row>
    <row r="49" spans="1:28" ht="15.9" customHeight="1">
      <c r="A49" s="1622" t="s">
        <v>1258</v>
      </c>
      <c r="B49" s="77" t="s">
        <v>1259</v>
      </c>
      <c r="C49" s="1625" t="s">
        <v>1260</v>
      </c>
      <c r="D49" s="78"/>
      <c r="E49" s="78"/>
      <c r="F49" s="899"/>
      <c r="G49" s="1625" t="s">
        <v>1261</v>
      </c>
      <c r="H49" s="97"/>
      <c r="I49" s="97"/>
      <c r="J49" s="79"/>
      <c r="K49" s="1625" t="s">
        <v>1262</v>
      </c>
      <c r="L49" s="898"/>
      <c r="M49" s="80"/>
      <c r="N49" s="80"/>
      <c r="O49" s="80"/>
      <c r="P49" s="80"/>
      <c r="Q49" s="80"/>
      <c r="R49" s="80"/>
      <c r="S49" s="81"/>
      <c r="T49" s="1614" t="s">
        <v>23</v>
      </c>
      <c r="U49" s="82"/>
      <c r="V49" s="82"/>
      <c r="W49" s="82"/>
      <c r="X49" s="82"/>
      <c r="Y49" s="82"/>
      <c r="Z49" s="82"/>
      <c r="AA49" s="82"/>
      <c r="AB49" s="82"/>
    </row>
    <row r="50" spans="1:28" ht="17.25" customHeight="1">
      <c r="A50" s="1623"/>
      <c r="B50" s="83"/>
      <c r="C50" s="1626"/>
      <c r="D50" s="1614" t="s">
        <v>1263</v>
      </c>
      <c r="E50" s="1614" t="s">
        <v>1264</v>
      </c>
      <c r="F50" s="1614" t="s">
        <v>1265</v>
      </c>
      <c r="G50" s="1626"/>
      <c r="H50" s="1614" t="s">
        <v>1263</v>
      </c>
      <c r="I50" s="1614" t="s">
        <v>1264</v>
      </c>
      <c r="J50" s="1614" t="s">
        <v>1265</v>
      </c>
      <c r="K50" s="1629"/>
      <c r="L50" s="86" t="s">
        <v>1263</v>
      </c>
      <c r="M50" s="1616" t="s">
        <v>1301</v>
      </c>
      <c r="N50" s="1618" t="s">
        <v>1302</v>
      </c>
      <c r="O50" s="82"/>
      <c r="P50" s="82"/>
      <c r="Q50" s="82"/>
      <c r="R50" s="82"/>
      <c r="S50" s="1618" t="s">
        <v>1270</v>
      </c>
      <c r="T50" s="1628"/>
      <c r="U50" s="82"/>
      <c r="V50" s="82"/>
      <c r="W50" s="82"/>
      <c r="X50" s="82"/>
      <c r="Y50" s="82"/>
      <c r="Z50" s="82"/>
      <c r="AA50" s="82"/>
      <c r="AB50" s="82"/>
    </row>
    <row r="51" spans="1:28" ht="31.5" customHeight="1">
      <c r="A51" s="1624"/>
      <c r="B51" s="87" t="s">
        <v>1271</v>
      </c>
      <c r="C51" s="1627"/>
      <c r="D51" s="1615"/>
      <c r="E51" s="1615"/>
      <c r="F51" s="1615"/>
      <c r="G51" s="1627"/>
      <c r="H51" s="1615"/>
      <c r="I51" s="1615"/>
      <c r="J51" s="1615"/>
      <c r="K51" s="1619"/>
      <c r="L51" s="90"/>
      <c r="M51" s="1617"/>
      <c r="N51" s="1619"/>
      <c r="O51" s="91" t="s">
        <v>1272</v>
      </c>
      <c r="P51" s="86" t="s">
        <v>1273</v>
      </c>
      <c r="Q51" s="86" t="s">
        <v>1274</v>
      </c>
      <c r="R51" s="92" t="s">
        <v>1275</v>
      </c>
      <c r="S51" s="1619"/>
      <c r="T51" s="1615"/>
      <c r="U51" s="82"/>
      <c r="V51" s="82"/>
      <c r="W51" s="82"/>
      <c r="X51" s="82"/>
      <c r="Y51" s="82"/>
      <c r="Z51" s="82"/>
      <c r="AA51" s="82"/>
      <c r="AB51" s="82"/>
    </row>
    <row r="52" spans="1:28" ht="15" customHeight="1">
      <c r="A52" s="93">
        <v>24</v>
      </c>
      <c r="B52" s="93" t="s">
        <v>1303</v>
      </c>
      <c r="C52" s="430">
        <f t="shared" ref="C52:C90" si="6">SUM(D52:F52)</f>
        <v>88416</v>
      </c>
      <c r="D52" s="430">
        <v>88416</v>
      </c>
      <c r="E52" s="430"/>
      <c r="F52" s="430"/>
      <c r="G52" s="430">
        <f t="shared" ref="G52:G90" si="7">SUM(H52:J52)</f>
        <v>0</v>
      </c>
      <c r="H52" s="430"/>
      <c r="I52" s="430"/>
      <c r="J52" s="430"/>
      <c r="K52" s="430">
        <f>SUM(L52,M52,N52,S52)</f>
        <v>0</v>
      </c>
      <c r="L52" s="430"/>
      <c r="M52" s="430"/>
      <c r="N52" s="95">
        <f>SUM(O52:R52)</f>
        <v>0</v>
      </c>
      <c r="O52" s="430"/>
      <c r="P52" s="430"/>
      <c r="Q52" s="430"/>
      <c r="R52" s="430"/>
      <c r="S52" s="430"/>
      <c r="T52" s="95">
        <f t="shared" ref="T52:T90" si="8">SUM(C52,G52,K52)</f>
        <v>88416</v>
      </c>
      <c r="U52" s="75" t="s">
        <v>1277</v>
      </c>
    </row>
    <row r="53" spans="1:28" ht="15" customHeight="1">
      <c r="A53" s="93">
        <v>25</v>
      </c>
      <c r="B53" s="93" t="s">
        <v>1304</v>
      </c>
      <c r="C53" s="430">
        <f t="shared" si="6"/>
        <v>103796</v>
      </c>
      <c r="D53" s="430">
        <v>103796</v>
      </c>
      <c r="E53" s="430"/>
      <c r="F53" s="430"/>
      <c r="G53" s="430">
        <f t="shared" si="7"/>
        <v>0</v>
      </c>
      <c r="H53" s="430"/>
      <c r="I53" s="430"/>
      <c r="J53" s="430"/>
      <c r="K53" s="430">
        <f t="shared" ref="K53:K90" si="9">SUM(L53,M53,N53,S53)</f>
        <v>0</v>
      </c>
      <c r="L53" s="430"/>
      <c r="M53" s="430"/>
      <c r="N53" s="95">
        <f t="shared" ref="N53:N90" si="10">SUM(O53:R53)</f>
        <v>0</v>
      </c>
      <c r="O53" s="430"/>
      <c r="P53" s="430"/>
      <c r="Q53" s="430"/>
      <c r="R53" s="430"/>
      <c r="S53" s="430"/>
      <c r="T53" s="95">
        <f t="shared" si="8"/>
        <v>103796</v>
      </c>
    </row>
    <row r="54" spans="1:28" ht="15" customHeight="1">
      <c r="A54" s="93">
        <v>26</v>
      </c>
      <c r="B54" s="93" t="s">
        <v>1305</v>
      </c>
      <c r="C54" s="430">
        <f t="shared" si="6"/>
        <v>91496</v>
      </c>
      <c r="D54" s="430">
        <v>91496</v>
      </c>
      <c r="E54" s="430"/>
      <c r="F54" s="430"/>
      <c r="G54" s="430">
        <f t="shared" si="7"/>
        <v>0</v>
      </c>
      <c r="H54" s="430"/>
      <c r="I54" s="430"/>
      <c r="J54" s="430"/>
      <c r="K54" s="430">
        <f t="shared" si="9"/>
        <v>0</v>
      </c>
      <c r="L54" s="430"/>
      <c r="M54" s="430"/>
      <c r="N54" s="95">
        <f t="shared" si="10"/>
        <v>0</v>
      </c>
      <c r="O54" s="430"/>
      <c r="P54" s="430"/>
      <c r="Q54" s="430"/>
      <c r="R54" s="430"/>
      <c r="S54" s="430"/>
      <c r="T54" s="95">
        <f t="shared" si="8"/>
        <v>91496</v>
      </c>
    </row>
    <row r="55" spans="1:28" ht="15" customHeight="1">
      <c r="A55" s="93">
        <v>27</v>
      </c>
      <c r="B55" s="93" t="s">
        <v>1306</v>
      </c>
      <c r="C55" s="430">
        <f t="shared" si="6"/>
        <v>104270</v>
      </c>
      <c r="D55" s="430">
        <v>104270</v>
      </c>
      <c r="E55" s="430"/>
      <c r="F55" s="430"/>
      <c r="G55" s="430">
        <f t="shared" si="7"/>
        <v>0</v>
      </c>
      <c r="H55" s="430"/>
      <c r="I55" s="430"/>
      <c r="J55" s="430"/>
      <c r="K55" s="430">
        <f t="shared" si="9"/>
        <v>0</v>
      </c>
      <c r="L55" s="430"/>
      <c r="M55" s="430"/>
      <c r="N55" s="95">
        <f t="shared" si="10"/>
        <v>0</v>
      </c>
      <c r="O55" s="430"/>
      <c r="P55" s="430"/>
      <c r="Q55" s="430"/>
      <c r="R55" s="430"/>
      <c r="S55" s="430"/>
      <c r="T55" s="95">
        <f t="shared" si="8"/>
        <v>104270</v>
      </c>
    </row>
    <row r="56" spans="1:28" ht="15" customHeight="1">
      <c r="A56" s="93">
        <v>28</v>
      </c>
      <c r="B56" s="93" t="s">
        <v>1307</v>
      </c>
      <c r="C56" s="430">
        <f t="shared" si="6"/>
        <v>104176</v>
      </c>
      <c r="D56" s="430">
        <v>104176</v>
      </c>
      <c r="E56" s="430"/>
      <c r="F56" s="430"/>
      <c r="G56" s="430">
        <f t="shared" si="7"/>
        <v>0</v>
      </c>
      <c r="H56" s="430"/>
      <c r="I56" s="430"/>
      <c r="J56" s="430"/>
      <c r="K56" s="430">
        <f t="shared" si="9"/>
        <v>0</v>
      </c>
      <c r="L56" s="430"/>
      <c r="M56" s="430"/>
      <c r="N56" s="95">
        <f t="shared" si="10"/>
        <v>0</v>
      </c>
      <c r="O56" s="430"/>
      <c r="P56" s="430"/>
      <c r="Q56" s="430"/>
      <c r="R56" s="430"/>
      <c r="S56" s="430"/>
      <c r="T56" s="95">
        <f t="shared" si="8"/>
        <v>104176</v>
      </c>
    </row>
    <row r="57" spans="1:28" ht="15" customHeight="1">
      <c r="A57" s="93">
        <v>29</v>
      </c>
      <c r="B57" s="93" t="s">
        <v>1308</v>
      </c>
      <c r="C57" s="430">
        <f t="shared" si="6"/>
        <v>95628</v>
      </c>
      <c r="D57" s="430">
        <v>95628</v>
      </c>
      <c r="E57" s="430"/>
      <c r="F57" s="430"/>
      <c r="G57" s="430">
        <f t="shared" si="7"/>
        <v>0</v>
      </c>
      <c r="H57" s="430"/>
      <c r="I57" s="430"/>
      <c r="J57" s="430"/>
      <c r="K57" s="430">
        <f t="shared" si="9"/>
        <v>0</v>
      </c>
      <c r="L57" s="430"/>
      <c r="M57" s="430"/>
      <c r="N57" s="95">
        <f t="shared" si="10"/>
        <v>0</v>
      </c>
      <c r="O57" s="430"/>
      <c r="P57" s="430"/>
      <c r="Q57" s="430"/>
      <c r="R57" s="430"/>
      <c r="S57" s="430"/>
      <c r="T57" s="95">
        <f t="shared" si="8"/>
        <v>95628</v>
      </c>
    </row>
    <row r="58" spans="1:28" ht="15" customHeight="1">
      <c r="A58" s="93">
        <v>30</v>
      </c>
      <c r="B58" s="93" t="s">
        <v>1309</v>
      </c>
      <c r="C58" s="430">
        <f t="shared" si="6"/>
        <v>100454</v>
      </c>
      <c r="D58" s="430">
        <v>100454</v>
      </c>
      <c r="E58" s="430"/>
      <c r="F58" s="430"/>
      <c r="G58" s="430">
        <f t="shared" si="7"/>
        <v>0</v>
      </c>
      <c r="H58" s="430"/>
      <c r="I58" s="430"/>
      <c r="J58" s="430"/>
      <c r="K58" s="430">
        <f t="shared" si="9"/>
        <v>0</v>
      </c>
      <c r="L58" s="430"/>
      <c r="M58" s="430"/>
      <c r="N58" s="95">
        <f t="shared" si="10"/>
        <v>0</v>
      </c>
      <c r="O58" s="430"/>
      <c r="P58" s="430"/>
      <c r="Q58" s="430"/>
      <c r="R58" s="430"/>
      <c r="S58" s="430"/>
      <c r="T58" s="95">
        <f t="shared" si="8"/>
        <v>100454</v>
      </c>
    </row>
    <row r="59" spans="1:28" ht="15" customHeight="1">
      <c r="A59" s="93">
        <v>31</v>
      </c>
      <c r="B59" s="93" t="s">
        <v>1310</v>
      </c>
      <c r="C59" s="430">
        <f t="shared" si="6"/>
        <v>102746</v>
      </c>
      <c r="D59" s="430">
        <v>102746</v>
      </c>
      <c r="E59" s="430"/>
      <c r="F59" s="430"/>
      <c r="G59" s="430">
        <f>SUM(H59:J59)</f>
        <v>0</v>
      </c>
      <c r="H59" s="430"/>
      <c r="I59" s="430"/>
      <c r="J59" s="430"/>
      <c r="K59" s="430">
        <f t="shared" si="9"/>
        <v>0</v>
      </c>
      <c r="L59" s="430"/>
      <c r="M59" s="430"/>
      <c r="N59" s="95">
        <f t="shared" si="10"/>
        <v>0</v>
      </c>
      <c r="O59" s="430"/>
      <c r="P59" s="430"/>
      <c r="Q59" s="430"/>
      <c r="R59" s="430"/>
      <c r="S59" s="430"/>
      <c r="T59" s="95">
        <f t="shared" si="8"/>
        <v>102746</v>
      </c>
    </row>
    <row r="60" spans="1:28" ht="15" customHeight="1">
      <c r="A60" s="93">
        <v>32</v>
      </c>
      <c r="B60" s="93" t="s">
        <v>1311</v>
      </c>
      <c r="C60" s="430">
        <f t="shared" si="6"/>
        <v>99300</v>
      </c>
      <c r="D60" s="430">
        <v>99300</v>
      </c>
      <c r="E60" s="430"/>
      <c r="F60" s="430"/>
      <c r="G60" s="430">
        <f t="shared" si="7"/>
        <v>0</v>
      </c>
      <c r="H60" s="430"/>
      <c r="I60" s="430"/>
      <c r="J60" s="430"/>
      <c r="K60" s="430">
        <f t="shared" si="9"/>
        <v>0</v>
      </c>
      <c r="L60" s="430"/>
      <c r="M60" s="430"/>
      <c r="N60" s="95">
        <f t="shared" si="10"/>
        <v>0</v>
      </c>
      <c r="O60" s="430"/>
      <c r="P60" s="430"/>
      <c r="Q60" s="430"/>
      <c r="R60" s="430"/>
      <c r="S60" s="430"/>
      <c r="T60" s="95">
        <f t="shared" si="8"/>
        <v>99300</v>
      </c>
    </row>
    <row r="61" spans="1:28" ht="15" customHeight="1">
      <c r="A61" s="93">
        <v>33</v>
      </c>
      <c r="B61" s="93" t="s">
        <v>1312</v>
      </c>
      <c r="C61" s="430">
        <f t="shared" si="6"/>
        <v>87206</v>
      </c>
      <c r="D61" s="430">
        <v>87206</v>
      </c>
      <c r="E61" s="430"/>
      <c r="F61" s="430"/>
      <c r="G61" s="430">
        <f t="shared" si="7"/>
        <v>0</v>
      </c>
      <c r="H61" s="430"/>
      <c r="I61" s="430"/>
      <c r="J61" s="430"/>
      <c r="K61" s="430">
        <f t="shared" si="9"/>
        <v>0</v>
      </c>
      <c r="L61" s="430"/>
      <c r="M61" s="430"/>
      <c r="N61" s="95">
        <f t="shared" si="10"/>
        <v>0</v>
      </c>
      <c r="O61" s="430"/>
      <c r="P61" s="430"/>
      <c r="Q61" s="430"/>
      <c r="R61" s="430"/>
      <c r="S61" s="430"/>
      <c r="T61" s="95">
        <f t="shared" si="8"/>
        <v>87206</v>
      </c>
    </row>
    <row r="62" spans="1:28" ht="15" customHeight="1">
      <c r="A62" s="93">
        <v>34</v>
      </c>
      <c r="B62" s="93" t="s">
        <v>1313</v>
      </c>
      <c r="C62" s="430">
        <f t="shared" si="6"/>
        <v>91728</v>
      </c>
      <c r="D62" s="430">
        <v>91728</v>
      </c>
      <c r="E62" s="430"/>
      <c r="F62" s="430"/>
      <c r="G62" s="430">
        <f t="shared" si="7"/>
        <v>0</v>
      </c>
      <c r="H62" s="430"/>
      <c r="I62" s="430"/>
      <c r="J62" s="430"/>
      <c r="K62" s="430">
        <f t="shared" si="9"/>
        <v>0</v>
      </c>
      <c r="L62" s="430"/>
      <c r="M62" s="430"/>
      <c r="N62" s="95">
        <f t="shared" si="10"/>
        <v>0</v>
      </c>
      <c r="O62" s="430"/>
      <c r="P62" s="430"/>
      <c r="Q62" s="430"/>
      <c r="R62" s="430"/>
      <c r="S62" s="430"/>
      <c r="T62" s="95">
        <f t="shared" si="8"/>
        <v>91728</v>
      </c>
    </row>
    <row r="63" spans="1:28" ht="15" customHeight="1">
      <c r="A63" s="93">
        <v>35</v>
      </c>
      <c r="B63" s="93" t="s">
        <v>1314</v>
      </c>
      <c r="C63" s="430">
        <f t="shared" si="6"/>
        <v>87556</v>
      </c>
      <c r="D63" s="430">
        <v>87556</v>
      </c>
      <c r="E63" s="430"/>
      <c r="F63" s="430"/>
      <c r="G63" s="430">
        <f t="shared" si="7"/>
        <v>0</v>
      </c>
      <c r="H63" s="430"/>
      <c r="I63" s="430"/>
      <c r="J63" s="430"/>
      <c r="K63" s="430">
        <f t="shared" si="9"/>
        <v>0</v>
      </c>
      <c r="L63" s="430"/>
      <c r="M63" s="430"/>
      <c r="N63" s="95">
        <f t="shared" si="10"/>
        <v>0</v>
      </c>
      <c r="O63" s="430"/>
      <c r="P63" s="430"/>
      <c r="Q63" s="430"/>
      <c r="R63" s="430"/>
      <c r="S63" s="430"/>
      <c r="T63" s="95">
        <f t="shared" si="8"/>
        <v>87556</v>
      </c>
    </row>
    <row r="64" spans="1:28" ht="15" customHeight="1">
      <c r="A64" s="93">
        <v>36</v>
      </c>
      <c r="B64" s="93" t="s">
        <v>1315</v>
      </c>
      <c r="C64" s="430">
        <f t="shared" si="6"/>
        <v>89674</v>
      </c>
      <c r="D64" s="430">
        <v>89674</v>
      </c>
      <c r="E64" s="430"/>
      <c r="F64" s="430"/>
      <c r="G64" s="430">
        <f t="shared" si="7"/>
        <v>0</v>
      </c>
      <c r="H64" s="430"/>
      <c r="I64" s="430"/>
      <c r="J64" s="430"/>
      <c r="K64" s="430">
        <f t="shared" si="9"/>
        <v>0</v>
      </c>
      <c r="L64" s="430"/>
      <c r="M64" s="430"/>
      <c r="N64" s="95">
        <f t="shared" si="10"/>
        <v>0</v>
      </c>
      <c r="O64" s="430"/>
      <c r="P64" s="430"/>
      <c r="Q64" s="430"/>
      <c r="R64" s="430"/>
      <c r="S64" s="430"/>
      <c r="T64" s="95">
        <f t="shared" si="8"/>
        <v>89674</v>
      </c>
    </row>
    <row r="65" spans="1:20" ht="15" customHeight="1">
      <c r="A65" s="93">
        <v>37</v>
      </c>
      <c r="B65" s="93" t="s">
        <v>1316</v>
      </c>
      <c r="C65" s="430">
        <f t="shared" si="6"/>
        <v>93450</v>
      </c>
      <c r="D65" s="430">
        <v>93450</v>
      </c>
      <c r="E65" s="430"/>
      <c r="F65" s="430"/>
      <c r="G65" s="430">
        <f t="shared" si="7"/>
        <v>0</v>
      </c>
      <c r="H65" s="430"/>
      <c r="I65" s="430"/>
      <c r="J65" s="430"/>
      <c r="K65" s="430">
        <f t="shared" si="9"/>
        <v>0</v>
      </c>
      <c r="L65" s="430"/>
      <c r="M65" s="430"/>
      <c r="N65" s="95">
        <f t="shared" si="10"/>
        <v>0</v>
      </c>
      <c r="O65" s="430"/>
      <c r="P65" s="430"/>
      <c r="Q65" s="430"/>
      <c r="R65" s="430"/>
      <c r="S65" s="430"/>
      <c r="T65" s="95">
        <f t="shared" si="8"/>
        <v>93450</v>
      </c>
    </row>
    <row r="66" spans="1:20" ht="15" customHeight="1">
      <c r="A66" s="93">
        <v>38</v>
      </c>
      <c r="B66" s="93" t="s">
        <v>1317</v>
      </c>
      <c r="C66" s="430">
        <f t="shared" si="6"/>
        <v>98214</v>
      </c>
      <c r="D66" s="430">
        <v>98214</v>
      </c>
      <c r="E66" s="430"/>
      <c r="F66" s="430"/>
      <c r="G66" s="430">
        <f t="shared" si="7"/>
        <v>0</v>
      </c>
      <c r="H66" s="430"/>
      <c r="I66" s="430"/>
      <c r="J66" s="430"/>
      <c r="K66" s="430">
        <f t="shared" si="9"/>
        <v>0</v>
      </c>
      <c r="L66" s="430"/>
      <c r="M66" s="430"/>
      <c r="N66" s="95">
        <f t="shared" si="10"/>
        <v>0</v>
      </c>
      <c r="O66" s="430"/>
      <c r="P66" s="430"/>
      <c r="Q66" s="430"/>
      <c r="R66" s="430"/>
      <c r="S66" s="430"/>
      <c r="T66" s="95">
        <f t="shared" si="8"/>
        <v>98214</v>
      </c>
    </row>
    <row r="67" spans="1:20" ht="15" customHeight="1">
      <c r="A67" s="93">
        <v>39</v>
      </c>
      <c r="B67" s="93" t="s">
        <v>1318</v>
      </c>
      <c r="C67" s="430">
        <f t="shared" si="6"/>
        <v>89732</v>
      </c>
      <c r="D67" s="430">
        <v>89732</v>
      </c>
      <c r="E67" s="430"/>
      <c r="F67" s="430"/>
      <c r="G67" s="430">
        <f t="shared" si="7"/>
        <v>0</v>
      </c>
      <c r="H67" s="430"/>
      <c r="I67" s="430"/>
      <c r="J67" s="430"/>
      <c r="K67" s="430">
        <f t="shared" si="9"/>
        <v>0</v>
      </c>
      <c r="L67" s="430"/>
      <c r="M67" s="430"/>
      <c r="N67" s="95">
        <f t="shared" si="10"/>
        <v>0</v>
      </c>
      <c r="O67" s="430"/>
      <c r="P67" s="430"/>
      <c r="Q67" s="430"/>
      <c r="R67" s="430"/>
      <c r="S67" s="430"/>
      <c r="T67" s="95">
        <f t="shared" si="8"/>
        <v>89732</v>
      </c>
    </row>
    <row r="68" spans="1:20" ht="15" customHeight="1">
      <c r="A68" s="93">
        <v>40</v>
      </c>
      <c r="B68" s="93" t="s">
        <v>1319</v>
      </c>
      <c r="C68" s="430">
        <f t="shared" si="6"/>
        <v>88456</v>
      </c>
      <c r="D68" s="430">
        <v>88456</v>
      </c>
      <c r="E68" s="430"/>
      <c r="F68" s="430"/>
      <c r="G68" s="430">
        <f t="shared" si="7"/>
        <v>0</v>
      </c>
      <c r="H68" s="430"/>
      <c r="I68" s="430"/>
      <c r="J68" s="430"/>
      <c r="K68" s="430">
        <f t="shared" si="9"/>
        <v>0</v>
      </c>
      <c r="L68" s="430"/>
      <c r="M68" s="430"/>
      <c r="N68" s="95">
        <f t="shared" si="10"/>
        <v>0</v>
      </c>
      <c r="O68" s="430"/>
      <c r="P68" s="430"/>
      <c r="Q68" s="430"/>
      <c r="R68" s="430"/>
      <c r="S68" s="430"/>
      <c r="T68" s="95">
        <f t="shared" si="8"/>
        <v>88456</v>
      </c>
    </row>
    <row r="69" spans="1:20" ht="15" customHeight="1">
      <c r="A69" s="93">
        <v>41</v>
      </c>
      <c r="B69" s="98" t="s">
        <v>1320</v>
      </c>
      <c r="C69" s="430">
        <f t="shared" si="6"/>
        <v>89552</v>
      </c>
      <c r="D69" s="430">
        <v>89552</v>
      </c>
      <c r="E69" s="430"/>
      <c r="F69" s="430"/>
      <c r="G69" s="430">
        <f t="shared" si="7"/>
        <v>0</v>
      </c>
      <c r="H69" s="430"/>
      <c r="I69" s="430"/>
      <c r="J69" s="430"/>
      <c r="K69" s="430">
        <f t="shared" si="9"/>
        <v>0</v>
      </c>
      <c r="L69" s="430"/>
      <c r="M69" s="430"/>
      <c r="N69" s="95">
        <f t="shared" si="10"/>
        <v>0</v>
      </c>
      <c r="O69" s="430"/>
      <c r="P69" s="430"/>
      <c r="Q69" s="430"/>
      <c r="R69" s="430"/>
      <c r="S69" s="430"/>
      <c r="T69" s="95">
        <f t="shared" si="8"/>
        <v>89552</v>
      </c>
    </row>
    <row r="70" spans="1:20" ht="15" customHeight="1">
      <c r="A70" s="93">
        <v>42</v>
      </c>
      <c r="B70" s="93" t="s">
        <v>1321</v>
      </c>
      <c r="C70" s="430">
        <f t="shared" si="6"/>
        <v>93676</v>
      </c>
      <c r="D70" s="430">
        <v>93676</v>
      </c>
      <c r="E70" s="430"/>
      <c r="F70" s="430"/>
      <c r="G70" s="430">
        <f t="shared" si="7"/>
        <v>0</v>
      </c>
      <c r="H70" s="430"/>
      <c r="I70" s="430"/>
      <c r="J70" s="430"/>
      <c r="K70" s="430">
        <f t="shared" si="9"/>
        <v>0</v>
      </c>
      <c r="L70" s="430"/>
      <c r="M70" s="430"/>
      <c r="N70" s="95">
        <f t="shared" si="10"/>
        <v>0</v>
      </c>
      <c r="O70" s="430"/>
      <c r="P70" s="430"/>
      <c r="Q70" s="430"/>
      <c r="R70" s="430"/>
      <c r="S70" s="430"/>
      <c r="T70" s="95">
        <f t="shared" si="8"/>
        <v>93676</v>
      </c>
    </row>
    <row r="71" spans="1:20" ht="15" customHeight="1">
      <c r="A71" s="93">
        <v>43</v>
      </c>
      <c r="B71" s="93" t="s">
        <v>1322</v>
      </c>
      <c r="C71" s="430">
        <f t="shared" si="6"/>
        <v>87628</v>
      </c>
      <c r="D71" s="430">
        <v>87628</v>
      </c>
      <c r="E71" s="430"/>
      <c r="F71" s="430"/>
      <c r="G71" s="430">
        <f t="shared" si="7"/>
        <v>0</v>
      </c>
      <c r="H71" s="430"/>
      <c r="I71" s="430"/>
      <c r="J71" s="430"/>
      <c r="K71" s="430">
        <f t="shared" si="9"/>
        <v>0</v>
      </c>
      <c r="L71" s="430"/>
      <c r="M71" s="430"/>
      <c r="N71" s="95">
        <f t="shared" si="10"/>
        <v>0</v>
      </c>
      <c r="O71" s="430"/>
      <c r="P71" s="430"/>
      <c r="Q71" s="430"/>
      <c r="R71" s="430"/>
      <c r="S71" s="430"/>
      <c r="T71" s="95">
        <f t="shared" si="8"/>
        <v>87628</v>
      </c>
    </row>
    <row r="72" spans="1:20" ht="15" customHeight="1">
      <c r="A72" s="93">
        <v>44</v>
      </c>
      <c r="B72" s="93" t="s">
        <v>1323</v>
      </c>
      <c r="C72" s="430">
        <f t="shared" si="6"/>
        <v>95510</v>
      </c>
      <c r="D72" s="430">
        <v>95510</v>
      </c>
      <c r="E72" s="430"/>
      <c r="F72" s="430"/>
      <c r="G72" s="430">
        <f t="shared" si="7"/>
        <v>0</v>
      </c>
      <c r="H72" s="430"/>
      <c r="I72" s="430"/>
      <c r="J72" s="430"/>
      <c r="K72" s="430">
        <f t="shared" si="9"/>
        <v>0</v>
      </c>
      <c r="L72" s="430"/>
      <c r="M72" s="430"/>
      <c r="N72" s="95">
        <f t="shared" si="10"/>
        <v>0</v>
      </c>
      <c r="O72" s="430"/>
      <c r="P72" s="430"/>
      <c r="Q72" s="430"/>
      <c r="R72" s="430"/>
      <c r="S72" s="430"/>
      <c r="T72" s="95">
        <f t="shared" si="8"/>
        <v>95510</v>
      </c>
    </row>
    <row r="73" spans="1:20" ht="15" customHeight="1">
      <c r="A73" s="93">
        <v>45</v>
      </c>
      <c r="B73" s="93" t="s">
        <v>1324</v>
      </c>
      <c r="C73" s="430">
        <f t="shared" si="6"/>
        <v>93574</v>
      </c>
      <c r="D73" s="430">
        <v>93574</v>
      </c>
      <c r="E73" s="430"/>
      <c r="F73" s="430"/>
      <c r="G73" s="430">
        <f t="shared" si="7"/>
        <v>0</v>
      </c>
      <c r="H73" s="430"/>
      <c r="I73" s="430"/>
      <c r="J73" s="430"/>
      <c r="K73" s="430">
        <f t="shared" si="9"/>
        <v>0</v>
      </c>
      <c r="L73" s="430"/>
      <c r="M73" s="430"/>
      <c r="N73" s="95">
        <f t="shared" si="10"/>
        <v>0</v>
      </c>
      <c r="O73" s="430"/>
      <c r="P73" s="430"/>
      <c r="Q73" s="430"/>
      <c r="R73" s="430"/>
      <c r="S73" s="430"/>
      <c r="T73" s="95">
        <f t="shared" si="8"/>
        <v>93574</v>
      </c>
    </row>
    <row r="74" spans="1:20" ht="15" customHeight="1">
      <c r="A74" s="93">
        <v>46</v>
      </c>
      <c r="B74" s="93" t="s">
        <v>1325</v>
      </c>
      <c r="C74" s="430">
        <f t="shared" si="6"/>
        <v>99372</v>
      </c>
      <c r="D74" s="430">
        <v>99372</v>
      </c>
      <c r="E74" s="430"/>
      <c r="F74" s="430"/>
      <c r="G74" s="430">
        <f t="shared" si="7"/>
        <v>0</v>
      </c>
      <c r="H74" s="430"/>
      <c r="I74" s="430"/>
      <c r="J74" s="430"/>
      <c r="K74" s="430">
        <f t="shared" si="9"/>
        <v>0</v>
      </c>
      <c r="L74" s="430"/>
      <c r="M74" s="430"/>
      <c r="N74" s="95">
        <f t="shared" si="10"/>
        <v>0</v>
      </c>
      <c r="O74" s="430"/>
      <c r="P74" s="430"/>
      <c r="Q74" s="430"/>
      <c r="R74" s="430"/>
      <c r="S74" s="430"/>
      <c r="T74" s="95">
        <f t="shared" si="8"/>
        <v>99372</v>
      </c>
    </row>
    <row r="75" spans="1:20" ht="15" customHeight="1">
      <c r="A75" s="93">
        <v>47</v>
      </c>
      <c r="B75" s="93" t="s">
        <v>1326</v>
      </c>
      <c r="C75" s="430">
        <f t="shared" si="6"/>
        <v>94324</v>
      </c>
      <c r="D75" s="430">
        <v>94324</v>
      </c>
      <c r="E75" s="430"/>
      <c r="F75" s="430"/>
      <c r="G75" s="430">
        <f t="shared" si="7"/>
        <v>0</v>
      </c>
      <c r="H75" s="430"/>
      <c r="I75" s="430"/>
      <c r="J75" s="430"/>
      <c r="K75" s="430">
        <f t="shared" si="9"/>
        <v>0</v>
      </c>
      <c r="L75" s="430"/>
      <c r="M75" s="430"/>
      <c r="N75" s="95">
        <f t="shared" si="10"/>
        <v>0</v>
      </c>
      <c r="O75" s="430"/>
      <c r="P75" s="430"/>
      <c r="Q75" s="430"/>
      <c r="R75" s="430"/>
      <c r="S75" s="430"/>
      <c r="T75" s="95">
        <f t="shared" si="8"/>
        <v>94324</v>
      </c>
    </row>
    <row r="76" spans="1:20" ht="15" customHeight="1">
      <c r="A76" s="93">
        <v>48</v>
      </c>
      <c r="B76" s="93" t="s">
        <v>1327</v>
      </c>
      <c r="C76" s="430">
        <f t="shared" si="6"/>
        <v>100292</v>
      </c>
      <c r="D76" s="430">
        <v>100292</v>
      </c>
      <c r="E76" s="430"/>
      <c r="F76" s="430"/>
      <c r="G76" s="430">
        <f t="shared" si="7"/>
        <v>0</v>
      </c>
      <c r="H76" s="430"/>
      <c r="I76" s="430"/>
      <c r="J76" s="430"/>
      <c r="K76" s="430">
        <f t="shared" si="9"/>
        <v>0</v>
      </c>
      <c r="L76" s="430"/>
      <c r="M76" s="430"/>
      <c r="N76" s="95">
        <f t="shared" si="10"/>
        <v>0</v>
      </c>
      <c r="O76" s="430"/>
      <c r="P76" s="430"/>
      <c r="Q76" s="430"/>
      <c r="R76" s="430"/>
      <c r="S76" s="430"/>
      <c r="T76" s="95">
        <f t="shared" si="8"/>
        <v>100292</v>
      </c>
    </row>
    <row r="77" spans="1:20" ht="15" customHeight="1">
      <c r="A77" s="93">
        <v>49</v>
      </c>
      <c r="B77" s="93" t="s">
        <v>1328</v>
      </c>
      <c r="C77" s="430">
        <f t="shared" si="6"/>
        <v>94918</v>
      </c>
      <c r="D77" s="430">
        <v>94918</v>
      </c>
      <c r="E77" s="430"/>
      <c r="F77" s="430"/>
      <c r="G77" s="430">
        <f t="shared" si="7"/>
        <v>0</v>
      </c>
      <c r="H77" s="430"/>
      <c r="I77" s="430"/>
      <c r="J77" s="430"/>
      <c r="K77" s="430">
        <f t="shared" si="9"/>
        <v>0</v>
      </c>
      <c r="L77" s="430"/>
      <c r="M77" s="430"/>
      <c r="N77" s="95">
        <f t="shared" si="10"/>
        <v>0</v>
      </c>
      <c r="O77" s="430"/>
      <c r="P77" s="430"/>
      <c r="Q77" s="430"/>
      <c r="R77" s="430"/>
      <c r="S77" s="430"/>
      <c r="T77" s="95">
        <f t="shared" si="8"/>
        <v>94918</v>
      </c>
    </row>
    <row r="78" spans="1:20" ht="15" customHeight="1">
      <c r="A78" s="93">
        <v>50</v>
      </c>
      <c r="B78" s="93" t="s">
        <v>1329</v>
      </c>
      <c r="C78" s="430">
        <f t="shared" si="6"/>
        <v>102860</v>
      </c>
      <c r="D78" s="430">
        <v>102860</v>
      </c>
      <c r="E78" s="430"/>
      <c r="F78" s="430"/>
      <c r="G78" s="430">
        <f t="shared" si="7"/>
        <v>0</v>
      </c>
      <c r="H78" s="430"/>
      <c r="I78" s="430"/>
      <c r="J78" s="430"/>
      <c r="K78" s="430">
        <f t="shared" si="9"/>
        <v>0</v>
      </c>
      <c r="L78" s="430"/>
      <c r="M78" s="430"/>
      <c r="N78" s="95">
        <f t="shared" si="10"/>
        <v>0</v>
      </c>
      <c r="O78" s="430"/>
      <c r="P78" s="430"/>
      <c r="Q78" s="430"/>
      <c r="R78" s="430"/>
      <c r="S78" s="430"/>
      <c r="T78" s="95">
        <f t="shared" si="8"/>
        <v>102860</v>
      </c>
    </row>
    <row r="79" spans="1:20" ht="15" customHeight="1">
      <c r="A79" s="93">
        <v>51</v>
      </c>
      <c r="B79" s="93" t="s">
        <v>1330</v>
      </c>
      <c r="C79" s="430">
        <f t="shared" si="6"/>
        <v>91346</v>
      </c>
      <c r="D79" s="430">
        <v>91346</v>
      </c>
      <c r="E79" s="430"/>
      <c r="F79" s="430"/>
      <c r="G79" s="430">
        <f t="shared" si="7"/>
        <v>0</v>
      </c>
      <c r="H79" s="430"/>
      <c r="I79" s="430"/>
      <c r="J79" s="430"/>
      <c r="K79" s="430">
        <f t="shared" si="9"/>
        <v>0</v>
      </c>
      <c r="L79" s="430"/>
      <c r="M79" s="430"/>
      <c r="N79" s="95">
        <f t="shared" si="10"/>
        <v>0</v>
      </c>
      <c r="O79" s="430"/>
      <c r="P79" s="430"/>
      <c r="Q79" s="430"/>
      <c r="R79" s="430"/>
      <c r="S79" s="430"/>
      <c r="T79" s="95">
        <f t="shared" si="8"/>
        <v>91346</v>
      </c>
    </row>
    <row r="80" spans="1:20" ht="15" customHeight="1">
      <c r="A80" s="93">
        <v>52</v>
      </c>
      <c r="B80" s="93" t="s">
        <v>1331</v>
      </c>
      <c r="C80" s="430">
        <f t="shared" si="6"/>
        <v>103890</v>
      </c>
      <c r="D80" s="430">
        <v>103890</v>
      </c>
      <c r="E80" s="430"/>
      <c r="F80" s="430"/>
      <c r="G80" s="430">
        <f t="shared" si="7"/>
        <v>0</v>
      </c>
      <c r="H80" s="430"/>
      <c r="I80" s="430"/>
      <c r="J80" s="430"/>
      <c r="K80" s="430">
        <f t="shared" si="9"/>
        <v>0</v>
      </c>
      <c r="L80" s="430"/>
      <c r="M80" s="430"/>
      <c r="N80" s="95">
        <f t="shared" si="10"/>
        <v>0</v>
      </c>
      <c r="O80" s="430"/>
      <c r="P80" s="430"/>
      <c r="Q80" s="430"/>
      <c r="R80" s="430"/>
      <c r="S80" s="430"/>
      <c r="T80" s="95">
        <f t="shared" si="8"/>
        <v>103890</v>
      </c>
    </row>
    <row r="81" spans="1:22" ht="15" customHeight="1">
      <c r="A81" s="93">
        <v>53</v>
      </c>
      <c r="B81" s="93" t="s">
        <v>1332</v>
      </c>
      <c r="C81" s="430">
        <f t="shared" si="6"/>
        <v>98480</v>
      </c>
      <c r="D81" s="430">
        <v>98480</v>
      </c>
      <c r="E81" s="430"/>
      <c r="F81" s="430"/>
      <c r="G81" s="430">
        <f t="shared" si="7"/>
        <v>0</v>
      </c>
      <c r="H81" s="430"/>
      <c r="I81" s="430"/>
      <c r="J81" s="430"/>
      <c r="K81" s="430">
        <f t="shared" si="9"/>
        <v>0</v>
      </c>
      <c r="L81" s="430"/>
      <c r="M81" s="430"/>
      <c r="N81" s="95">
        <f t="shared" si="10"/>
        <v>0</v>
      </c>
      <c r="O81" s="430"/>
      <c r="P81" s="430"/>
      <c r="Q81" s="430"/>
      <c r="R81" s="430"/>
      <c r="S81" s="430"/>
      <c r="T81" s="95">
        <f t="shared" si="8"/>
        <v>98480</v>
      </c>
    </row>
    <row r="82" spans="1:22" ht="15" customHeight="1">
      <c r="A82" s="93">
        <v>54</v>
      </c>
      <c r="B82" s="93" t="s">
        <v>1333</v>
      </c>
      <c r="C82" s="430">
        <f t="shared" si="6"/>
        <v>0</v>
      </c>
      <c r="D82" s="430"/>
      <c r="E82" s="430"/>
      <c r="F82" s="430"/>
      <c r="G82" s="430">
        <f t="shared" si="7"/>
        <v>0</v>
      </c>
      <c r="H82" s="430"/>
      <c r="I82" s="430"/>
      <c r="J82" s="430"/>
      <c r="K82" s="430">
        <f t="shared" si="9"/>
        <v>0</v>
      </c>
      <c r="L82" s="430"/>
      <c r="M82" s="430"/>
      <c r="N82" s="95">
        <f t="shared" si="10"/>
        <v>0</v>
      </c>
      <c r="O82" s="430"/>
      <c r="P82" s="430"/>
      <c r="Q82" s="430"/>
      <c r="R82" s="430"/>
      <c r="S82" s="430"/>
      <c r="T82" s="95">
        <f t="shared" si="8"/>
        <v>0</v>
      </c>
    </row>
    <row r="83" spans="1:22" ht="15" customHeight="1">
      <c r="A83" s="93">
        <v>55</v>
      </c>
      <c r="B83" s="93" t="s">
        <v>1334</v>
      </c>
      <c r="C83" s="430">
        <f t="shared" si="6"/>
        <v>0</v>
      </c>
      <c r="D83" s="430"/>
      <c r="E83" s="430"/>
      <c r="F83" s="430"/>
      <c r="G83" s="430">
        <f t="shared" si="7"/>
        <v>0</v>
      </c>
      <c r="H83" s="430"/>
      <c r="I83" s="430"/>
      <c r="J83" s="430"/>
      <c r="K83" s="430">
        <f t="shared" si="9"/>
        <v>0</v>
      </c>
      <c r="L83" s="430"/>
      <c r="M83" s="430"/>
      <c r="N83" s="95">
        <f t="shared" si="10"/>
        <v>0</v>
      </c>
      <c r="O83" s="430"/>
      <c r="P83" s="430"/>
      <c r="Q83" s="430"/>
      <c r="R83" s="430"/>
      <c r="S83" s="430"/>
      <c r="T83" s="95">
        <f t="shared" si="8"/>
        <v>0</v>
      </c>
    </row>
    <row r="84" spans="1:22" ht="15" customHeight="1">
      <c r="A84" s="93">
        <v>56</v>
      </c>
      <c r="B84" s="93" t="s">
        <v>1335</v>
      </c>
      <c r="C84" s="430">
        <f t="shared" si="6"/>
        <v>0</v>
      </c>
      <c r="D84" s="430"/>
      <c r="E84" s="430"/>
      <c r="F84" s="430"/>
      <c r="G84" s="430">
        <f t="shared" si="7"/>
        <v>0</v>
      </c>
      <c r="H84" s="430"/>
      <c r="I84" s="430"/>
      <c r="J84" s="430"/>
      <c r="K84" s="430">
        <f t="shared" si="9"/>
        <v>0</v>
      </c>
      <c r="L84" s="430"/>
      <c r="M84" s="430"/>
      <c r="N84" s="95">
        <f t="shared" si="10"/>
        <v>0</v>
      </c>
      <c r="O84" s="430"/>
      <c r="P84" s="430"/>
      <c r="Q84" s="430"/>
      <c r="R84" s="430"/>
      <c r="S84" s="430"/>
      <c r="T84" s="95">
        <f t="shared" si="8"/>
        <v>0</v>
      </c>
    </row>
    <row r="85" spans="1:22" ht="15" customHeight="1">
      <c r="A85" s="93">
        <v>57</v>
      </c>
      <c r="B85" s="93" t="s">
        <v>1336</v>
      </c>
      <c r="C85" s="430">
        <f t="shared" si="6"/>
        <v>0</v>
      </c>
      <c r="D85" s="430"/>
      <c r="E85" s="430"/>
      <c r="F85" s="430"/>
      <c r="G85" s="430">
        <f t="shared" si="7"/>
        <v>0</v>
      </c>
      <c r="H85" s="430"/>
      <c r="I85" s="430"/>
      <c r="J85" s="430"/>
      <c r="K85" s="430">
        <f t="shared" si="9"/>
        <v>0</v>
      </c>
      <c r="L85" s="430"/>
      <c r="M85" s="430"/>
      <c r="N85" s="95">
        <f t="shared" si="10"/>
        <v>0</v>
      </c>
      <c r="O85" s="430"/>
      <c r="P85" s="430"/>
      <c r="Q85" s="430"/>
      <c r="R85" s="430"/>
      <c r="S85" s="430"/>
      <c r="T85" s="95">
        <f t="shared" si="8"/>
        <v>0</v>
      </c>
    </row>
    <row r="86" spans="1:22" ht="15" customHeight="1">
      <c r="A86" s="93">
        <v>58</v>
      </c>
      <c r="B86" s="93" t="s">
        <v>1337</v>
      </c>
      <c r="C86" s="430">
        <f t="shared" si="6"/>
        <v>0</v>
      </c>
      <c r="D86" s="430"/>
      <c r="E86" s="430"/>
      <c r="F86" s="430"/>
      <c r="G86" s="430">
        <f t="shared" si="7"/>
        <v>0</v>
      </c>
      <c r="H86" s="430"/>
      <c r="I86" s="430"/>
      <c r="J86" s="430"/>
      <c r="K86" s="430">
        <f t="shared" si="9"/>
        <v>0</v>
      </c>
      <c r="L86" s="430"/>
      <c r="M86" s="430"/>
      <c r="N86" s="95">
        <f t="shared" si="10"/>
        <v>0</v>
      </c>
      <c r="O86" s="430"/>
      <c r="P86" s="430"/>
      <c r="Q86" s="430"/>
      <c r="R86" s="430"/>
      <c r="S86" s="430"/>
      <c r="T86" s="95">
        <f t="shared" si="8"/>
        <v>0</v>
      </c>
    </row>
    <row r="87" spans="1:22" ht="15" customHeight="1">
      <c r="A87" s="93">
        <v>59</v>
      </c>
      <c r="B87" s="93" t="s">
        <v>1338</v>
      </c>
      <c r="C87" s="430">
        <f t="shared" si="6"/>
        <v>0</v>
      </c>
      <c r="D87" s="430"/>
      <c r="E87" s="430"/>
      <c r="F87" s="430"/>
      <c r="G87" s="430">
        <f t="shared" si="7"/>
        <v>0</v>
      </c>
      <c r="H87" s="430"/>
      <c r="I87" s="430"/>
      <c r="J87" s="430"/>
      <c r="K87" s="430">
        <f t="shared" si="9"/>
        <v>0</v>
      </c>
      <c r="L87" s="430"/>
      <c r="M87" s="430"/>
      <c r="N87" s="95">
        <f t="shared" si="10"/>
        <v>0</v>
      </c>
      <c r="O87" s="430"/>
      <c r="P87" s="430"/>
      <c r="Q87" s="430"/>
      <c r="R87" s="430"/>
      <c r="S87" s="430"/>
      <c r="T87" s="95">
        <f t="shared" si="8"/>
        <v>0</v>
      </c>
    </row>
    <row r="88" spans="1:22" ht="15" customHeight="1">
      <c r="A88" s="93">
        <v>60</v>
      </c>
      <c r="B88" s="93" t="s">
        <v>1339</v>
      </c>
      <c r="C88" s="430">
        <f t="shared" si="6"/>
        <v>0</v>
      </c>
      <c r="D88" s="430"/>
      <c r="E88" s="430"/>
      <c r="F88" s="430"/>
      <c r="G88" s="430">
        <f t="shared" si="7"/>
        <v>0</v>
      </c>
      <c r="H88" s="430"/>
      <c r="I88" s="430"/>
      <c r="J88" s="430"/>
      <c r="K88" s="430">
        <f t="shared" si="9"/>
        <v>0</v>
      </c>
      <c r="L88" s="430"/>
      <c r="M88" s="430"/>
      <c r="N88" s="95">
        <f t="shared" si="10"/>
        <v>0</v>
      </c>
      <c r="O88" s="430"/>
      <c r="P88" s="430"/>
      <c r="Q88" s="430"/>
      <c r="R88" s="430"/>
      <c r="S88" s="430"/>
      <c r="T88" s="95">
        <f t="shared" si="8"/>
        <v>0</v>
      </c>
    </row>
    <row r="89" spans="1:22" ht="15" customHeight="1">
      <c r="A89" s="93">
        <v>61</v>
      </c>
      <c r="B89" s="93" t="s">
        <v>1340</v>
      </c>
      <c r="C89" s="430">
        <f t="shared" si="6"/>
        <v>0</v>
      </c>
      <c r="D89" s="430"/>
      <c r="E89" s="430"/>
      <c r="F89" s="430"/>
      <c r="G89" s="430">
        <f t="shared" si="7"/>
        <v>0</v>
      </c>
      <c r="H89" s="430"/>
      <c r="I89" s="430"/>
      <c r="J89" s="430"/>
      <c r="K89" s="430">
        <f t="shared" si="9"/>
        <v>0</v>
      </c>
      <c r="L89" s="430"/>
      <c r="M89" s="430"/>
      <c r="N89" s="95">
        <f t="shared" si="10"/>
        <v>0</v>
      </c>
      <c r="O89" s="430"/>
      <c r="P89" s="430"/>
      <c r="Q89" s="430"/>
      <c r="R89" s="430"/>
      <c r="S89" s="430"/>
      <c r="T89" s="95">
        <f t="shared" si="8"/>
        <v>0</v>
      </c>
    </row>
    <row r="90" spans="1:22" ht="15" customHeight="1">
      <c r="A90" s="93">
        <v>62</v>
      </c>
      <c r="B90" s="93" t="s">
        <v>1341</v>
      </c>
      <c r="C90" s="430">
        <f t="shared" si="6"/>
        <v>0</v>
      </c>
      <c r="D90" s="430"/>
      <c r="E90" s="430"/>
      <c r="F90" s="430"/>
      <c r="G90" s="430">
        <f t="shared" si="7"/>
        <v>0</v>
      </c>
      <c r="H90" s="430"/>
      <c r="I90" s="430"/>
      <c r="J90" s="430"/>
      <c r="K90" s="430">
        <f t="shared" si="9"/>
        <v>0</v>
      </c>
      <c r="L90" s="430"/>
      <c r="M90" s="430"/>
      <c r="N90" s="95">
        <f t="shared" si="10"/>
        <v>0</v>
      </c>
      <c r="O90" s="430"/>
      <c r="P90" s="430"/>
      <c r="Q90" s="430"/>
      <c r="R90" s="430"/>
      <c r="S90" s="430"/>
      <c r="T90" s="95">
        <f t="shared" si="8"/>
        <v>0</v>
      </c>
    </row>
    <row r="91" spans="1:22" ht="15.9" customHeight="1">
      <c r="A91" s="1620" t="s">
        <v>1342</v>
      </c>
      <c r="B91" s="1621"/>
      <c r="C91" s="95">
        <f>SUM(C52:C90)</f>
        <v>2861720</v>
      </c>
      <c r="D91" s="95">
        <f t="shared" ref="D91:S91" si="11">SUM(D52:D90)</f>
        <v>2861720</v>
      </c>
      <c r="E91" s="95">
        <f t="shared" si="11"/>
        <v>0</v>
      </c>
      <c r="F91" s="95">
        <f t="shared" si="11"/>
        <v>0</v>
      </c>
      <c r="G91" s="95">
        <f>SUM(G52:G90)</f>
        <v>0</v>
      </c>
      <c r="H91" s="95">
        <f t="shared" si="11"/>
        <v>0</v>
      </c>
      <c r="I91" s="95">
        <f t="shared" si="11"/>
        <v>0</v>
      </c>
      <c r="J91" s="95">
        <f t="shared" si="11"/>
        <v>0</v>
      </c>
      <c r="K91" s="95">
        <f>SUM(K52:K90)</f>
        <v>0</v>
      </c>
      <c r="L91" s="95">
        <f t="shared" si="11"/>
        <v>0</v>
      </c>
      <c r="M91" s="95">
        <f t="shared" si="11"/>
        <v>0</v>
      </c>
      <c r="N91" s="95">
        <f t="shared" si="11"/>
        <v>0</v>
      </c>
      <c r="O91" s="95">
        <f t="shared" si="11"/>
        <v>0</v>
      </c>
      <c r="P91" s="95">
        <f t="shared" si="11"/>
        <v>0</v>
      </c>
      <c r="Q91" s="95">
        <f t="shared" si="11"/>
        <v>0</v>
      </c>
      <c r="R91" s="95">
        <f t="shared" si="11"/>
        <v>0</v>
      </c>
      <c r="S91" s="95">
        <f t="shared" si="11"/>
        <v>0</v>
      </c>
      <c r="T91" s="95">
        <f>SUM(T52:T90)</f>
        <v>2861720</v>
      </c>
    </row>
    <row r="92" spans="1:22" ht="12.75" customHeight="1" thickBot="1">
      <c r="A92" s="82"/>
      <c r="C92" s="96"/>
      <c r="D92" s="96"/>
      <c r="E92" s="96"/>
      <c r="F92" s="96"/>
      <c r="G92" s="96"/>
      <c r="H92" s="96"/>
      <c r="I92" s="96"/>
      <c r="J92" s="96"/>
      <c r="K92" s="96"/>
      <c r="L92" s="96"/>
      <c r="M92" s="96"/>
      <c r="N92" s="96"/>
      <c r="O92" s="96"/>
      <c r="P92" s="96"/>
      <c r="Q92" s="96"/>
      <c r="R92" s="96"/>
      <c r="S92" s="96"/>
      <c r="T92" s="96"/>
    </row>
    <row r="93" spans="1:22" ht="30" customHeight="1" thickBot="1">
      <c r="A93" s="1612" t="s">
        <v>1343</v>
      </c>
      <c r="B93" s="1613"/>
      <c r="C93" s="99">
        <f>SUM(C45,C91)</f>
        <v>5000000</v>
      </c>
      <c r="D93" s="99">
        <f t="shared" ref="D93:S93" si="12">SUM(D45,D91)</f>
        <v>5000000</v>
      </c>
      <c r="E93" s="99">
        <f t="shared" si="12"/>
        <v>0</v>
      </c>
      <c r="F93" s="99">
        <f t="shared" si="12"/>
        <v>0</v>
      </c>
      <c r="G93" s="99">
        <f>SUM(G45,G91)</f>
        <v>0</v>
      </c>
      <c r="H93" s="99">
        <f t="shared" si="12"/>
        <v>0</v>
      </c>
      <c r="I93" s="99">
        <f t="shared" si="12"/>
        <v>0</v>
      </c>
      <c r="J93" s="99">
        <f t="shared" si="12"/>
        <v>0</v>
      </c>
      <c r="K93" s="99">
        <f t="shared" si="12"/>
        <v>5000000</v>
      </c>
      <c r="L93" s="99">
        <f t="shared" si="12"/>
        <v>0</v>
      </c>
      <c r="M93" s="99">
        <f t="shared" si="12"/>
        <v>2500000</v>
      </c>
      <c r="N93" s="99">
        <f t="shared" si="12"/>
        <v>2500000</v>
      </c>
      <c r="O93" s="99">
        <f t="shared" si="12"/>
        <v>0</v>
      </c>
      <c r="P93" s="99">
        <f t="shared" si="12"/>
        <v>0</v>
      </c>
      <c r="Q93" s="99">
        <f t="shared" si="12"/>
        <v>2500000</v>
      </c>
      <c r="R93" s="99">
        <f t="shared" si="12"/>
        <v>0</v>
      </c>
      <c r="S93" s="99">
        <f t="shared" si="12"/>
        <v>0</v>
      </c>
      <c r="T93" s="131">
        <f>SUM(T45,T91)</f>
        <v>10000000</v>
      </c>
      <c r="U93" s="72" t="s">
        <v>1575</v>
      </c>
      <c r="V93" s="100" t="s">
        <v>1578</v>
      </c>
    </row>
    <row r="94" spans="1:22">
      <c r="V94" s="75" t="s">
        <v>1344</v>
      </c>
    </row>
    <row r="95" spans="1:22" ht="15.6" thickBot="1">
      <c r="S95" s="76"/>
      <c r="T95" s="125" t="str">
        <f>IF(ABS(ROUND(T93/1000,0)-'D1'!D4)&gt;ABS('D1'!D4)*0.01,"エラー!!D1シートの①供給電力量（都内）と本シート合計値に乖離があります。","")</f>
        <v/>
      </c>
    </row>
    <row r="96" spans="1:22" ht="15.6" thickBot="1">
      <c r="T96" s="442">
        <f>'D1'!D4</f>
        <v>10000</v>
      </c>
      <c r="U96" s="72" t="s">
        <v>32</v>
      </c>
      <c r="V96" s="125" t="s">
        <v>1576</v>
      </c>
    </row>
    <row r="97" spans="19:22" ht="15.6" thickBot="1">
      <c r="T97" s="442">
        <f>ROUND(T93/1000,0)</f>
        <v>10000</v>
      </c>
      <c r="U97" s="72" t="s">
        <v>1577</v>
      </c>
      <c r="V97" s="125" t="s">
        <v>1519</v>
      </c>
    </row>
    <row r="99" spans="19:22">
      <c r="S99" s="76"/>
      <c r="T99" s="125"/>
    </row>
  </sheetData>
  <sheetProtection algorithmName="SHA-512" hashValue="6TTI5Tb61lSmD3VZWHCKBRvt0iEdmnUzfAtaYe2C/jWuLEWc2vBrhUAJ9bU1FiHfNRMnFrE533p4Xth5wU26nQ==" saltValue="geiYhz4ai7p0U/w4+ikXgg==" spinCount="100000" sheet="1" formatCells="0"/>
  <mergeCells count="33">
    <mergeCell ref="T19:T21"/>
    <mergeCell ref="D20:D21"/>
    <mergeCell ref="E20:E21"/>
    <mergeCell ref="F20:F21"/>
    <mergeCell ref="H20:H21"/>
    <mergeCell ref="S20:S21"/>
    <mergeCell ref="A15:O15"/>
    <mergeCell ref="A19:A21"/>
    <mergeCell ref="C19:D19"/>
    <mergeCell ref="G19:I19"/>
    <mergeCell ref="K19:N19"/>
    <mergeCell ref="I20:I21"/>
    <mergeCell ref="J20:J21"/>
    <mergeCell ref="L20:L21"/>
    <mergeCell ref="M20:M21"/>
    <mergeCell ref="N20:N21"/>
    <mergeCell ref="A45:B45"/>
    <mergeCell ref="A49:A51"/>
    <mergeCell ref="C49:C51"/>
    <mergeCell ref="G49:G51"/>
    <mergeCell ref="T49:T51"/>
    <mergeCell ref="D50:D51"/>
    <mergeCell ref="E50:E51"/>
    <mergeCell ref="F50:F51"/>
    <mergeCell ref="H50:H51"/>
    <mergeCell ref="S50:S51"/>
    <mergeCell ref="K49:K51"/>
    <mergeCell ref="A93:B93"/>
    <mergeCell ref="I50:I51"/>
    <mergeCell ref="J50:J51"/>
    <mergeCell ref="M50:M51"/>
    <mergeCell ref="N50:N51"/>
    <mergeCell ref="A91:B91"/>
  </mergeCells>
  <phoneticPr fontId="12"/>
  <conditionalFormatting sqref="A15">
    <cfRule type="containsBlanks" dxfId="2" priority="1">
      <formula>LEN(TRIM(A15))=0</formula>
    </cfRule>
  </conditionalFormatting>
  <conditionalFormatting sqref="D22:F44 H22:J44 L22:M44 O22:S44">
    <cfRule type="containsBlanks" dxfId="1" priority="2">
      <formula>LEN(TRIM(D22))=0</formula>
    </cfRule>
  </conditionalFormatting>
  <conditionalFormatting sqref="D52:F90 H52:J90 L52:M90 O52:S90">
    <cfRule type="containsBlanks" dxfId="0" priority="3">
      <formula>LEN(TRIM(D52))=0</formula>
    </cfRule>
  </conditionalFormatting>
  <pageMargins left="0.98425196850393704" right="0.43307086614173229" top="0.78740157480314965" bottom="0.47244094488188981" header="0.51181102362204722" footer="0.51181102362204722"/>
  <pageSetup paperSize="9" scale="73" fitToHeight="0" orientation="landscape" r:id="rId1"/>
  <headerFooter alignWithMargins="0"/>
  <rowBreaks count="1" manualBreakCount="1">
    <brk id="45" max="1638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5DB54-F224-416F-9769-CCF6173865AA}">
  <sheetPr codeName="Sheet8">
    <tabColor rgb="FF00B0F0"/>
  </sheetPr>
  <dimension ref="A1:D110"/>
  <sheetViews>
    <sheetView workbookViewId="0"/>
  </sheetViews>
  <sheetFormatPr defaultRowHeight="13.2"/>
  <cols>
    <col min="1" max="1" width="9.44140625" style="103" customWidth="1"/>
    <col min="2" max="2" width="20.88671875" style="102" customWidth="1"/>
    <col min="3" max="3" width="35.33203125" style="102" customWidth="1"/>
    <col min="4" max="4" width="33.21875" style="102" customWidth="1"/>
    <col min="5" max="256" width="9" style="103"/>
    <col min="257" max="257" width="9.44140625" style="103" customWidth="1"/>
    <col min="258" max="258" width="20.88671875" style="103" customWidth="1"/>
    <col min="259" max="259" width="35.33203125" style="103" customWidth="1"/>
    <col min="260" max="260" width="33.21875" style="103" customWidth="1"/>
    <col min="261" max="512" width="9" style="103"/>
    <col min="513" max="513" width="9.44140625" style="103" customWidth="1"/>
    <col min="514" max="514" width="20.88671875" style="103" customWidth="1"/>
    <col min="515" max="515" width="35.33203125" style="103" customWidth="1"/>
    <col min="516" max="516" width="33.21875" style="103" customWidth="1"/>
    <col min="517" max="768" width="9" style="103"/>
    <col min="769" max="769" width="9.44140625" style="103" customWidth="1"/>
    <col min="770" max="770" width="20.88671875" style="103" customWidth="1"/>
    <col min="771" max="771" width="35.33203125" style="103" customWidth="1"/>
    <col min="772" max="772" width="33.21875" style="103" customWidth="1"/>
    <col min="773" max="1024" width="9" style="103"/>
    <col min="1025" max="1025" width="9.44140625" style="103" customWidth="1"/>
    <col min="1026" max="1026" width="20.88671875" style="103" customWidth="1"/>
    <col min="1027" max="1027" width="35.33203125" style="103" customWidth="1"/>
    <col min="1028" max="1028" width="33.21875" style="103" customWidth="1"/>
    <col min="1029" max="1280" width="9" style="103"/>
    <col min="1281" max="1281" width="9.44140625" style="103" customWidth="1"/>
    <col min="1282" max="1282" width="20.88671875" style="103" customWidth="1"/>
    <col min="1283" max="1283" width="35.33203125" style="103" customWidth="1"/>
    <col min="1284" max="1284" width="33.21875" style="103" customWidth="1"/>
    <col min="1285" max="1536" width="9" style="103"/>
    <col min="1537" max="1537" width="9.44140625" style="103" customWidth="1"/>
    <col min="1538" max="1538" width="20.88671875" style="103" customWidth="1"/>
    <col min="1539" max="1539" width="35.33203125" style="103" customWidth="1"/>
    <col min="1540" max="1540" width="33.21875" style="103" customWidth="1"/>
    <col min="1541" max="1792" width="9" style="103"/>
    <col min="1793" max="1793" width="9.44140625" style="103" customWidth="1"/>
    <col min="1794" max="1794" width="20.88671875" style="103" customWidth="1"/>
    <col min="1795" max="1795" width="35.33203125" style="103" customWidth="1"/>
    <col min="1796" max="1796" width="33.21875" style="103" customWidth="1"/>
    <col min="1797" max="2048" width="9" style="103"/>
    <col min="2049" max="2049" width="9.44140625" style="103" customWidth="1"/>
    <col min="2050" max="2050" width="20.88671875" style="103" customWidth="1"/>
    <col min="2051" max="2051" width="35.33203125" style="103" customWidth="1"/>
    <col min="2052" max="2052" width="33.21875" style="103" customWidth="1"/>
    <col min="2053" max="2304" width="9" style="103"/>
    <col min="2305" max="2305" width="9.44140625" style="103" customWidth="1"/>
    <col min="2306" max="2306" width="20.88671875" style="103" customWidth="1"/>
    <col min="2307" max="2307" width="35.33203125" style="103" customWidth="1"/>
    <col min="2308" max="2308" width="33.21875" style="103" customWidth="1"/>
    <col min="2309" max="2560" width="9" style="103"/>
    <col min="2561" max="2561" width="9.44140625" style="103" customWidth="1"/>
    <col min="2562" max="2562" width="20.88671875" style="103" customWidth="1"/>
    <col min="2563" max="2563" width="35.33203125" style="103" customWidth="1"/>
    <col min="2564" max="2564" width="33.21875" style="103" customWidth="1"/>
    <col min="2565" max="2816" width="9" style="103"/>
    <col min="2817" max="2817" width="9.44140625" style="103" customWidth="1"/>
    <col min="2818" max="2818" width="20.88671875" style="103" customWidth="1"/>
    <col min="2819" max="2819" width="35.33203125" style="103" customWidth="1"/>
    <col min="2820" max="2820" width="33.21875" style="103" customWidth="1"/>
    <col min="2821" max="3072" width="9" style="103"/>
    <col min="3073" max="3073" width="9.44140625" style="103" customWidth="1"/>
    <col min="3074" max="3074" width="20.88671875" style="103" customWidth="1"/>
    <col min="3075" max="3075" width="35.33203125" style="103" customWidth="1"/>
    <col min="3076" max="3076" width="33.21875" style="103" customWidth="1"/>
    <col min="3077" max="3328" width="9" style="103"/>
    <col min="3329" max="3329" width="9.44140625" style="103" customWidth="1"/>
    <col min="3330" max="3330" width="20.88671875" style="103" customWidth="1"/>
    <col min="3331" max="3331" width="35.33203125" style="103" customWidth="1"/>
    <col min="3332" max="3332" width="33.21875" style="103" customWidth="1"/>
    <col min="3333" max="3584" width="9" style="103"/>
    <col min="3585" max="3585" width="9.44140625" style="103" customWidth="1"/>
    <col min="3586" max="3586" width="20.88671875" style="103" customWidth="1"/>
    <col min="3587" max="3587" width="35.33203125" style="103" customWidth="1"/>
    <col min="3588" max="3588" width="33.21875" style="103" customWidth="1"/>
    <col min="3589" max="3840" width="9" style="103"/>
    <col min="3841" max="3841" width="9.44140625" style="103" customWidth="1"/>
    <col min="3842" max="3842" width="20.88671875" style="103" customWidth="1"/>
    <col min="3843" max="3843" width="35.33203125" style="103" customWidth="1"/>
    <col min="3844" max="3844" width="33.21875" style="103" customWidth="1"/>
    <col min="3845" max="4096" width="9" style="103"/>
    <col min="4097" max="4097" width="9.44140625" style="103" customWidth="1"/>
    <col min="4098" max="4098" width="20.88671875" style="103" customWidth="1"/>
    <col min="4099" max="4099" width="35.33203125" style="103" customWidth="1"/>
    <col min="4100" max="4100" width="33.21875" style="103" customWidth="1"/>
    <col min="4101" max="4352" width="9" style="103"/>
    <col min="4353" max="4353" width="9.44140625" style="103" customWidth="1"/>
    <col min="4354" max="4354" width="20.88671875" style="103" customWidth="1"/>
    <col min="4355" max="4355" width="35.33203125" style="103" customWidth="1"/>
    <col min="4356" max="4356" width="33.21875" style="103" customWidth="1"/>
    <col min="4357" max="4608" width="9" style="103"/>
    <col min="4609" max="4609" width="9.44140625" style="103" customWidth="1"/>
    <col min="4610" max="4610" width="20.88671875" style="103" customWidth="1"/>
    <col min="4611" max="4611" width="35.33203125" style="103" customWidth="1"/>
    <col min="4612" max="4612" width="33.21875" style="103" customWidth="1"/>
    <col min="4613" max="4864" width="9" style="103"/>
    <col min="4865" max="4865" width="9.44140625" style="103" customWidth="1"/>
    <col min="4866" max="4866" width="20.88671875" style="103" customWidth="1"/>
    <col min="4867" max="4867" width="35.33203125" style="103" customWidth="1"/>
    <col min="4868" max="4868" width="33.21875" style="103" customWidth="1"/>
    <col min="4869" max="5120" width="9" style="103"/>
    <col min="5121" max="5121" width="9.44140625" style="103" customWidth="1"/>
    <col min="5122" max="5122" width="20.88671875" style="103" customWidth="1"/>
    <col min="5123" max="5123" width="35.33203125" style="103" customWidth="1"/>
    <col min="5124" max="5124" width="33.21875" style="103" customWidth="1"/>
    <col min="5125" max="5376" width="9" style="103"/>
    <col min="5377" max="5377" width="9.44140625" style="103" customWidth="1"/>
    <col min="5378" max="5378" width="20.88671875" style="103" customWidth="1"/>
    <col min="5379" max="5379" width="35.33203125" style="103" customWidth="1"/>
    <col min="5380" max="5380" width="33.21875" style="103" customWidth="1"/>
    <col min="5381" max="5632" width="9" style="103"/>
    <col min="5633" max="5633" width="9.44140625" style="103" customWidth="1"/>
    <col min="5634" max="5634" width="20.88671875" style="103" customWidth="1"/>
    <col min="5635" max="5635" width="35.33203125" style="103" customWidth="1"/>
    <col min="5636" max="5636" width="33.21875" style="103" customWidth="1"/>
    <col min="5637" max="5888" width="9" style="103"/>
    <col min="5889" max="5889" width="9.44140625" style="103" customWidth="1"/>
    <col min="5890" max="5890" width="20.88671875" style="103" customWidth="1"/>
    <col min="5891" max="5891" width="35.33203125" style="103" customWidth="1"/>
    <col min="5892" max="5892" width="33.21875" style="103" customWidth="1"/>
    <col min="5893" max="6144" width="9" style="103"/>
    <col min="6145" max="6145" width="9.44140625" style="103" customWidth="1"/>
    <col min="6146" max="6146" width="20.88671875" style="103" customWidth="1"/>
    <col min="6147" max="6147" width="35.33203125" style="103" customWidth="1"/>
    <col min="6148" max="6148" width="33.21875" style="103" customWidth="1"/>
    <col min="6149" max="6400" width="9" style="103"/>
    <col min="6401" max="6401" width="9.44140625" style="103" customWidth="1"/>
    <col min="6402" max="6402" width="20.88671875" style="103" customWidth="1"/>
    <col min="6403" max="6403" width="35.33203125" style="103" customWidth="1"/>
    <col min="6404" max="6404" width="33.21875" style="103" customWidth="1"/>
    <col min="6405" max="6656" width="9" style="103"/>
    <col min="6657" max="6657" width="9.44140625" style="103" customWidth="1"/>
    <col min="6658" max="6658" width="20.88671875" style="103" customWidth="1"/>
    <col min="6659" max="6659" width="35.33203125" style="103" customWidth="1"/>
    <col min="6660" max="6660" width="33.21875" style="103" customWidth="1"/>
    <col min="6661" max="6912" width="9" style="103"/>
    <col min="6913" max="6913" width="9.44140625" style="103" customWidth="1"/>
    <col min="6914" max="6914" width="20.88671875" style="103" customWidth="1"/>
    <col min="6915" max="6915" width="35.33203125" style="103" customWidth="1"/>
    <col min="6916" max="6916" width="33.21875" style="103" customWidth="1"/>
    <col min="6917" max="7168" width="9" style="103"/>
    <col min="7169" max="7169" width="9.44140625" style="103" customWidth="1"/>
    <col min="7170" max="7170" width="20.88671875" style="103" customWidth="1"/>
    <col min="7171" max="7171" width="35.33203125" style="103" customWidth="1"/>
    <col min="7172" max="7172" width="33.21875" style="103" customWidth="1"/>
    <col min="7173" max="7424" width="9" style="103"/>
    <col min="7425" max="7425" width="9.44140625" style="103" customWidth="1"/>
    <col min="7426" max="7426" width="20.88671875" style="103" customWidth="1"/>
    <col min="7427" max="7427" width="35.33203125" style="103" customWidth="1"/>
    <col min="7428" max="7428" width="33.21875" style="103" customWidth="1"/>
    <col min="7429" max="7680" width="9" style="103"/>
    <col min="7681" max="7681" width="9.44140625" style="103" customWidth="1"/>
    <col min="7682" max="7682" width="20.88671875" style="103" customWidth="1"/>
    <col min="7683" max="7683" width="35.33203125" style="103" customWidth="1"/>
    <col min="7684" max="7684" width="33.21875" style="103" customWidth="1"/>
    <col min="7685" max="7936" width="9" style="103"/>
    <col min="7937" max="7937" width="9.44140625" style="103" customWidth="1"/>
    <col min="7938" max="7938" width="20.88671875" style="103" customWidth="1"/>
    <col min="7939" max="7939" width="35.33203125" style="103" customWidth="1"/>
    <col min="7940" max="7940" width="33.21875" style="103" customWidth="1"/>
    <col min="7941" max="8192" width="9" style="103"/>
    <col min="8193" max="8193" width="9.44140625" style="103" customWidth="1"/>
    <col min="8194" max="8194" width="20.88671875" style="103" customWidth="1"/>
    <col min="8195" max="8195" width="35.33203125" style="103" customWidth="1"/>
    <col min="8196" max="8196" width="33.21875" style="103" customWidth="1"/>
    <col min="8197" max="8448" width="9" style="103"/>
    <col min="8449" max="8449" width="9.44140625" style="103" customWidth="1"/>
    <col min="8450" max="8450" width="20.88671875" style="103" customWidth="1"/>
    <col min="8451" max="8451" width="35.33203125" style="103" customWidth="1"/>
    <col min="8452" max="8452" width="33.21875" style="103" customWidth="1"/>
    <col min="8453" max="8704" width="9" style="103"/>
    <col min="8705" max="8705" width="9.44140625" style="103" customWidth="1"/>
    <col min="8706" max="8706" width="20.88671875" style="103" customWidth="1"/>
    <col min="8707" max="8707" width="35.33203125" style="103" customWidth="1"/>
    <col min="8708" max="8708" width="33.21875" style="103" customWidth="1"/>
    <col min="8709" max="8960" width="9" style="103"/>
    <col min="8961" max="8961" width="9.44140625" style="103" customWidth="1"/>
    <col min="8962" max="8962" width="20.88671875" style="103" customWidth="1"/>
    <col min="8963" max="8963" width="35.33203125" style="103" customWidth="1"/>
    <col min="8964" max="8964" width="33.21875" style="103" customWidth="1"/>
    <col min="8965" max="9216" width="9" style="103"/>
    <col min="9217" max="9217" width="9.44140625" style="103" customWidth="1"/>
    <col min="9218" max="9218" width="20.88671875" style="103" customWidth="1"/>
    <col min="9219" max="9219" width="35.33203125" style="103" customWidth="1"/>
    <col min="9220" max="9220" width="33.21875" style="103" customWidth="1"/>
    <col min="9221" max="9472" width="9" style="103"/>
    <col min="9473" max="9473" width="9.44140625" style="103" customWidth="1"/>
    <col min="9474" max="9474" width="20.88671875" style="103" customWidth="1"/>
    <col min="9475" max="9475" width="35.33203125" style="103" customWidth="1"/>
    <col min="9476" max="9476" width="33.21875" style="103" customWidth="1"/>
    <col min="9477" max="9728" width="9" style="103"/>
    <col min="9729" max="9729" width="9.44140625" style="103" customWidth="1"/>
    <col min="9730" max="9730" width="20.88671875" style="103" customWidth="1"/>
    <col min="9731" max="9731" width="35.33203125" style="103" customWidth="1"/>
    <col min="9732" max="9732" width="33.21875" style="103" customWidth="1"/>
    <col min="9733" max="9984" width="9" style="103"/>
    <col min="9985" max="9985" width="9.44140625" style="103" customWidth="1"/>
    <col min="9986" max="9986" width="20.88671875" style="103" customWidth="1"/>
    <col min="9987" max="9987" width="35.33203125" style="103" customWidth="1"/>
    <col min="9988" max="9988" width="33.21875" style="103" customWidth="1"/>
    <col min="9989" max="10240" width="9" style="103"/>
    <col min="10241" max="10241" width="9.44140625" style="103" customWidth="1"/>
    <col min="10242" max="10242" width="20.88671875" style="103" customWidth="1"/>
    <col min="10243" max="10243" width="35.33203125" style="103" customWidth="1"/>
    <col min="10244" max="10244" width="33.21875" style="103" customWidth="1"/>
    <col min="10245" max="10496" width="9" style="103"/>
    <col min="10497" max="10497" width="9.44140625" style="103" customWidth="1"/>
    <col min="10498" max="10498" width="20.88671875" style="103" customWidth="1"/>
    <col min="10499" max="10499" width="35.33203125" style="103" customWidth="1"/>
    <col min="10500" max="10500" width="33.21875" style="103" customWidth="1"/>
    <col min="10501" max="10752" width="9" style="103"/>
    <col min="10753" max="10753" width="9.44140625" style="103" customWidth="1"/>
    <col min="10754" max="10754" width="20.88671875" style="103" customWidth="1"/>
    <col min="10755" max="10755" width="35.33203125" style="103" customWidth="1"/>
    <col min="10756" max="10756" width="33.21875" style="103" customWidth="1"/>
    <col min="10757" max="11008" width="9" style="103"/>
    <col min="11009" max="11009" width="9.44140625" style="103" customWidth="1"/>
    <col min="11010" max="11010" width="20.88671875" style="103" customWidth="1"/>
    <col min="11011" max="11011" width="35.33203125" style="103" customWidth="1"/>
    <col min="11012" max="11012" width="33.21875" style="103" customWidth="1"/>
    <col min="11013" max="11264" width="9" style="103"/>
    <col min="11265" max="11265" width="9.44140625" style="103" customWidth="1"/>
    <col min="11266" max="11266" width="20.88671875" style="103" customWidth="1"/>
    <col min="11267" max="11267" width="35.33203125" style="103" customWidth="1"/>
    <col min="11268" max="11268" width="33.21875" style="103" customWidth="1"/>
    <col min="11269" max="11520" width="9" style="103"/>
    <col min="11521" max="11521" width="9.44140625" style="103" customWidth="1"/>
    <col min="11522" max="11522" width="20.88671875" style="103" customWidth="1"/>
    <col min="11523" max="11523" width="35.33203125" style="103" customWidth="1"/>
    <col min="11524" max="11524" width="33.21875" style="103" customWidth="1"/>
    <col min="11525" max="11776" width="9" style="103"/>
    <col min="11777" max="11777" width="9.44140625" style="103" customWidth="1"/>
    <col min="11778" max="11778" width="20.88671875" style="103" customWidth="1"/>
    <col min="11779" max="11779" width="35.33203125" style="103" customWidth="1"/>
    <col min="11780" max="11780" width="33.21875" style="103" customWidth="1"/>
    <col min="11781" max="12032" width="9" style="103"/>
    <col min="12033" max="12033" width="9.44140625" style="103" customWidth="1"/>
    <col min="12034" max="12034" width="20.88671875" style="103" customWidth="1"/>
    <col min="12035" max="12035" width="35.33203125" style="103" customWidth="1"/>
    <col min="12036" max="12036" width="33.21875" style="103" customWidth="1"/>
    <col min="12037" max="12288" width="9" style="103"/>
    <col min="12289" max="12289" width="9.44140625" style="103" customWidth="1"/>
    <col min="12290" max="12290" width="20.88671875" style="103" customWidth="1"/>
    <col min="12291" max="12291" width="35.33203125" style="103" customWidth="1"/>
    <col min="12292" max="12292" width="33.21875" style="103" customWidth="1"/>
    <col min="12293" max="12544" width="9" style="103"/>
    <col min="12545" max="12545" width="9.44140625" style="103" customWidth="1"/>
    <col min="12546" max="12546" width="20.88671875" style="103" customWidth="1"/>
    <col min="12547" max="12547" width="35.33203125" style="103" customWidth="1"/>
    <col min="12548" max="12548" width="33.21875" style="103" customWidth="1"/>
    <col min="12549" max="12800" width="9" style="103"/>
    <col min="12801" max="12801" width="9.44140625" style="103" customWidth="1"/>
    <col min="12802" max="12802" width="20.88671875" style="103" customWidth="1"/>
    <col min="12803" max="12803" width="35.33203125" style="103" customWidth="1"/>
    <col min="12804" max="12804" width="33.21875" style="103" customWidth="1"/>
    <col min="12805" max="13056" width="9" style="103"/>
    <col min="13057" max="13057" width="9.44140625" style="103" customWidth="1"/>
    <col min="13058" max="13058" width="20.88671875" style="103" customWidth="1"/>
    <col min="13059" max="13059" width="35.33203125" style="103" customWidth="1"/>
    <col min="13060" max="13060" width="33.21875" style="103" customWidth="1"/>
    <col min="13061" max="13312" width="9" style="103"/>
    <col min="13313" max="13313" width="9.44140625" style="103" customWidth="1"/>
    <col min="13314" max="13314" width="20.88671875" style="103" customWidth="1"/>
    <col min="13315" max="13315" width="35.33203125" style="103" customWidth="1"/>
    <col min="13316" max="13316" width="33.21875" style="103" customWidth="1"/>
    <col min="13317" max="13568" width="9" style="103"/>
    <col min="13569" max="13569" width="9.44140625" style="103" customWidth="1"/>
    <col min="13570" max="13570" width="20.88671875" style="103" customWidth="1"/>
    <col min="13571" max="13571" width="35.33203125" style="103" customWidth="1"/>
    <col min="13572" max="13572" width="33.21875" style="103" customWidth="1"/>
    <col min="13573" max="13824" width="9" style="103"/>
    <col min="13825" max="13825" width="9.44140625" style="103" customWidth="1"/>
    <col min="13826" max="13826" width="20.88671875" style="103" customWidth="1"/>
    <col min="13827" max="13827" width="35.33203125" style="103" customWidth="1"/>
    <col min="13828" max="13828" width="33.21875" style="103" customWidth="1"/>
    <col min="13829" max="14080" width="9" style="103"/>
    <col min="14081" max="14081" width="9.44140625" style="103" customWidth="1"/>
    <col min="14082" max="14082" width="20.88671875" style="103" customWidth="1"/>
    <col min="14083" max="14083" width="35.33203125" style="103" customWidth="1"/>
    <col min="14084" max="14084" width="33.21875" style="103" customWidth="1"/>
    <col min="14085" max="14336" width="9" style="103"/>
    <col min="14337" max="14337" width="9.44140625" style="103" customWidth="1"/>
    <col min="14338" max="14338" width="20.88671875" style="103" customWidth="1"/>
    <col min="14339" max="14339" width="35.33203125" style="103" customWidth="1"/>
    <col min="14340" max="14340" width="33.21875" style="103" customWidth="1"/>
    <col min="14341" max="14592" width="9" style="103"/>
    <col min="14593" max="14593" width="9.44140625" style="103" customWidth="1"/>
    <col min="14594" max="14594" width="20.88671875" style="103" customWidth="1"/>
    <col min="14595" max="14595" width="35.33203125" style="103" customWidth="1"/>
    <col min="14596" max="14596" width="33.21875" style="103" customWidth="1"/>
    <col min="14597" max="14848" width="9" style="103"/>
    <col min="14849" max="14849" width="9.44140625" style="103" customWidth="1"/>
    <col min="14850" max="14850" width="20.88671875" style="103" customWidth="1"/>
    <col min="14851" max="14851" width="35.33203125" style="103" customWidth="1"/>
    <col min="14852" max="14852" width="33.21875" style="103" customWidth="1"/>
    <col min="14853" max="15104" width="9" style="103"/>
    <col min="15105" max="15105" width="9.44140625" style="103" customWidth="1"/>
    <col min="15106" max="15106" width="20.88671875" style="103" customWidth="1"/>
    <col min="15107" max="15107" width="35.33203125" style="103" customWidth="1"/>
    <col min="15108" max="15108" width="33.21875" style="103" customWidth="1"/>
    <col min="15109" max="15360" width="9" style="103"/>
    <col min="15361" max="15361" width="9.44140625" style="103" customWidth="1"/>
    <col min="15362" max="15362" width="20.88671875" style="103" customWidth="1"/>
    <col min="15363" max="15363" width="35.33203125" style="103" customWidth="1"/>
    <col min="15364" max="15364" width="33.21875" style="103" customWidth="1"/>
    <col min="15365" max="15616" width="9" style="103"/>
    <col min="15617" max="15617" width="9.44140625" style="103" customWidth="1"/>
    <col min="15618" max="15618" width="20.88671875" style="103" customWidth="1"/>
    <col min="15619" max="15619" width="35.33203125" style="103" customWidth="1"/>
    <col min="15620" max="15620" width="33.21875" style="103" customWidth="1"/>
    <col min="15621" max="15872" width="9" style="103"/>
    <col min="15873" max="15873" width="9.44140625" style="103" customWidth="1"/>
    <col min="15874" max="15874" width="20.88671875" style="103" customWidth="1"/>
    <col min="15875" max="15875" width="35.33203125" style="103" customWidth="1"/>
    <col min="15876" max="15876" width="33.21875" style="103" customWidth="1"/>
    <col min="15877" max="16128" width="9" style="103"/>
    <col min="16129" max="16129" width="9.44140625" style="103" customWidth="1"/>
    <col min="16130" max="16130" width="20.88671875" style="103" customWidth="1"/>
    <col min="16131" max="16131" width="35.33203125" style="103" customWidth="1"/>
    <col min="16132" max="16132" width="33.21875" style="103" customWidth="1"/>
    <col min="16133" max="16384" width="9" style="103"/>
  </cols>
  <sheetData>
    <row r="1" spans="1:4" ht="16.2">
      <c r="A1" s="101" t="s">
        <v>1345</v>
      </c>
    </row>
    <row r="2" spans="1:4" ht="19.5" customHeight="1">
      <c r="A2" s="104" t="s">
        <v>1346</v>
      </c>
      <c r="B2" s="105" t="s">
        <v>1347</v>
      </c>
      <c r="C2" s="1634" t="s">
        <v>1348</v>
      </c>
      <c r="D2" s="1635"/>
    </row>
    <row r="3" spans="1:4" ht="14.4">
      <c r="A3" s="106" t="s">
        <v>1349</v>
      </c>
      <c r="B3" s="107" t="s">
        <v>1350</v>
      </c>
      <c r="C3" s="108" t="s">
        <v>1351</v>
      </c>
      <c r="D3" s="108"/>
    </row>
    <row r="4" spans="1:4">
      <c r="A4" s="109"/>
      <c r="B4" s="110"/>
      <c r="C4" s="111" t="s">
        <v>1352</v>
      </c>
      <c r="D4" s="111"/>
    </row>
    <row r="5" spans="1:4">
      <c r="A5" s="109"/>
      <c r="B5" s="110"/>
      <c r="C5" s="111" t="s">
        <v>1353</v>
      </c>
      <c r="D5" s="111"/>
    </row>
    <row r="6" spans="1:4">
      <c r="A6" s="109"/>
      <c r="B6" s="112"/>
      <c r="C6" s="113" t="s">
        <v>1354</v>
      </c>
      <c r="D6" s="113"/>
    </row>
    <row r="7" spans="1:4">
      <c r="A7" s="109"/>
      <c r="B7" s="114" t="s">
        <v>1355</v>
      </c>
      <c r="C7" s="114" t="s">
        <v>1356</v>
      </c>
      <c r="D7" s="114"/>
    </row>
    <row r="8" spans="1:4">
      <c r="A8" s="109"/>
      <c r="B8" s="107" t="s">
        <v>1357</v>
      </c>
      <c r="C8" s="108" t="s">
        <v>1358</v>
      </c>
      <c r="D8" s="108"/>
    </row>
    <row r="9" spans="1:4">
      <c r="A9" s="109"/>
      <c r="B9" s="110"/>
      <c r="C9" s="111" t="s">
        <v>1359</v>
      </c>
      <c r="D9" s="111"/>
    </row>
    <row r="10" spans="1:4">
      <c r="A10" s="109"/>
      <c r="B10" s="112"/>
      <c r="C10" s="113" t="s">
        <v>1360</v>
      </c>
      <c r="D10" s="113"/>
    </row>
    <row r="11" spans="1:4">
      <c r="A11" s="109"/>
      <c r="B11" s="107" t="s">
        <v>1361</v>
      </c>
      <c r="C11" s="108" t="s">
        <v>1362</v>
      </c>
      <c r="D11" s="108"/>
    </row>
    <row r="12" spans="1:4">
      <c r="A12" s="109"/>
      <c r="B12" s="112"/>
      <c r="C12" s="113" t="s">
        <v>1363</v>
      </c>
      <c r="D12" s="113"/>
    </row>
    <row r="13" spans="1:4">
      <c r="A13" s="109"/>
      <c r="B13" s="114" t="s">
        <v>1364</v>
      </c>
      <c r="C13" s="114" t="s">
        <v>1364</v>
      </c>
      <c r="D13" s="114"/>
    </row>
    <row r="14" spans="1:4">
      <c r="A14" s="109"/>
      <c r="B14" s="107" t="s">
        <v>1365</v>
      </c>
      <c r="C14" s="108" t="s">
        <v>1366</v>
      </c>
      <c r="D14" s="108"/>
    </row>
    <row r="15" spans="1:4">
      <c r="A15" s="109"/>
      <c r="B15" s="112"/>
      <c r="C15" s="113" t="s">
        <v>1367</v>
      </c>
      <c r="D15" s="113"/>
    </row>
    <row r="16" spans="1:4" ht="26.4">
      <c r="A16" s="109"/>
      <c r="B16" s="114" t="s">
        <v>1368</v>
      </c>
      <c r="C16" s="114" t="s">
        <v>1368</v>
      </c>
      <c r="D16" s="114"/>
    </row>
    <row r="17" spans="1:4">
      <c r="A17" s="109"/>
      <c r="B17" s="114" t="s">
        <v>1369</v>
      </c>
      <c r="C17" s="114" t="s">
        <v>1369</v>
      </c>
      <c r="D17" s="114"/>
    </row>
    <row r="18" spans="1:4">
      <c r="A18" s="109"/>
      <c r="B18" s="107" t="s">
        <v>1370</v>
      </c>
      <c r="C18" s="107" t="s">
        <v>1370</v>
      </c>
      <c r="D18" s="108" t="s">
        <v>1371</v>
      </c>
    </row>
    <row r="19" spans="1:4">
      <c r="A19" s="109"/>
      <c r="B19" s="110" t="s">
        <v>1372</v>
      </c>
      <c r="C19" s="115"/>
      <c r="D19" s="113" t="s">
        <v>1373</v>
      </c>
    </row>
    <row r="20" spans="1:4">
      <c r="A20" s="109"/>
      <c r="B20" s="110"/>
      <c r="C20" s="116" t="s">
        <v>1374</v>
      </c>
      <c r="D20" s="108"/>
    </row>
    <row r="21" spans="1:4">
      <c r="A21" s="109"/>
      <c r="B21" s="107" t="s">
        <v>1375</v>
      </c>
      <c r="C21" s="108" t="s">
        <v>1376</v>
      </c>
      <c r="D21" s="108"/>
    </row>
    <row r="22" spans="1:4">
      <c r="A22" s="109"/>
      <c r="B22" s="110" t="s">
        <v>1377</v>
      </c>
      <c r="C22" s="111" t="s">
        <v>1378</v>
      </c>
      <c r="D22" s="111"/>
    </row>
    <row r="23" spans="1:4">
      <c r="A23" s="109"/>
      <c r="B23" s="112"/>
      <c r="C23" s="113" t="s">
        <v>1379</v>
      </c>
      <c r="D23" s="113"/>
    </row>
    <row r="24" spans="1:4">
      <c r="A24" s="109"/>
      <c r="B24" s="107" t="s">
        <v>1380</v>
      </c>
      <c r="C24" s="107" t="s">
        <v>1380</v>
      </c>
      <c r="D24" s="108" t="s">
        <v>1381</v>
      </c>
    </row>
    <row r="25" spans="1:4">
      <c r="A25" s="109"/>
      <c r="B25" s="110"/>
      <c r="C25" s="110"/>
      <c r="D25" s="111" t="s">
        <v>1382</v>
      </c>
    </row>
    <row r="26" spans="1:4">
      <c r="A26" s="109"/>
      <c r="B26" s="112"/>
      <c r="C26" s="112"/>
      <c r="D26" s="113" t="s">
        <v>1383</v>
      </c>
    </row>
    <row r="27" spans="1:4" ht="26.4">
      <c r="A27" s="109"/>
      <c r="B27" s="107" t="s">
        <v>1384</v>
      </c>
      <c r="C27" s="107" t="s">
        <v>1385</v>
      </c>
      <c r="D27" s="108" t="s">
        <v>1386</v>
      </c>
    </row>
    <row r="28" spans="1:4">
      <c r="A28" s="109"/>
      <c r="B28" s="110"/>
      <c r="C28" s="115"/>
      <c r="D28" s="111" t="s">
        <v>1387</v>
      </c>
    </row>
    <row r="29" spans="1:4">
      <c r="A29" s="109"/>
      <c r="B29" s="110"/>
      <c r="C29" s="116" t="s">
        <v>1388</v>
      </c>
      <c r="D29" s="111" t="s">
        <v>1389</v>
      </c>
    </row>
    <row r="30" spans="1:4">
      <c r="A30" s="109"/>
      <c r="B30" s="110"/>
      <c r="C30" s="115"/>
      <c r="D30" s="111" t="s">
        <v>1390</v>
      </c>
    </row>
    <row r="31" spans="1:4">
      <c r="A31" s="109"/>
      <c r="B31" s="112"/>
      <c r="C31" s="113" t="s">
        <v>1391</v>
      </c>
      <c r="D31" s="113"/>
    </row>
    <row r="32" spans="1:4">
      <c r="A32" s="109"/>
      <c r="B32" s="107" t="s">
        <v>1392</v>
      </c>
      <c r="C32" s="108" t="s">
        <v>1393</v>
      </c>
      <c r="D32" s="108" t="s">
        <v>1394</v>
      </c>
    </row>
    <row r="33" spans="1:4">
      <c r="A33" s="109"/>
      <c r="B33" s="110"/>
      <c r="C33" s="111" t="s">
        <v>1395</v>
      </c>
      <c r="D33" s="111" t="s">
        <v>1396</v>
      </c>
    </row>
    <row r="34" spans="1:4">
      <c r="A34" s="109"/>
      <c r="B34" s="110"/>
      <c r="C34" s="111"/>
      <c r="D34" s="111" t="s">
        <v>1397</v>
      </c>
    </row>
    <row r="35" spans="1:4">
      <c r="A35" s="109"/>
      <c r="B35" s="110"/>
      <c r="C35" s="111" t="s">
        <v>1398</v>
      </c>
      <c r="D35" s="111"/>
    </row>
    <row r="36" spans="1:4" ht="26.4">
      <c r="A36" s="109"/>
      <c r="B36" s="110"/>
      <c r="C36" s="116" t="s">
        <v>1399</v>
      </c>
      <c r="D36" s="111" t="s">
        <v>1400</v>
      </c>
    </row>
    <row r="37" spans="1:4" ht="26.4">
      <c r="A37" s="109"/>
      <c r="B37" s="110"/>
      <c r="C37" s="115"/>
      <c r="D37" s="111" t="s">
        <v>1401</v>
      </c>
    </row>
    <row r="38" spans="1:4">
      <c r="A38" s="109"/>
      <c r="B38" s="110"/>
      <c r="C38" s="116" t="s">
        <v>1402</v>
      </c>
      <c r="D38" s="111" t="s">
        <v>1403</v>
      </c>
    </row>
    <row r="39" spans="1:4">
      <c r="A39" s="109"/>
      <c r="B39" s="110"/>
      <c r="C39" s="115"/>
      <c r="D39" s="111" t="s">
        <v>1404</v>
      </c>
    </row>
    <row r="40" spans="1:4">
      <c r="A40" s="109"/>
      <c r="B40" s="110"/>
      <c r="C40" s="116" t="s">
        <v>1405</v>
      </c>
      <c r="D40" s="111" t="s">
        <v>1406</v>
      </c>
    </row>
    <row r="41" spans="1:4">
      <c r="A41" s="109"/>
      <c r="B41" s="110"/>
      <c r="C41" s="115"/>
      <c r="D41" s="111" t="s">
        <v>1407</v>
      </c>
    </row>
    <row r="42" spans="1:4">
      <c r="A42" s="109"/>
      <c r="B42" s="110"/>
      <c r="C42" s="116" t="s">
        <v>1408</v>
      </c>
      <c r="D42" s="111" t="s">
        <v>1409</v>
      </c>
    </row>
    <row r="43" spans="1:4">
      <c r="A43" s="109"/>
      <c r="B43" s="110"/>
      <c r="C43" s="112"/>
      <c r="D43" s="113" t="s">
        <v>1410</v>
      </c>
    </row>
    <row r="44" spans="1:4">
      <c r="A44" s="109"/>
      <c r="B44" s="112"/>
      <c r="C44" s="114" t="s">
        <v>1411</v>
      </c>
      <c r="D44" s="114"/>
    </row>
    <row r="45" spans="1:4">
      <c r="A45" s="117"/>
      <c r="B45" s="114" t="s">
        <v>1412</v>
      </c>
      <c r="C45" s="114"/>
      <c r="D45" s="114"/>
    </row>
    <row r="46" spans="1:4" ht="14.4">
      <c r="A46" s="106" t="s">
        <v>1413</v>
      </c>
      <c r="B46" s="118" t="s">
        <v>1414</v>
      </c>
      <c r="C46" s="119" t="s">
        <v>1415</v>
      </c>
      <c r="D46" s="108"/>
    </row>
    <row r="47" spans="1:4">
      <c r="A47" s="109"/>
      <c r="B47" s="120"/>
      <c r="C47" s="121" t="s">
        <v>1416</v>
      </c>
      <c r="D47" s="111"/>
    </row>
    <row r="48" spans="1:4">
      <c r="A48" s="109"/>
      <c r="B48" s="120"/>
      <c r="C48" s="121" t="s">
        <v>1417</v>
      </c>
      <c r="D48" s="111"/>
    </row>
    <row r="49" spans="1:4">
      <c r="A49" s="109"/>
      <c r="B49" s="122"/>
      <c r="C49" s="123" t="s">
        <v>1418</v>
      </c>
      <c r="D49" s="113"/>
    </row>
    <row r="50" spans="1:4">
      <c r="A50" s="109"/>
      <c r="B50" s="118" t="s">
        <v>1419</v>
      </c>
      <c r="C50" s="119" t="s">
        <v>1420</v>
      </c>
      <c r="D50" s="108"/>
    </row>
    <row r="51" spans="1:4">
      <c r="A51" s="109"/>
      <c r="B51" s="120"/>
      <c r="C51" s="121" t="s">
        <v>1421</v>
      </c>
      <c r="D51" s="111"/>
    </row>
    <row r="52" spans="1:4">
      <c r="A52" s="109"/>
      <c r="B52" s="120"/>
      <c r="C52" s="121" t="s">
        <v>1422</v>
      </c>
      <c r="D52" s="111"/>
    </row>
    <row r="53" spans="1:4">
      <c r="A53" s="109"/>
      <c r="B53" s="120"/>
      <c r="C53" s="121" t="s">
        <v>1423</v>
      </c>
      <c r="D53" s="111"/>
    </row>
    <row r="54" spans="1:4">
      <c r="A54" s="109"/>
      <c r="B54" s="122"/>
      <c r="C54" s="123" t="s">
        <v>1424</v>
      </c>
      <c r="D54" s="113"/>
    </row>
    <row r="55" spans="1:4">
      <c r="A55" s="109"/>
      <c r="B55" s="118" t="s">
        <v>1425</v>
      </c>
      <c r="C55" s="119" t="s">
        <v>1426</v>
      </c>
      <c r="D55" s="108"/>
    </row>
    <row r="56" spans="1:4">
      <c r="A56" s="109"/>
      <c r="B56" s="120"/>
      <c r="C56" s="121" t="s">
        <v>1427</v>
      </c>
      <c r="D56" s="111"/>
    </row>
    <row r="57" spans="1:4">
      <c r="A57" s="109"/>
      <c r="B57" s="120"/>
      <c r="C57" s="121" t="s">
        <v>1428</v>
      </c>
      <c r="D57" s="111"/>
    </row>
    <row r="58" spans="1:4">
      <c r="A58" s="109"/>
      <c r="B58" s="120"/>
      <c r="C58" s="121" t="s">
        <v>1429</v>
      </c>
      <c r="D58" s="111"/>
    </row>
    <row r="59" spans="1:4">
      <c r="A59" s="109"/>
      <c r="B59" s="120"/>
      <c r="C59" s="121" t="s">
        <v>1430</v>
      </c>
      <c r="D59" s="111"/>
    </row>
    <row r="60" spans="1:4">
      <c r="A60" s="109"/>
      <c r="B60" s="120"/>
      <c r="C60" s="121" t="s">
        <v>1431</v>
      </c>
      <c r="D60" s="111"/>
    </row>
    <row r="61" spans="1:4">
      <c r="A61" s="109"/>
      <c r="B61" s="120"/>
      <c r="C61" s="121" t="s">
        <v>1432</v>
      </c>
      <c r="D61" s="111"/>
    </row>
    <row r="62" spans="1:4">
      <c r="A62" s="109"/>
      <c r="B62" s="122"/>
      <c r="C62" s="123" t="s">
        <v>1433</v>
      </c>
      <c r="D62" s="113"/>
    </row>
    <row r="63" spans="1:4">
      <c r="A63" s="109"/>
      <c r="B63" s="118" t="s">
        <v>1434</v>
      </c>
      <c r="C63" s="119" t="s">
        <v>1435</v>
      </c>
      <c r="D63" s="108"/>
    </row>
    <row r="64" spans="1:4">
      <c r="A64" s="109"/>
      <c r="B64" s="120"/>
      <c r="C64" s="121" t="s">
        <v>1436</v>
      </c>
      <c r="D64" s="111"/>
    </row>
    <row r="65" spans="1:4">
      <c r="A65" s="109"/>
      <c r="B65" s="120"/>
      <c r="C65" s="121" t="s">
        <v>1437</v>
      </c>
      <c r="D65" s="111"/>
    </row>
    <row r="66" spans="1:4">
      <c r="A66" s="109"/>
      <c r="B66" s="120"/>
      <c r="C66" s="121" t="s">
        <v>1438</v>
      </c>
      <c r="D66" s="111"/>
    </row>
    <row r="67" spans="1:4">
      <c r="A67" s="109"/>
      <c r="B67" s="120"/>
      <c r="C67" s="121" t="s">
        <v>1439</v>
      </c>
      <c r="D67" s="111"/>
    </row>
    <row r="68" spans="1:4">
      <c r="A68" s="109"/>
      <c r="B68" s="122"/>
      <c r="C68" s="123" t="s">
        <v>1440</v>
      </c>
      <c r="D68" s="113"/>
    </row>
    <row r="69" spans="1:4">
      <c r="A69" s="109"/>
      <c r="B69" s="118" t="s">
        <v>1441</v>
      </c>
      <c r="C69" s="119" t="s">
        <v>1442</v>
      </c>
      <c r="D69" s="108"/>
    </row>
    <row r="70" spans="1:4">
      <c r="A70" s="109"/>
      <c r="B70" s="120"/>
      <c r="C70" s="121" t="s">
        <v>1443</v>
      </c>
      <c r="D70" s="111"/>
    </row>
    <row r="71" spans="1:4">
      <c r="A71" s="109"/>
      <c r="B71" s="120"/>
      <c r="C71" s="121" t="s">
        <v>1444</v>
      </c>
      <c r="D71" s="111"/>
    </row>
    <row r="72" spans="1:4">
      <c r="A72" s="109"/>
      <c r="B72" s="120"/>
      <c r="C72" s="121" t="s">
        <v>1445</v>
      </c>
      <c r="D72" s="111"/>
    </row>
    <row r="73" spans="1:4">
      <c r="A73" s="109"/>
      <c r="B73" s="120"/>
      <c r="C73" s="121" t="s">
        <v>1446</v>
      </c>
      <c r="D73" s="111"/>
    </row>
    <row r="74" spans="1:4">
      <c r="A74" s="109"/>
      <c r="B74" s="122"/>
      <c r="C74" s="123" t="s">
        <v>1447</v>
      </c>
      <c r="D74" s="113"/>
    </row>
    <row r="75" spans="1:4">
      <c r="A75" s="109"/>
      <c r="B75" s="118" t="s">
        <v>1448</v>
      </c>
      <c r="C75" s="119" t="s">
        <v>1449</v>
      </c>
      <c r="D75" s="108"/>
    </row>
    <row r="76" spans="1:4">
      <c r="A76" s="109"/>
      <c r="B76" s="120"/>
      <c r="C76" s="121" t="s">
        <v>1450</v>
      </c>
      <c r="D76" s="111"/>
    </row>
    <row r="77" spans="1:4">
      <c r="A77" s="109"/>
      <c r="B77" s="120"/>
      <c r="C77" s="124" t="s">
        <v>1451</v>
      </c>
      <c r="D77" s="111"/>
    </row>
    <row r="78" spans="1:4">
      <c r="A78" s="109"/>
      <c r="B78" s="120"/>
      <c r="C78" s="121" t="s">
        <v>1452</v>
      </c>
      <c r="D78" s="111"/>
    </row>
    <row r="79" spans="1:4">
      <c r="A79" s="109"/>
      <c r="B79" s="120"/>
      <c r="C79" s="121" t="s">
        <v>1453</v>
      </c>
      <c r="D79" s="111"/>
    </row>
    <row r="80" spans="1:4">
      <c r="A80" s="109"/>
      <c r="B80" s="122"/>
      <c r="C80" s="123" t="s">
        <v>1454</v>
      </c>
      <c r="D80" s="113"/>
    </row>
    <row r="81" spans="1:4">
      <c r="A81" s="109"/>
      <c r="B81" s="118" t="s">
        <v>1455</v>
      </c>
      <c r="C81" s="119" t="s">
        <v>1456</v>
      </c>
      <c r="D81" s="108"/>
    </row>
    <row r="82" spans="1:4">
      <c r="A82" s="109"/>
      <c r="B82" s="120"/>
      <c r="C82" s="121" t="s">
        <v>1457</v>
      </c>
      <c r="D82" s="111"/>
    </row>
    <row r="83" spans="1:4">
      <c r="A83" s="109"/>
      <c r="B83" s="122"/>
      <c r="C83" s="123" t="s">
        <v>1458</v>
      </c>
      <c r="D83" s="113"/>
    </row>
    <row r="84" spans="1:4">
      <c r="A84" s="109"/>
      <c r="B84" s="118" t="s">
        <v>1459</v>
      </c>
      <c r="C84" s="119" t="s">
        <v>1460</v>
      </c>
      <c r="D84" s="108"/>
    </row>
    <row r="85" spans="1:4">
      <c r="A85" s="109"/>
      <c r="B85" s="120" t="s">
        <v>1461</v>
      </c>
      <c r="C85" s="121" t="s">
        <v>1462</v>
      </c>
      <c r="D85" s="111"/>
    </row>
    <row r="86" spans="1:4">
      <c r="A86" s="109"/>
      <c r="B86" s="120"/>
      <c r="C86" s="121" t="s">
        <v>1463</v>
      </c>
      <c r="D86" s="111"/>
    </row>
    <row r="87" spans="1:4">
      <c r="A87" s="109"/>
      <c r="B87" s="122"/>
      <c r="C87" s="123" t="s">
        <v>1464</v>
      </c>
      <c r="D87" s="113"/>
    </row>
    <row r="88" spans="1:4">
      <c r="A88" s="109"/>
      <c r="B88" s="118" t="s">
        <v>1465</v>
      </c>
      <c r="C88" s="119" t="s">
        <v>1466</v>
      </c>
      <c r="D88" s="108"/>
    </row>
    <row r="89" spans="1:4">
      <c r="A89" s="109"/>
      <c r="B89" s="120"/>
      <c r="C89" s="121" t="s">
        <v>1467</v>
      </c>
      <c r="D89" s="111"/>
    </row>
    <row r="90" spans="1:4">
      <c r="A90" s="109"/>
      <c r="B90" s="122"/>
      <c r="C90" s="123" t="s">
        <v>1468</v>
      </c>
      <c r="D90" s="113"/>
    </row>
    <row r="91" spans="1:4">
      <c r="A91" s="109"/>
      <c r="B91" s="118" t="s">
        <v>1469</v>
      </c>
      <c r="C91" s="119" t="s">
        <v>1470</v>
      </c>
      <c r="D91" s="108"/>
    </row>
    <row r="92" spans="1:4">
      <c r="A92" s="109"/>
      <c r="B92" s="120" t="s">
        <v>1471</v>
      </c>
      <c r="C92" s="121" t="s">
        <v>1472</v>
      </c>
      <c r="D92" s="111"/>
    </row>
    <row r="93" spans="1:4">
      <c r="A93" s="109"/>
      <c r="B93" s="122"/>
      <c r="C93" s="123" t="s">
        <v>1473</v>
      </c>
      <c r="D93" s="113"/>
    </row>
    <row r="94" spans="1:4">
      <c r="A94" s="109"/>
      <c r="B94" s="118" t="s">
        <v>1474</v>
      </c>
      <c r="C94" s="119" t="s">
        <v>1475</v>
      </c>
      <c r="D94" s="108"/>
    </row>
    <row r="95" spans="1:4">
      <c r="A95" s="109"/>
      <c r="B95" s="122"/>
      <c r="C95" s="123" t="s">
        <v>1476</v>
      </c>
      <c r="D95" s="113"/>
    </row>
    <row r="96" spans="1:4">
      <c r="A96" s="109"/>
      <c r="B96" s="118" t="s">
        <v>1477</v>
      </c>
      <c r="C96" s="119" t="s">
        <v>1478</v>
      </c>
      <c r="D96" s="108"/>
    </row>
    <row r="97" spans="1:4">
      <c r="A97" s="109"/>
      <c r="B97" s="120"/>
      <c r="C97" s="121" t="s">
        <v>1479</v>
      </c>
      <c r="D97" s="111"/>
    </row>
    <row r="98" spans="1:4">
      <c r="A98" s="109"/>
      <c r="B98" s="122"/>
      <c r="C98" s="123" t="s">
        <v>1480</v>
      </c>
      <c r="D98" s="113"/>
    </row>
    <row r="99" spans="1:4">
      <c r="A99" s="109"/>
      <c r="B99" s="118" t="s">
        <v>1481</v>
      </c>
      <c r="C99" s="119" t="s">
        <v>1482</v>
      </c>
      <c r="D99" s="108"/>
    </row>
    <row r="100" spans="1:4">
      <c r="A100" s="109"/>
      <c r="B100" s="122"/>
      <c r="C100" s="123" t="s">
        <v>1483</v>
      </c>
      <c r="D100" s="113"/>
    </row>
    <row r="101" spans="1:4">
      <c r="A101" s="109"/>
      <c r="B101" s="118" t="s">
        <v>1484</v>
      </c>
      <c r="C101" s="119" t="s">
        <v>1485</v>
      </c>
      <c r="D101" s="108"/>
    </row>
    <row r="102" spans="1:4">
      <c r="A102" s="109"/>
      <c r="B102" s="120"/>
      <c r="C102" s="121" t="s">
        <v>1486</v>
      </c>
      <c r="D102" s="111"/>
    </row>
    <row r="103" spans="1:4">
      <c r="A103" s="109"/>
      <c r="B103" s="120"/>
      <c r="C103" s="121" t="s">
        <v>1487</v>
      </c>
      <c r="D103" s="111"/>
    </row>
    <row r="104" spans="1:4">
      <c r="A104" s="109"/>
      <c r="B104" s="120"/>
      <c r="C104" s="121" t="s">
        <v>1488</v>
      </c>
      <c r="D104" s="111"/>
    </row>
    <row r="105" spans="1:4">
      <c r="A105" s="109"/>
      <c r="B105" s="120"/>
      <c r="C105" s="121" t="s">
        <v>1489</v>
      </c>
      <c r="D105" s="111"/>
    </row>
    <row r="106" spans="1:4">
      <c r="A106" s="109"/>
      <c r="B106" s="120"/>
      <c r="C106" s="121" t="s">
        <v>1490</v>
      </c>
      <c r="D106" s="111"/>
    </row>
    <row r="107" spans="1:4">
      <c r="A107" s="109"/>
      <c r="B107" s="120"/>
      <c r="C107" s="121" t="s">
        <v>1491</v>
      </c>
      <c r="D107" s="111"/>
    </row>
    <row r="108" spans="1:4">
      <c r="A108" s="109"/>
      <c r="B108" s="122"/>
      <c r="C108" s="123" t="s">
        <v>1492</v>
      </c>
      <c r="D108" s="113"/>
    </row>
    <row r="109" spans="1:4">
      <c r="A109" s="109"/>
      <c r="B109" s="118" t="s">
        <v>1493</v>
      </c>
      <c r="C109" s="119" t="s">
        <v>1494</v>
      </c>
      <c r="D109" s="108"/>
    </row>
    <row r="110" spans="1:4">
      <c r="A110" s="117"/>
      <c r="B110" s="122"/>
      <c r="C110" s="123" t="s">
        <v>1495</v>
      </c>
      <c r="D110" s="113"/>
    </row>
  </sheetData>
  <sheetProtection algorithmName="SHA-512" hashValue="96pGLgdQiGu52yWNi7iUx3K17K/j5rDHIi/6cxrKQfYkY6EQGFaVXcdeRr5heQDXYwDlAV42Ryo8aksz90eFIA==" saltValue="07P6YXYlc2cM3gcYbuUUXw==" spinCount="100000" sheet="1" objects="1" scenarios="1"/>
  <mergeCells count="1">
    <mergeCell ref="C2:D2"/>
  </mergeCells>
  <phoneticPr fontId="12"/>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E3AD1-5404-4B59-8553-79B92D81F7FC}">
  <sheetPr codeName="Sheet14">
    <tabColor rgb="FF00B0F0"/>
  </sheetPr>
  <dimension ref="A2:L82"/>
  <sheetViews>
    <sheetView workbookViewId="0"/>
  </sheetViews>
  <sheetFormatPr defaultRowHeight="13.2"/>
  <cols>
    <col min="1" max="1" width="1.77734375" customWidth="1"/>
    <col min="11" max="11" width="1.77734375" customWidth="1"/>
  </cols>
  <sheetData>
    <row r="2" spans="1:11">
      <c r="A2" s="1636" t="s">
        <v>2654</v>
      </c>
      <c r="B2" s="1637"/>
      <c r="C2" s="1637"/>
      <c r="D2" s="1637"/>
      <c r="E2" s="1637"/>
      <c r="F2" s="1637"/>
      <c r="G2" s="1637"/>
      <c r="H2" s="1637"/>
      <c r="I2" s="1637"/>
      <c r="J2" s="1637"/>
      <c r="K2" s="1637"/>
    </row>
    <row r="3" spans="1:11">
      <c r="A3" s="1637"/>
      <c r="B3" s="1637"/>
      <c r="C3" s="1637"/>
      <c r="D3" s="1637"/>
      <c r="E3" s="1637"/>
      <c r="F3" s="1637"/>
      <c r="G3" s="1637"/>
      <c r="H3" s="1637"/>
      <c r="I3" s="1637"/>
      <c r="J3" s="1637"/>
      <c r="K3" s="1637"/>
    </row>
    <row r="4" spans="1:11">
      <c r="A4" s="1637"/>
      <c r="B4" s="1637"/>
      <c r="C4" s="1637"/>
      <c r="D4" s="1637"/>
      <c r="E4" s="1637"/>
      <c r="F4" s="1637"/>
      <c r="G4" s="1637"/>
      <c r="H4" s="1637"/>
      <c r="I4" s="1637"/>
      <c r="J4" s="1637"/>
      <c r="K4" s="1637"/>
    </row>
    <row r="6" spans="1:11" ht="13.2" customHeight="1">
      <c r="B6" s="1638" t="s">
        <v>1573</v>
      </c>
      <c r="C6" s="1638"/>
      <c r="D6" s="1638"/>
      <c r="E6" s="1638"/>
      <c r="F6" s="1638"/>
      <c r="G6" s="1638"/>
      <c r="H6" s="1638"/>
      <c r="I6" s="1638"/>
      <c r="J6" s="1638"/>
    </row>
    <row r="7" spans="1:11" ht="13.2" customHeight="1">
      <c r="B7" s="1638"/>
      <c r="C7" s="1638"/>
      <c r="D7" s="1638"/>
      <c r="E7" s="1638"/>
      <c r="F7" s="1638"/>
      <c r="G7" s="1638"/>
      <c r="H7" s="1638"/>
      <c r="I7" s="1638"/>
      <c r="J7" s="1638"/>
    </row>
    <row r="8" spans="1:11" ht="13.2" customHeight="1">
      <c r="B8" s="1638"/>
      <c r="C8" s="1638"/>
      <c r="D8" s="1638"/>
      <c r="E8" s="1638"/>
      <c r="F8" s="1638"/>
      <c r="G8" s="1638"/>
      <c r="H8" s="1638"/>
      <c r="I8" s="1638"/>
      <c r="J8" s="1638"/>
    </row>
    <row r="9" spans="1:11" ht="13.2" customHeight="1">
      <c r="B9" s="1638"/>
      <c r="C9" s="1638"/>
      <c r="D9" s="1638"/>
      <c r="E9" s="1638"/>
      <c r="F9" s="1638"/>
      <c r="G9" s="1638"/>
      <c r="H9" s="1638"/>
      <c r="I9" s="1638"/>
      <c r="J9" s="1638"/>
    </row>
    <row r="10" spans="1:11" ht="13.2" customHeight="1">
      <c r="B10" s="1638"/>
      <c r="C10" s="1638"/>
      <c r="D10" s="1638"/>
      <c r="E10" s="1638"/>
      <c r="F10" s="1638"/>
      <c r="G10" s="1638"/>
      <c r="H10" s="1638"/>
      <c r="I10" s="1638"/>
      <c r="J10" s="1638"/>
    </row>
    <row r="11" spans="1:11" ht="13.2" customHeight="1">
      <c r="B11" s="1638"/>
      <c r="C11" s="1638"/>
      <c r="D11" s="1638"/>
      <c r="E11" s="1638"/>
      <c r="F11" s="1638"/>
      <c r="G11" s="1638"/>
      <c r="H11" s="1638"/>
      <c r="I11" s="1638"/>
      <c r="J11" s="1638"/>
    </row>
    <row r="12" spans="1:11" ht="13.2" customHeight="1">
      <c r="B12" s="1638"/>
      <c r="C12" s="1638"/>
      <c r="D12" s="1638"/>
      <c r="E12" s="1638"/>
      <c r="F12" s="1638"/>
      <c r="G12" s="1638"/>
      <c r="H12" s="1638"/>
      <c r="I12" s="1638"/>
      <c r="J12" s="1638"/>
    </row>
    <row r="13" spans="1:11" ht="13.2" customHeight="1">
      <c r="B13" s="1638"/>
      <c r="C13" s="1638"/>
      <c r="D13" s="1638"/>
      <c r="E13" s="1638"/>
      <c r="F13" s="1638"/>
      <c r="G13" s="1638"/>
      <c r="H13" s="1638"/>
      <c r="I13" s="1638"/>
      <c r="J13" s="1638"/>
    </row>
    <row r="14" spans="1:11" ht="13.2" customHeight="1">
      <c r="B14" s="1638"/>
      <c r="C14" s="1638"/>
      <c r="D14" s="1638"/>
      <c r="E14" s="1638"/>
      <c r="F14" s="1638"/>
      <c r="G14" s="1638"/>
      <c r="H14" s="1638"/>
      <c r="I14" s="1638"/>
      <c r="J14" s="1638"/>
    </row>
    <row r="15" spans="1:11" ht="13.2" customHeight="1">
      <c r="B15" s="1638"/>
      <c r="C15" s="1638"/>
      <c r="D15" s="1638"/>
      <c r="E15" s="1638"/>
      <c r="F15" s="1638"/>
      <c r="G15" s="1638"/>
      <c r="H15" s="1638"/>
      <c r="I15" s="1638"/>
      <c r="J15" s="1638"/>
    </row>
    <row r="16" spans="1:11" ht="13.2" customHeight="1">
      <c r="B16" s="1638"/>
      <c r="C16" s="1638"/>
      <c r="D16" s="1638"/>
      <c r="E16" s="1638"/>
      <c r="F16" s="1638"/>
      <c r="G16" s="1638"/>
      <c r="H16" s="1638"/>
      <c r="I16" s="1638"/>
      <c r="J16" s="1638"/>
    </row>
    <row r="17" spans="2:12" ht="13.2" customHeight="1">
      <c r="B17" s="1638"/>
      <c r="C17" s="1638"/>
      <c r="D17" s="1638"/>
      <c r="E17" s="1638"/>
      <c r="F17" s="1638"/>
      <c r="G17" s="1638"/>
      <c r="H17" s="1638"/>
      <c r="I17" s="1638"/>
      <c r="J17" s="1638"/>
    </row>
    <row r="18" spans="2:12" ht="13.2" customHeight="1">
      <c r="B18" s="1638"/>
      <c r="C18" s="1638"/>
      <c r="D18" s="1638"/>
      <c r="E18" s="1638"/>
      <c r="F18" s="1638"/>
      <c r="G18" s="1638"/>
      <c r="H18" s="1638"/>
      <c r="I18" s="1638"/>
      <c r="J18" s="1638"/>
    </row>
    <row r="19" spans="2:12" ht="13.2" customHeight="1">
      <c r="B19" s="1638"/>
      <c r="C19" s="1638"/>
      <c r="D19" s="1638"/>
      <c r="E19" s="1638"/>
      <c r="F19" s="1638"/>
      <c r="G19" s="1638"/>
      <c r="H19" s="1638"/>
      <c r="I19" s="1638"/>
      <c r="J19" s="1638"/>
    </row>
    <row r="20" spans="2:12" ht="15">
      <c r="B20" s="1639" t="s">
        <v>1513</v>
      </c>
      <c r="C20" s="1639"/>
      <c r="D20" s="1639"/>
      <c r="E20" s="1639"/>
      <c r="F20" s="1639"/>
      <c r="G20" s="1639"/>
      <c r="H20" s="1639"/>
      <c r="I20" s="1639"/>
      <c r="J20" s="1639"/>
    </row>
    <row r="21" spans="2:12" ht="13.2" customHeight="1">
      <c r="B21" s="1638" t="s">
        <v>2655</v>
      </c>
      <c r="C21" s="1638"/>
      <c r="D21" s="1638"/>
      <c r="E21" s="1638"/>
      <c r="F21" s="1638"/>
      <c r="G21" s="1638"/>
      <c r="H21" s="1638"/>
      <c r="I21" s="1638"/>
      <c r="J21" s="1638"/>
    </row>
    <row r="22" spans="2:12" ht="13.2" customHeight="1">
      <c r="B22" s="1638"/>
      <c r="C22" s="1638"/>
      <c r="D22" s="1638"/>
      <c r="E22" s="1638"/>
      <c r="F22" s="1638"/>
      <c r="G22" s="1638"/>
      <c r="H22" s="1638"/>
      <c r="I22" s="1638"/>
      <c r="J22" s="1638"/>
    </row>
    <row r="23" spans="2:12" ht="13.2" customHeight="1">
      <c r="B23" s="1638"/>
      <c r="C23" s="1638"/>
      <c r="D23" s="1638"/>
      <c r="E23" s="1638"/>
      <c r="F23" s="1638"/>
      <c r="G23" s="1638"/>
      <c r="H23" s="1638"/>
      <c r="I23" s="1638"/>
      <c r="J23" s="1638"/>
    </row>
    <row r="24" spans="2:12" ht="15">
      <c r="B24" s="1639" t="s">
        <v>1514</v>
      </c>
      <c r="C24" s="1639"/>
      <c r="D24" s="1639"/>
      <c r="E24" s="1639"/>
      <c r="F24" s="1639"/>
      <c r="G24" s="1639"/>
      <c r="H24" s="1639"/>
      <c r="I24" s="1639"/>
      <c r="J24" s="1639"/>
    </row>
    <row r="25" spans="2:12" ht="13.2" customHeight="1">
      <c r="B25" s="1640" t="s">
        <v>1515</v>
      </c>
      <c r="C25" s="1640"/>
      <c r="D25" s="1640"/>
      <c r="E25" s="1640"/>
      <c r="F25" s="1640"/>
      <c r="G25" s="1640"/>
      <c r="H25" s="1640"/>
      <c r="I25" s="1640"/>
      <c r="J25" s="1640"/>
    </row>
    <row r="26" spans="2:12" ht="13.2" customHeight="1">
      <c r="B26" s="1640"/>
      <c r="C26" s="1640"/>
      <c r="D26" s="1640"/>
      <c r="E26" s="1640"/>
      <c r="F26" s="1640"/>
      <c r="G26" s="1640"/>
      <c r="H26" s="1640"/>
      <c r="I26" s="1640"/>
      <c r="J26" s="1640"/>
    </row>
    <row r="27" spans="2:12" ht="15">
      <c r="B27" s="1639" t="s">
        <v>1516</v>
      </c>
      <c r="C27" s="1639"/>
      <c r="D27" s="1639"/>
      <c r="E27" s="1639"/>
      <c r="F27" s="1639"/>
      <c r="G27" s="1639"/>
      <c r="H27" s="1639"/>
      <c r="I27" s="1639"/>
      <c r="J27" s="1639"/>
    </row>
    <row r="28" spans="2:12" ht="10.199999999999999" customHeight="1">
      <c r="B28" s="1638" t="s">
        <v>1540</v>
      </c>
      <c r="C28" s="1638"/>
      <c r="D28" s="1638"/>
      <c r="E28" s="1638"/>
      <c r="F28" s="1638"/>
      <c r="G28" s="1638"/>
      <c r="H28" s="1638"/>
      <c r="I28" s="1638"/>
      <c r="J28" s="1638"/>
    </row>
    <row r="29" spans="2:12" ht="13.2" customHeight="1">
      <c r="B29" s="1638"/>
      <c r="C29" s="1638"/>
      <c r="D29" s="1638"/>
      <c r="E29" s="1638"/>
      <c r="F29" s="1638"/>
      <c r="G29" s="1638"/>
      <c r="H29" s="1638"/>
      <c r="I29" s="1638"/>
      <c r="J29" s="1638"/>
      <c r="L29" s="132"/>
    </row>
    <row r="30" spans="2:12" ht="13.2" customHeight="1">
      <c r="B30" s="1638"/>
      <c r="C30" s="1638"/>
      <c r="D30" s="1638"/>
      <c r="E30" s="1638"/>
      <c r="F30" s="1638"/>
      <c r="G30" s="1638"/>
      <c r="H30" s="1638"/>
      <c r="I30" s="1638"/>
      <c r="J30" s="1638"/>
    </row>
    <row r="31" spans="2:12" ht="13.2" customHeight="1">
      <c r="B31" s="1638"/>
      <c r="C31" s="1638"/>
      <c r="D31" s="1638"/>
      <c r="E31" s="1638"/>
      <c r="F31" s="1638"/>
      <c r="G31" s="1638"/>
      <c r="H31" s="1638"/>
      <c r="I31" s="1638"/>
      <c r="J31" s="1638"/>
    </row>
    <row r="32" spans="2:12" ht="13.2" customHeight="1">
      <c r="B32" s="1638"/>
      <c r="C32" s="1638"/>
      <c r="D32" s="1638"/>
      <c r="E32" s="1638"/>
      <c r="F32" s="1638"/>
      <c r="G32" s="1638"/>
      <c r="H32" s="1638"/>
      <c r="I32" s="1638"/>
      <c r="J32" s="1638"/>
    </row>
    <row r="33" spans="2:10" ht="9" customHeight="1">
      <c r="B33" s="1638"/>
      <c r="C33" s="1638"/>
      <c r="D33" s="1638"/>
      <c r="E33" s="1638"/>
      <c r="F33" s="1638"/>
      <c r="G33" s="1638"/>
      <c r="H33" s="1638"/>
      <c r="I33" s="1638"/>
      <c r="J33" s="1638"/>
    </row>
    <row r="34" spans="2:10" ht="15">
      <c r="B34" s="1639" t="s">
        <v>1517</v>
      </c>
      <c r="C34" s="1639"/>
      <c r="D34" s="1639"/>
      <c r="E34" s="1639"/>
      <c r="F34" s="1639"/>
      <c r="G34" s="1639"/>
      <c r="H34" s="1639"/>
      <c r="I34" s="1639"/>
      <c r="J34" s="1639"/>
    </row>
    <row r="35" spans="2:10" ht="13.2" customHeight="1">
      <c r="B35" s="1638" t="s">
        <v>1539</v>
      </c>
      <c r="C35" s="1640"/>
      <c r="D35" s="1640"/>
      <c r="E35" s="1640"/>
      <c r="F35" s="1640"/>
      <c r="G35" s="1640"/>
      <c r="H35" s="1640"/>
      <c r="I35" s="1640"/>
      <c r="J35" s="1640"/>
    </row>
    <row r="36" spans="2:10" ht="13.2" customHeight="1">
      <c r="B36" s="1640"/>
      <c r="C36" s="1640"/>
      <c r="D36" s="1640"/>
      <c r="E36" s="1640"/>
      <c r="F36" s="1640"/>
      <c r="G36" s="1640"/>
      <c r="H36" s="1640"/>
      <c r="I36" s="1640"/>
      <c r="J36" s="1640"/>
    </row>
    <row r="37" spans="2:10" ht="13.2" customHeight="1">
      <c r="B37" s="1640"/>
      <c r="C37" s="1640"/>
      <c r="D37" s="1640"/>
      <c r="E37" s="1640"/>
      <c r="F37" s="1640"/>
      <c r="G37" s="1640"/>
      <c r="H37" s="1640"/>
      <c r="I37" s="1640"/>
      <c r="J37" s="1640"/>
    </row>
    <row r="38" spans="2:10" ht="13.2" customHeight="1">
      <c r="B38" s="1640"/>
      <c r="C38" s="1640"/>
      <c r="D38" s="1640"/>
      <c r="E38" s="1640"/>
      <c r="F38" s="1640"/>
      <c r="G38" s="1640"/>
      <c r="H38" s="1640"/>
      <c r="I38" s="1640"/>
      <c r="J38" s="1640"/>
    </row>
    <row r="39" spans="2:10" ht="13.2" customHeight="1">
      <c r="B39" s="1640"/>
      <c r="C39" s="1640"/>
      <c r="D39" s="1640"/>
      <c r="E39" s="1640"/>
      <c r="F39" s="1640"/>
      <c r="G39" s="1640"/>
      <c r="H39" s="1640"/>
      <c r="I39" s="1640"/>
      <c r="J39" s="1640"/>
    </row>
    <row r="40" spans="2:10" ht="13.2" customHeight="1">
      <c r="B40" s="1640"/>
      <c r="C40" s="1640"/>
      <c r="D40" s="1640"/>
      <c r="E40" s="1640"/>
      <c r="F40" s="1640"/>
      <c r="G40" s="1640"/>
      <c r="H40" s="1640"/>
      <c r="I40" s="1640"/>
      <c r="J40" s="1640"/>
    </row>
    <row r="41" spans="2:10" ht="13.2" customHeight="1">
      <c r="B41" s="1640"/>
      <c r="C41" s="1640"/>
      <c r="D41" s="1640"/>
      <c r="E41" s="1640"/>
      <c r="F41" s="1640"/>
      <c r="G41" s="1640"/>
      <c r="H41" s="1640"/>
      <c r="I41" s="1640"/>
      <c r="J41" s="1640"/>
    </row>
    <row r="42" spans="2:10" ht="13.2" customHeight="1">
      <c r="B42" s="1640"/>
      <c r="C42" s="1640"/>
      <c r="D42" s="1640"/>
      <c r="E42" s="1640"/>
      <c r="F42" s="1640"/>
      <c r="G42" s="1640"/>
      <c r="H42" s="1640"/>
      <c r="I42" s="1640"/>
      <c r="J42" s="1640"/>
    </row>
    <row r="43" spans="2:10" ht="13.2" customHeight="1">
      <c r="B43" s="1640"/>
      <c r="C43" s="1640"/>
      <c r="D43" s="1640"/>
      <c r="E43" s="1640"/>
      <c r="F43" s="1640"/>
      <c r="G43" s="1640"/>
      <c r="H43" s="1640"/>
      <c r="I43" s="1640"/>
      <c r="J43" s="1640"/>
    </row>
    <row r="44" spans="2:10" ht="13.2" customHeight="1">
      <c r="B44" s="1640"/>
      <c r="C44" s="1640"/>
      <c r="D44" s="1640"/>
      <c r="E44" s="1640"/>
      <c r="F44" s="1640"/>
      <c r="G44" s="1640"/>
      <c r="H44" s="1640"/>
      <c r="I44" s="1640"/>
      <c r="J44" s="1640"/>
    </row>
    <row r="45" spans="2:10" ht="13.2" customHeight="1">
      <c r="B45" s="1640"/>
      <c r="C45" s="1640"/>
      <c r="D45" s="1640"/>
      <c r="E45" s="1640"/>
      <c r="F45" s="1640"/>
      <c r="G45" s="1640"/>
      <c r="H45" s="1640"/>
      <c r="I45" s="1640"/>
      <c r="J45" s="1640"/>
    </row>
    <row r="46" spans="2:10" ht="15">
      <c r="B46" s="1639" t="s">
        <v>1518</v>
      </c>
      <c r="C46" s="1639"/>
      <c r="D46" s="1639"/>
      <c r="E46" s="1639"/>
      <c r="F46" s="1639"/>
      <c r="G46" s="1639"/>
      <c r="H46" s="1639"/>
      <c r="I46" s="1639"/>
      <c r="J46" s="1639"/>
    </row>
    <row r="47" spans="2:10" ht="13.2" customHeight="1">
      <c r="B47" s="1641" t="s">
        <v>2656</v>
      </c>
      <c r="C47" s="1641"/>
      <c r="D47" s="1641"/>
      <c r="E47" s="1641"/>
      <c r="F47" s="1641"/>
      <c r="G47" s="1641"/>
      <c r="H47" s="1641"/>
      <c r="I47" s="1641"/>
      <c r="J47" s="1641"/>
    </row>
    <row r="48" spans="2:10" ht="13.2" customHeight="1">
      <c r="B48" s="1641"/>
      <c r="C48" s="1641"/>
      <c r="D48" s="1641"/>
      <c r="E48" s="1641"/>
      <c r="F48" s="1641"/>
      <c r="G48" s="1641"/>
      <c r="H48" s="1641"/>
      <c r="I48" s="1641"/>
      <c r="J48" s="1641"/>
    </row>
    <row r="49" spans="2:10" ht="13.2" customHeight="1">
      <c r="B49" s="1641"/>
      <c r="C49" s="1641"/>
      <c r="D49" s="1641"/>
      <c r="E49" s="1641"/>
      <c r="F49" s="1641"/>
      <c r="G49" s="1641"/>
      <c r="H49" s="1641"/>
      <c r="I49" s="1641"/>
      <c r="J49" s="1641"/>
    </row>
    <row r="50" spans="2:10" ht="13.2" customHeight="1">
      <c r="B50" s="1641"/>
      <c r="C50" s="1641"/>
      <c r="D50" s="1641"/>
      <c r="E50" s="1641"/>
      <c r="F50" s="1641"/>
      <c r="G50" s="1641"/>
      <c r="H50" s="1641"/>
      <c r="I50" s="1641"/>
      <c r="J50" s="1641"/>
    </row>
    <row r="51" spans="2:10" ht="13.2" customHeight="1">
      <c r="B51" s="1641"/>
      <c r="C51" s="1641"/>
      <c r="D51" s="1641"/>
      <c r="E51" s="1641"/>
      <c r="F51" s="1641"/>
      <c r="G51" s="1641"/>
      <c r="H51" s="1641"/>
      <c r="I51" s="1641"/>
      <c r="J51" s="1641"/>
    </row>
    <row r="52" spans="2:10" ht="13.2" customHeight="1">
      <c r="B52" s="130"/>
      <c r="C52" s="130"/>
      <c r="D52" s="130"/>
      <c r="E52" s="130"/>
      <c r="F52" s="130"/>
      <c r="G52" s="130"/>
      <c r="H52" s="130"/>
      <c r="I52" s="130"/>
      <c r="J52" s="130"/>
    </row>
    <row r="53" spans="2:10" ht="13.2" customHeight="1">
      <c r="B53" s="130"/>
      <c r="C53" s="130"/>
      <c r="D53" s="130"/>
      <c r="E53" s="130"/>
      <c r="F53" s="130"/>
      <c r="G53" s="130"/>
      <c r="H53" s="130"/>
      <c r="I53" s="130"/>
      <c r="J53" s="130"/>
    </row>
    <row r="54" spans="2:10" ht="13.2" customHeight="1">
      <c r="B54" s="130"/>
      <c r="C54" s="130"/>
      <c r="D54" s="130"/>
      <c r="E54" s="130"/>
      <c r="F54" s="130"/>
      <c r="G54" s="130"/>
      <c r="H54" s="130"/>
      <c r="I54" s="130"/>
      <c r="J54" s="130"/>
    </row>
    <row r="55" spans="2:10" ht="13.2" customHeight="1">
      <c r="B55" s="130"/>
      <c r="C55" s="130"/>
      <c r="D55" s="130"/>
      <c r="E55" s="130"/>
      <c r="F55" s="130"/>
      <c r="G55" s="130"/>
      <c r="H55" s="130"/>
      <c r="I55" s="130"/>
      <c r="J55" s="130"/>
    </row>
    <row r="56" spans="2:10" ht="13.2" customHeight="1">
      <c r="B56" s="130"/>
      <c r="C56" s="130"/>
      <c r="D56" s="130"/>
      <c r="E56" s="130"/>
      <c r="F56" s="130"/>
      <c r="G56" s="130"/>
      <c r="H56" s="130"/>
      <c r="I56" s="130"/>
      <c r="J56" s="130"/>
    </row>
    <row r="57" spans="2:10" ht="13.2" customHeight="1">
      <c r="B57" s="130"/>
      <c r="C57" s="130"/>
      <c r="D57" s="130"/>
      <c r="E57" s="130"/>
      <c r="F57" s="130"/>
      <c r="G57" s="130"/>
      <c r="H57" s="130"/>
      <c r="I57" s="130"/>
      <c r="J57" s="130"/>
    </row>
    <row r="58" spans="2:10" ht="13.2" customHeight="1">
      <c r="B58" s="130"/>
      <c r="C58" s="130"/>
      <c r="D58" s="130"/>
      <c r="E58" s="130"/>
      <c r="F58" s="130"/>
      <c r="G58" s="130"/>
      <c r="H58" s="130"/>
      <c r="I58" s="130"/>
      <c r="J58" s="130"/>
    </row>
    <row r="59" spans="2:10" ht="13.2" customHeight="1">
      <c r="B59" s="130"/>
      <c r="C59" s="130"/>
      <c r="D59" s="130"/>
      <c r="E59" s="130"/>
      <c r="F59" s="130"/>
      <c r="G59" s="130"/>
      <c r="H59" s="130"/>
      <c r="I59" s="130"/>
      <c r="J59" s="130"/>
    </row>
    <row r="60" spans="2:10" ht="13.2" customHeight="1">
      <c r="B60" s="130"/>
      <c r="C60" s="130"/>
      <c r="D60" s="130"/>
      <c r="E60" s="130"/>
      <c r="F60" s="130"/>
      <c r="G60" s="130"/>
      <c r="H60" s="130"/>
      <c r="I60" s="130"/>
      <c r="J60" s="130"/>
    </row>
    <row r="61" spans="2:10" ht="13.2" customHeight="1">
      <c r="B61" s="130"/>
      <c r="C61" s="130"/>
      <c r="D61" s="130"/>
      <c r="E61" s="130"/>
      <c r="F61" s="130"/>
      <c r="G61" s="130"/>
      <c r="H61" s="130"/>
      <c r="I61" s="130"/>
      <c r="J61" s="130"/>
    </row>
    <row r="62" spans="2:10" ht="13.2" customHeight="1">
      <c r="B62" s="130"/>
      <c r="C62" s="130"/>
      <c r="D62" s="130"/>
      <c r="E62" s="130"/>
      <c r="F62" s="130"/>
      <c r="G62" s="130"/>
      <c r="H62" s="130"/>
      <c r="I62" s="130"/>
      <c r="J62" s="130"/>
    </row>
    <row r="63" spans="2:10" ht="13.2" customHeight="1">
      <c r="B63" s="130"/>
      <c r="C63" s="130"/>
      <c r="D63" s="130"/>
      <c r="E63" s="130"/>
      <c r="F63" s="130"/>
      <c r="G63" s="130"/>
      <c r="H63" s="130"/>
      <c r="I63" s="130"/>
      <c r="J63" s="130"/>
    </row>
    <row r="64" spans="2:10" ht="13.2" customHeight="1">
      <c r="B64" s="130"/>
      <c r="C64" s="130"/>
      <c r="D64" s="130"/>
      <c r="E64" s="130"/>
      <c r="F64" s="130"/>
      <c r="G64" s="130"/>
      <c r="H64" s="130"/>
      <c r="I64" s="130"/>
      <c r="J64" s="130"/>
    </row>
    <row r="65" spans="2:10" ht="13.2" customHeight="1">
      <c r="B65" s="130"/>
      <c r="C65" s="130"/>
      <c r="D65" s="130"/>
      <c r="E65" s="130"/>
      <c r="F65" s="130"/>
      <c r="G65" s="130"/>
      <c r="H65" s="130"/>
      <c r="I65" s="130"/>
      <c r="J65" s="130"/>
    </row>
    <row r="66" spans="2:10" ht="13.2" customHeight="1">
      <c r="B66" s="130"/>
      <c r="C66" s="130"/>
      <c r="D66" s="130"/>
      <c r="E66" s="130"/>
      <c r="F66" s="130"/>
      <c r="G66" s="130"/>
      <c r="H66" s="130"/>
      <c r="I66" s="130"/>
      <c r="J66" s="130"/>
    </row>
    <row r="67" spans="2:10" ht="13.2" customHeight="1">
      <c r="B67" s="130"/>
      <c r="C67" s="130"/>
      <c r="D67" s="130"/>
      <c r="E67" s="130"/>
      <c r="F67" s="130"/>
      <c r="G67" s="130"/>
      <c r="H67" s="130"/>
      <c r="I67" s="130"/>
      <c r="J67" s="130"/>
    </row>
    <row r="68" spans="2:10" ht="13.2" customHeight="1">
      <c r="B68" s="130"/>
      <c r="C68" s="130"/>
      <c r="D68" s="130"/>
      <c r="E68" s="130"/>
      <c r="F68" s="130"/>
      <c r="G68" s="130"/>
      <c r="H68" s="130"/>
      <c r="I68" s="130"/>
      <c r="J68" s="130"/>
    </row>
    <row r="69" spans="2:10" ht="13.2" customHeight="1">
      <c r="B69" s="130"/>
      <c r="C69" s="130"/>
      <c r="D69" s="130"/>
      <c r="E69" s="130"/>
      <c r="F69" s="130"/>
      <c r="G69" s="130"/>
      <c r="H69" s="130"/>
      <c r="I69" s="130"/>
      <c r="J69" s="130"/>
    </row>
    <row r="70" spans="2:10" ht="13.2" customHeight="1">
      <c r="B70" s="130"/>
      <c r="C70" s="130"/>
      <c r="D70" s="130"/>
      <c r="E70" s="130"/>
      <c r="F70" s="130"/>
      <c r="G70" s="130"/>
      <c r="H70" s="130"/>
      <c r="I70" s="130"/>
      <c r="J70" s="130"/>
    </row>
    <row r="71" spans="2:10" ht="13.2" customHeight="1">
      <c r="B71" s="130"/>
      <c r="C71" s="130"/>
      <c r="D71" s="130"/>
      <c r="E71" s="130"/>
      <c r="F71" s="130"/>
      <c r="G71" s="130"/>
      <c r="H71" s="130"/>
      <c r="I71" s="130"/>
      <c r="J71" s="130"/>
    </row>
    <row r="72" spans="2:10" ht="13.2" customHeight="1">
      <c r="B72" s="130"/>
      <c r="C72" s="130"/>
      <c r="D72" s="130"/>
      <c r="E72" s="130"/>
      <c r="F72" s="130"/>
      <c r="G72" s="130"/>
      <c r="H72" s="130"/>
      <c r="I72" s="130"/>
      <c r="J72" s="130"/>
    </row>
    <row r="73" spans="2:10" ht="13.2" customHeight="1">
      <c r="B73" s="130"/>
      <c r="C73" s="130"/>
      <c r="D73" s="130"/>
      <c r="E73" s="130"/>
      <c r="F73" s="130"/>
      <c r="G73" s="130"/>
      <c r="H73" s="130"/>
      <c r="I73" s="130"/>
      <c r="J73" s="130"/>
    </row>
    <row r="74" spans="2:10" ht="13.2" customHeight="1">
      <c r="B74" s="130"/>
      <c r="C74" s="130"/>
      <c r="D74" s="130"/>
      <c r="E74" s="130"/>
      <c r="F74" s="130"/>
      <c r="G74" s="130"/>
      <c r="H74" s="130"/>
      <c r="I74" s="130"/>
      <c r="J74" s="130"/>
    </row>
    <row r="75" spans="2:10" ht="13.2" customHeight="1">
      <c r="B75" s="130"/>
      <c r="C75" s="130"/>
      <c r="D75" s="130"/>
      <c r="E75" s="130"/>
      <c r="F75" s="130"/>
      <c r="G75" s="130"/>
      <c r="H75" s="130"/>
      <c r="I75" s="130"/>
      <c r="J75" s="130"/>
    </row>
    <row r="76" spans="2:10" ht="13.2" customHeight="1">
      <c r="B76" s="130"/>
      <c r="C76" s="130"/>
      <c r="D76" s="130"/>
      <c r="E76" s="130"/>
      <c r="F76" s="130"/>
      <c r="G76" s="130"/>
      <c r="H76" s="130"/>
      <c r="I76" s="130"/>
      <c r="J76" s="130"/>
    </row>
    <row r="77" spans="2:10" ht="13.2" customHeight="1">
      <c r="B77" s="130"/>
      <c r="C77" s="130"/>
      <c r="D77" s="130"/>
      <c r="E77" s="130"/>
      <c r="F77" s="130"/>
      <c r="G77" s="130"/>
      <c r="H77" s="130"/>
      <c r="I77" s="130"/>
      <c r="J77" s="130"/>
    </row>
    <row r="78" spans="2:10" ht="13.2" customHeight="1">
      <c r="B78" s="130"/>
      <c r="C78" s="130"/>
      <c r="D78" s="130"/>
      <c r="E78" s="130"/>
      <c r="F78" s="130"/>
      <c r="G78" s="130"/>
      <c r="H78" s="130"/>
      <c r="I78" s="130"/>
      <c r="J78" s="130"/>
    </row>
    <row r="79" spans="2:10" ht="13.2" customHeight="1">
      <c r="B79" s="130"/>
      <c r="C79" s="130"/>
      <c r="D79" s="130"/>
      <c r="E79" s="130"/>
      <c r="F79" s="130"/>
      <c r="G79" s="130"/>
      <c r="H79" s="130"/>
      <c r="I79" s="130"/>
      <c r="J79" s="130"/>
    </row>
    <row r="80" spans="2:10" ht="13.2" customHeight="1">
      <c r="B80" s="130"/>
      <c r="C80" s="130"/>
      <c r="D80" s="130"/>
      <c r="E80" s="130"/>
      <c r="F80" s="130"/>
      <c r="G80" s="130"/>
      <c r="H80" s="130"/>
      <c r="I80" s="130"/>
      <c r="J80" s="130"/>
    </row>
    <row r="81" spans="2:10" ht="13.2" customHeight="1">
      <c r="B81" s="130"/>
      <c r="C81" s="130"/>
      <c r="D81" s="130"/>
      <c r="E81" s="130"/>
      <c r="F81" s="130"/>
      <c r="G81" s="130"/>
      <c r="H81" s="130"/>
      <c r="I81" s="130"/>
      <c r="J81" s="130"/>
    </row>
    <row r="82" spans="2:10" ht="13.2" customHeight="1">
      <c r="B82" s="130"/>
      <c r="C82" s="130"/>
      <c r="D82" s="130"/>
      <c r="E82" s="130"/>
      <c r="F82" s="130"/>
      <c r="G82" s="130"/>
      <c r="H82" s="130"/>
      <c r="I82" s="130"/>
      <c r="J82" s="130"/>
    </row>
  </sheetData>
  <sheetProtection algorithmName="SHA-512" hashValue="OIu0zdPJ+IPjSXh6st/s79AAEwD+vg2hOEl+l6iTbBYrXnaOhbKt6qctqshOdbweXswzEEmKr/22xe05PxzC9g==" saltValue="8yqgAJp6RwnB51SC3AOY1Q==" spinCount="100000" sheet="1" objects="1" scenarios="1"/>
  <mergeCells count="12">
    <mergeCell ref="B46:J46"/>
    <mergeCell ref="B47:J51"/>
    <mergeCell ref="B24:J24"/>
    <mergeCell ref="B25:J26"/>
    <mergeCell ref="B27:J27"/>
    <mergeCell ref="B28:J33"/>
    <mergeCell ref="B34:J34"/>
    <mergeCell ref="A2:K4"/>
    <mergeCell ref="B6:J19"/>
    <mergeCell ref="B20:J20"/>
    <mergeCell ref="B21:J23"/>
    <mergeCell ref="B35:J45"/>
  </mergeCells>
  <phoneticPr fontId="12"/>
  <pageMargins left="0.70866141732283472" right="0.59" top="0.74803149606299213" bottom="0.43307086614173229" header="0.31496062992125984" footer="0.31496062992125984"/>
  <pageSetup paperSize="9" scale="92" orientation="portrait" r:id="rId1"/>
  <rowBreaks count="1" manualBreakCount="1">
    <brk id="4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9ECC3-AA5C-4441-90C0-3D6110C75F05}">
  <sheetPr codeName="Sheet3">
    <tabColor rgb="FFFFC000"/>
  </sheetPr>
  <dimension ref="A1:P31"/>
  <sheetViews>
    <sheetView workbookViewId="0"/>
  </sheetViews>
  <sheetFormatPr defaultColWidth="9" defaultRowHeight="13.2"/>
  <cols>
    <col min="1" max="1" width="0.88671875" style="156" customWidth="1"/>
    <col min="2" max="2" width="1.88671875" style="156" customWidth="1"/>
    <col min="3" max="3" width="27.88671875" style="156" bestFit="1" customWidth="1"/>
    <col min="4" max="4" width="9.44140625" style="156" customWidth="1"/>
    <col min="5" max="5" width="2.33203125" style="156" customWidth="1"/>
    <col min="6" max="6" width="10" style="156" customWidth="1"/>
    <col min="7" max="7" width="2.33203125" style="156" customWidth="1"/>
    <col min="8" max="8" width="10" style="156" customWidth="1"/>
    <col min="9" max="9" width="2.33203125" style="156" customWidth="1"/>
    <col min="10" max="10" width="5.88671875" style="156" customWidth="1"/>
    <col min="11" max="11" width="3.33203125" style="156" bestFit="1" customWidth="1"/>
    <col min="12" max="12" width="5.88671875" style="156" customWidth="1"/>
    <col min="13" max="13" width="3.33203125" style="156" bestFit="1" customWidth="1"/>
    <col min="14" max="14" width="1.6640625" style="156" customWidth="1"/>
    <col min="15" max="15" width="80.6640625" style="156" customWidth="1"/>
    <col min="16" max="16" width="9.44140625" style="156" bestFit="1" customWidth="1"/>
    <col min="17" max="16384" width="9" style="156"/>
  </cols>
  <sheetData>
    <row r="1" spans="1:16" ht="16.5" customHeight="1">
      <c r="A1" s="154"/>
      <c r="B1" s="154"/>
      <c r="C1" s="154"/>
      <c r="D1" s="154"/>
      <c r="E1" s="154"/>
      <c r="F1" s="154"/>
      <c r="G1" s="154"/>
      <c r="H1" s="154"/>
      <c r="I1" s="154"/>
      <c r="J1" s="154"/>
      <c r="K1" s="154"/>
      <c r="L1" s="154"/>
      <c r="M1" s="154"/>
      <c r="N1" s="154"/>
      <c r="O1" s="155" t="s">
        <v>2703</v>
      </c>
    </row>
    <row r="2" spans="1:16" ht="8.25" customHeight="1" thickBot="1">
      <c r="A2" s="154"/>
      <c r="B2" s="154"/>
      <c r="C2" s="154"/>
      <c r="D2" s="154"/>
      <c r="E2" s="154"/>
      <c r="F2" s="154"/>
      <c r="G2" s="154"/>
      <c r="H2" s="154"/>
      <c r="I2" s="154"/>
      <c r="J2" s="154"/>
      <c r="K2" s="154"/>
      <c r="L2" s="154"/>
      <c r="M2" s="154"/>
      <c r="N2" s="154"/>
      <c r="O2" s="157"/>
    </row>
    <row r="3" spans="1:16" ht="13.8" thickBot="1">
      <c r="A3" s="154"/>
      <c r="B3" s="154"/>
      <c r="C3" s="154"/>
      <c r="D3" s="154"/>
      <c r="E3" s="154"/>
      <c r="F3" s="154"/>
      <c r="G3" s="154"/>
      <c r="H3" s="158">
        <v>2026</v>
      </c>
      <c r="I3" s="154" t="s">
        <v>43</v>
      </c>
      <c r="J3" s="26">
        <v>7</v>
      </c>
      <c r="K3" s="156" t="s">
        <v>42</v>
      </c>
      <c r="L3" s="26">
        <v>31</v>
      </c>
      <c r="M3" s="154" t="s">
        <v>41</v>
      </c>
      <c r="N3" s="154"/>
      <c r="O3" s="159" t="s">
        <v>1125</v>
      </c>
      <c r="P3" s="160"/>
    </row>
    <row r="4" spans="1:16" s="162" customFormat="1" ht="15" customHeight="1">
      <c r="A4" s="161"/>
      <c r="B4" s="161"/>
      <c r="C4" s="161"/>
      <c r="D4" s="161"/>
      <c r="E4" s="161"/>
      <c r="F4" s="161"/>
      <c r="G4" s="161"/>
      <c r="H4" s="161"/>
      <c r="I4" s="161"/>
      <c r="J4" s="161"/>
      <c r="K4" s="161"/>
      <c r="L4" s="161"/>
      <c r="M4" s="161"/>
      <c r="N4" s="161"/>
      <c r="O4" s="161"/>
    </row>
    <row r="5" spans="1:16" s="162" customFormat="1" ht="15" customHeight="1">
      <c r="A5" s="161"/>
      <c r="B5" s="161"/>
      <c r="C5" s="163" t="s">
        <v>40</v>
      </c>
      <c r="D5" s="161"/>
      <c r="E5" s="161"/>
      <c r="F5" s="161"/>
      <c r="G5" s="161"/>
      <c r="H5" s="161"/>
      <c r="I5" s="161"/>
      <c r="J5" s="161"/>
      <c r="K5" s="161"/>
      <c r="L5" s="161"/>
      <c r="M5" s="161"/>
      <c r="N5" s="161"/>
      <c r="O5" s="161"/>
    </row>
    <row r="6" spans="1:16" s="162" customFormat="1" ht="13.5" customHeight="1" thickBot="1">
      <c r="A6" s="161"/>
      <c r="B6" s="161"/>
      <c r="C6" s="164"/>
      <c r="D6" s="164"/>
      <c r="E6" s="164"/>
      <c r="F6" s="164"/>
      <c r="G6" s="164"/>
      <c r="H6" s="164"/>
      <c r="I6" s="164"/>
      <c r="J6" s="164"/>
      <c r="K6" s="164"/>
      <c r="L6" s="164"/>
      <c r="M6" s="164"/>
      <c r="N6" s="164"/>
      <c r="O6" s="161"/>
    </row>
    <row r="7" spans="1:16" s="162" customFormat="1" ht="30" customHeight="1">
      <c r="A7" s="161"/>
      <c r="B7" s="161"/>
      <c r="C7" s="164"/>
      <c r="D7" s="165" t="s">
        <v>39</v>
      </c>
      <c r="E7" s="164"/>
      <c r="F7" s="1166" t="s">
        <v>39</v>
      </c>
      <c r="G7" s="1167"/>
      <c r="H7" s="1168" t="s">
        <v>2721</v>
      </c>
      <c r="I7" s="1169"/>
      <c r="J7" s="1169"/>
      <c r="K7" s="1169"/>
      <c r="L7" s="1169"/>
      <c r="M7" s="1170"/>
      <c r="N7" s="164"/>
      <c r="O7" s="161"/>
    </row>
    <row r="8" spans="1:16" s="162" customFormat="1" ht="30" customHeight="1">
      <c r="A8" s="161"/>
      <c r="B8" s="161"/>
      <c r="C8" s="164"/>
      <c r="D8" s="165"/>
      <c r="E8" s="164"/>
      <c r="F8" s="1171" t="s">
        <v>895</v>
      </c>
      <c r="G8" s="1172"/>
      <c r="H8" s="1173" t="str">
        <f>IFERROR(VLOOKUP(報_はじめに!$J$2,報告書事業者リスト!$A$5:$N$1001,2,FALSE),"")</f>
        <v/>
      </c>
      <c r="I8" s="1174"/>
      <c r="J8" s="1174"/>
      <c r="K8" s="1174"/>
      <c r="L8" s="1174"/>
      <c r="M8" s="1175"/>
      <c r="N8" s="164"/>
      <c r="O8" s="166" t="s">
        <v>1152</v>
      </c>
    </row>
    <row r="9" spans="1:16" s="162" customFormat="1" ht="30" customHeight="1">
      <c r="A9" s="161"/>
      <c r="B9" s="161"/>
      <c r="C9" s="161"/>
      <c r="D9" s="165" t="s">
        <v>38</v>
      </c>
      <c r="E9" s="161"/>
      <c r="F9" s="1171" t="s">
        <v>1015</v>
      </c>
      <c r="G9" s="1172"/>
      <c r="H9" s="1173" t="s">
        <v>2722</v>
      </c>
      <c r="I9" s="1174"/>
      <c r="J9" s="1174"/>
      <c r="K9" s="1174"/>
      <c r="L9" s="1174"/>
      <c r="M9" s="1175"/>
      <c r="N9" s="161"/>
      <c r="O9" s="1155"/>
    </row>
    <row r="10" spans="1:16" s="162" customFormat="1" ht="30" customHeight="1" thickBot="1">
      <c r="A10" s="161"/>
      <c r="B10" s="161"/>
      <c r="C10" s="161"/>
      <c r="D10" s="165"/>
      <c r="E10" s="161"/>
      <c r="F10" s="1158" t="s">
        <v>1016</v>
      </c>
      <c r="G10" s="1159"/>
      <c r="H10" s="1160" t="s">
        <v>2723</v>
      </c>
      <c r="I10" s="1161"/>
      <c r="J10" s="1161"/>
      <c r="K10" s="1161"/>
      <c r="L10" s="1161"/>
      <c r="M10" s="1162"/>
      <c r="N10" s="161"/>
      <c r="O10" s="1155"/>
    </row>
    <row r="11" spans="1:16">
      <c r="A11" s="154"/>
      <c r="B11" s="154"/>
      <c r="C11" s="154"/>
      <c r="D11" s="1163" t="s">
        <v>1017</v>
      </c>
      <c r="E11" s="1163"/>
      <c r="F11" s="1163"/>
      <c r="G11" s="1163"/>
      <c r="H11" s="1163"/>
      <c r="I11" s="1163"/>
      <c r="J11" s="1163"/>
      <c r="K11" s="1163"/>
      <c r="L11" s="1163"/>
      <c r="M11" s="1163"/>
      <c r="N11" s="154"/>
      <c r="O11" s="167"/>
    </row>
    <row r="12" spans="1:16">
      <c r="A12" s="154"/>
      <c r="B12" s="154"/>
      <c r="C12" s="154"/>
      <c r="D12" s="168"/>
      <c r="E12" s="168"/>
      <c r="F12" s="168"/>
      <c r="G12" s="168"/>
      <c r="H12" s="168"/>
      <c r="I12" s="168"/>
      <c r="J12" s="168"/>
      <c r="K12" s="168"/>
      <c r="L12" s="168"/>
      <c r="M12" s="168"/>
      <c r="N12" s="154"/>
      <c r="O12" s="167"/>
    </row>
    <row r="13" spans="1:16">
      <c r="A13" s="154"/>
      <c r="B13" s="154"/>
      <c r="C13" s="154"/>
      <c r="D13" s="168"/>
      <c r="E13" s="168"/>
      <c r="F13" s="168"/>
      <c r="G13" s="168"/>
      <c r="H13" s="168"/>
      <c r="I13" s="168"/>
      <c r="J13" s="168"/>
      <c r="K13" s="168"/>
      <c r="L13" s="168"/>
      <c r="M13" s="168"/>
      <c r="N13" s="154"/>
      <c r="O13" s="167"/>
    </row>
    <row r="14" spans="1:16">
      <c r="A14" s="154"/>
      <c r="B14" s="154"/>
      <c r="C14" s="154"/>
      <c r="D14" s="154"/>
      <c r="E14" s="154"/>
      <c r="F14" s="154"/>
      <c r="G14" s="154"/>
      <c r="H14" s="154"/>
      <c r="I14" s="154"/>
      <c r="J14" s="154"/>
      <c r="K14" s="154"/>
      <c r="L14" s="154"/>
      <c r="M14" s="154"/>
      <c r="N14" s="154"/>
      <c r="O14" s="167"/>
    </row>
    <row r="15" spans="1:16" ht="23.4">
      <c r="A15" s="154"/>
      <c r="B15" s="154"/>
      <c r="C15" s="1164" t="s">
        <v>1018</v>
      </c>
      <c r="D15" s="1164"/>
      <c r="E15" s="1164"/>
      <c r="F15" s="1164"/>
      <c r="G15" s="1164"/>
      <c r="H15" s="1164"/>
      <c r="I15" s="1164"/>
      <c r="J15" s="1164"/>
      <c r="K15" s="1164"/>
      <c r="L15" s="1164"/>
      <c r="M15" s="1164"/>
      <c r="N15" s="154"/>
      <c r="O15" s="167"/>
    </row>
    <row r="16" spans="1:16">
      <c r="A16" s="154"/>
      <c r="B16" s="154"/>
      <c r="C16" s="154"/>
      <c r="D16" s="154"/>
      <c r="E16" s="154"/>
      <c r="F16" s="154"/>
      <c r="G16" s="154"/>
      <c r="H16" s="154"/>
      <c r="I16" s="154"/>
      <c r="J16" s="154"/>
      <c r="K16" s="154"/>
      <c r="L16" s="154"/>
      <c r="M16" s="154"/>
      <c r="N16" s="154"/>
      <c r="O16" s="167"/>
    </row>
    <row r="17" spans="1:15">
      <c r="A17" s="154"/>
      <c r="B17" s="154"/>
      <c r="C17" s="154"/>
      <c r="D17" s="154"/>
      <c r="E17" s="154"/>
      <c r="F17" s="154"/>
      <c r="G17" s="154"/>
      <c r="H17" s="154"/>
      <c r="I17" s="154"/>
      <c r="J17" s="154"/>
      <c r="K17" s="154"/>
      <c r="L17" s="154"/>
      <c r="M17" s="154"/>
      <c r="N17" s="154"/>
      <c r="O17" s="167"/>
    </row>
    <row r="18" spans="1:15">
      <c r="A18" s="154"/>
      <c r="B18" s="154"/>
      <c r="C18" s="154"/>
      <c r="D18" s="154"/>
      <c r="E18" s="154"/>
      <c r="F18" s="154"/>
      <c r="G18" s="154"/>
      <c r="H18" s="154"/>
      <c r="I18" s="154"/>
      <c r="J18" s="154"/>
      <c r="K18" s="154"/>
      <c r="L18" s="154"/>
      <c r="M18" s="154"/>
      <c r="N18" s="154"/>
      <c r="O18" s="167"/>
    </row>
    <row r="19" spans="1:15" ht="34.5" customHeight="1">
      <c r="A19" s="154"/>
      <c r="B19" s="154"/>
      <c r="C19" s="1165" t="s">
        <v>1505</v>
      </c>
      <c r="D19" s="1165"/>
      <c r="E19" s="1165"/>
      <c r="F19" s="1165"/>
      <c r="G19" s="1165"/>
      <c r="H19" s="1165"/>
      <c r="I19" s="1165"/>
      <c r="J19" s="1165"/>
      <c r="K19" s="1165"/>
      <c r="L19" s="1165"/>
      <c r="M19" s="1165"/>
      <c r="N19" s="154"/>
      <c r="O19" s="167"/>
    </row>
    <row r="20" spans="1:15" ht="13.8" thickBot="1">
      <c r="A20" s="154"/>
      <c r="B20" s="154"/>
      <c r="C20" s="154"/>
      <c r="D20" s="154"/>
      <c r="E20" s="154"/>
      <c r="F20" s="154"/>
      <c r="G20" s="154"/>
      <c r="H20" s="154"/>
      <c r="I20" s="154"/>
      <c r="J20" s="154"/>
      <c r="K20" s="154"/>
      <c r="L20" s="154"/>
      <c r="M20" s="154"/>
      <c r="N20" s="154"/>
      <c r="O20" s="167"/>
    </row>
    <row r="21" spans="1:15" ht="39.75" customHeight="1">
      <c r="A21" s="154"/>
      <c r="B21" s="154"/>
      <c r="C21" s="169" t="s">
        <v>37</v>
      </c>
      <c r="D21" s="1145" t="str">
        <f>IF(H8="","",H8)</f>
        <v/>
      </c>
      <c r="E21" s="1145"/>
      <c r="F21" s="1145"/>
      <c r="G21" s="1145"/>
      <c r="H21" s="1145"/>
      <c r="I21" s="1145"/>
      <c r="J21" s="1145"/>
      <c r="K21" s="1145"/>
      <c r="L21" s="1145"/>
      <c r="M21" s="1146"/>
      <c r="N21" s="154"/>
      <c r="O21" s="170"/>
    </row>
    <row r="22" spans="1:15" ht="39.75" customHeight="1">
      <c r="A22" s="154"/>
      <c r="B22" s="154"/>
      <c r="C22" s="171" t="s">
        <v>36</v>
      </c>
      <c r="D22" s="1147" t="str">
        <f>IF(H7="","",H7)</f>
        <v>東京都新宿区○○○</v>
      </c>
      <c r="E22" s="1147"/>
      <c r="F22" s="1147"/>
      <c r="G22" s="1147"/>
      <c r="H22" s="1147"/>
      <c r="I22" s="1147"/>
      <c r="J22" s="1147"/>
      <c r="K22" s="1147"/>
      <c r="L22" s="1147"/>
      <c r="M22" s="1148"/>
      <c r="N22" s="154"/>
      <c r="O22" s="167"/>
    </row>
    <row r="23" spans="1:15" ht="39.75" customHeight="1">
      <c r="A23" s="154"/>
      <c r="B23" s="154"/>
      <c r="C23" s="171" t="s">
        <v>44</v>
      </c>
      <c r="D23" s="1149" t="s">
        <v>35</v>
      </c>
      <c r="E23" s="1149"/>
      <c r="F23" s="1149"/>
      <c r="G23" s="1149"/>
      <c r="H23" s="1149"/>
      <c r="I23" s="1149"/>
      <c r="J23" s="1149"/>
      <c r="K23" s="1149"/>
      <c r="L23" s="1149"/>
      <c r="M23" s="1150"/>
      <c r="N23" s="154"/>
      <c r="O23" s="167"/>
    </row>
    <row r="24" spans="1:15" ht="81" customHeight="1">
      <c r="A24" s="154"/>
      <c r="B24" s="154"/>
      <c r="C24" s="1151" t="s">
        <v>1252</v>
      </c>
      <c r="D24" s="1153" t="s">
        <v>2724</v>
      </c>
      <c r="E24" s="1153"/>
      <c r="F24" s="1153"/>
      <c r="G24" s="1153"/>
      <c r="H24" s="1153"/>
      <c r="I24" s="1153"/>
      <c r="J24" s="1153"/>
      <c r="K24" s="1153"/>
      <c r="L24" s="1153"/>
      <c r="M24" s="1154"/>
      <c r="N24" s="154"/>
      <c r="O24" s="1155" t="s">
        <v>1820</v>
      </c>
    </row>
    <row r="25" spans="1:15" ht="29.25" customHeight="1">
      <c r="A25" s="154"/>
      <c r="B25" s="154"/>
      <c r="C25" s="1152"/>
      <c r="D25" s="172" t="s">
        <v>1019</v>
      </c>
      <c r="E25" s="1157" t="s">
        <v>2725</v>
      </c>
      <c r="F25" s="1157"/>
      <c r="G25" s="1157"/>
      <c r="H25" s="1157"/>
      <c r="I25" s="1157"/>
      <c r="J25" s="1157"/>
      <c r="K25" s="1157"/>
      <c r="L25" s="1157"/>
      <c r="M25" s="173" t="s">
        <v>33</v>
      </c>
      <c r="N25" s="154"/>
      <c r="O25" s="1156"/>
    </row>
    <row r="26" spans="1:15" ht="36" customHeight="1" thickBot="1">
      <c r="A26" s="154"/>
      <c r="B26" s="154"/>
      <c r="C26" s="174" t="s">
        <v>1251</v>
      </c>
      <c r="D26" s="1139" t="s">
        <v>2726</v>
      </c>
      <c r="E26" s="1140"/>
      <c r="F26" s="1140"/>
      <c r="G26" s="1140"/>
      <c r="H26" s="1140"/>
      <c r="I26" s="1140"/>
      <c r="J26" s="1140"/>
      <c r="K26" s="1140"/>
      <c r="L26" s="1140"/>
      <c r="M26" s="1141"/>
      <c r="N26" s="154"/>
      <c r="O26" s="167"/>
    </row>
    <row r="27" spans="1:15" ht="88.5" customHeight="1" thickBot="1">
      <c r="A27" s="154"/>
      <c r="B27" s="154"/>
      <c r="C27" s="1142" t="s">
        <v>1020</v>
      </c>
      <c r="D27" s="1143"/>
      <c r="E27" s="1143"/>
      <c r="F27" s="1143"/>
      <c r="G27" s="1143"/>
      <c r="H27" s="1143"/>
      <c r="I27" s="1143"/>
      <c r="J27" s="1143"/>
      <c r="K27" s="1143"/>
      <c r="L27" s="1143"/>
      <c r="M27" s="1144"/>
      <c r="N27" s="154"/>
      <c r="O27" s="167"/>
    </row>
    <row r="28" spans="1:15" ht="4.5" customHeight="1">
      <c r="A28" s="154"/>
      <c r="B28" s="154"/>
      <c r="C28" s="154"/>
      <c r="D28" s="154"/>
      <c r="E28" s="154"/>
      <c r="F28" s="154"/>
      <c r="G28" s="154"/>
      <c r="H28" s="154"/>
      <c r="I28" s="154"/>
      <c r="J28" s="154"/>
      <c r="K28" s="154"/>
      <c r="L28" s="154"/>
      <c r="M28" s="154"/>
      <c r="N28" s="154"/>
      <c r="O28" s="154"/>
    </row>
    <row r="31" spans="1:15">
      <c r="C31" s="175"/>
    </row>
  </sheetData>
  <sheetProtection algorithmName="SHA-512" hashValue="GM1hxMrccA5P23vHTRKkbXlNnraxVRWk6bx0D5ZNbLLOBGF8sRzWFNwgDnwIB7iB3ATVqlowkf7jbSbQVeeB8w==" saltValue="yjk5FioDkJ/kYU0ddukD3w==" spinCount="100000" sheet="1" formatCells="0"/>
  <mergeCells count="21">
    <mergeCell ref="F7:G7"/>
    <mergeCell ref="H7:M7"/>
    <mergeCell ref="F8:G8"/>
    <mergeCell ref="H8:M8"/>
    <mergeCell ref="F9:G9"/>
    <mergeCell ref="H9:M9"/>
    <mergeCell ref="O24:O25"/>
    <mergeCell ref="E25:L25"/>
    <mergeCell ref="O9:O10"/>
    <mergeCell ref="F10:G10"/>
    <mergeCell ref="H10:M10"/>
    <mergeCell ref="D11:M11"/>
    <mergeCell ref="C15:M15"/>
    <mergeCell ref="C19:M19"/>
    <mergeCell ref="D26:M26"/>
    <mergeCell ref="C27:M27"/>
    <mergeCell ref="D21:M21"/>
    <mergeCell ref="D22:M22"/>
    <mergeCell ref="D23:M23"/>
    <mergeCell ref="C24:C25"/>
    <mergeCell ref="D24:M24"/>
  </mergeCells>
  <phoneticPr fontId="12"/>
  <conditionalFormatting sqref="D21:D22">
    <cfRule type="containsBlanks" dxfId="80" priority="2">
      <formula>LEN(TRIM(D21))=0</formula>
    </cfRule>
  </conditionalFormatting>
  <conditionalFormatting sqref="H8">
    <cfRule type="containsBlanks" dxfId="79" priority="3">
      <formula>LEN(TRIM(H8))=0</formula>
    </cfRule>
  </conditionalFormatting>
  <conditionalFormatting sqref="J3 L3 H7 H9:M10 D24 E25 D26">
    <cfRule type="containsBlanks" dxfId="78" priority="1">
      <formula>LEN(TRIM(D3))=0</formula>
    </cfRule>
  </conditionalFormatting>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3">
    <tabColor rgb="FFFF0000"/>
  </sheetPr>
  <dimension ref="A1:O996"/>
  <sheetViews>
    <sheetView workbookViewId="0"/>
  </sheetViews>
  <sheetFormatPr defaultRowHeight="18" customHeight="1"/>
  <cols>
    <col min="2" max="2" width="26.88671875" customWidth="1"/>
    <col min="3" max="5" width="7.88671875" customWidth="1"/>
  </cols>
  <sheetData>
    <row r="1" spans="1:15" ht="13.5" customHeight="1">
      <c r="A1" s="10" t="s">
        <v>1677</v>
      </c>
      <c r="B1" s="10"/>
    </row>
    <row r="2" spans="1:15" s="4" customFormat="1" ht="18" customHeight="1">
      <c r="A2" s="1642" t="s">
        <v>241</v>
      </c>
      <c r="B2" s="1643" t="s">
        <v>75</v>
      </c>
      <c r="C2" s="603"/>
      <c r="D2" s="603"/>
      <c r="E2" s="1645" t="s">
        <v>1676</v>
      </c>
      <c r="F2" s="1645"/>
      <c r="G2" s="1645"/>
      <c r="H2" s="1645"/>
      <c r="I2" s="1645"/>
      <c r="J2" s="1645"/>
      <c r="K2" s="1645"/>
      <c r="L2" s="1645"/>
      <c r="M2" s="1645"/>
      <c r="N2" s="1645"/>
      <c r="O2" s="19"/>
    </row>
    <row r="3" spans="1:15" s="5" customFormat="1" ht="36" customHeight="1">
      <c r="A3" s="1642"/>
      <c r="B3" s="1644"/>
      <c r="C3" s="607" t="s">
        <v>1732</v>
      </c>
      <c r="D3" s="607" t="s">
        <v>1733</v>
      </c>
      <c r="E3" s="607" t="s">
        <v>1734</v>
      </c>
      <c r="F3" s="608" t="s">
        <v>1730</v>
      </c>
      <c r="G3" s="608" t="s">
        <v>1735</v>
      </c>
      <c r="H3" s="608" t="s">
        <v>1731</v>
      </c>
      <c r="I3" s="605" t="s">
        <v>1736</v>
      </c>
      <c r="J3" s="606" t="s">
        <v>1737</v>
      </c>
      <c r="K3" s="605" t="s">
        <v>1738</v>
      </c>
      <c r="L3" s="605" t="s">
        <v>1739</v>
      </c>
      <c r="M3" s="609" t="s">
        <v>1740</v>
      </c>
      <c r="N3" s="609" t="s">
        <v>1741</v>
      </c>
      <c r="O3" s="19"/>
    </row>
    <row r="4" spans="1:15" s="5" customFormat="1" ht="19.5" customHeight="1">
      <c r="A4" s="604"/>
      <c r="B4" s="20" t="s">
        <v>1674</v>
      </c>
      <c r="C4" s="20">
        <v>130</v>
      </c>
      <c r="D4" s="20">
        <v>131</v>
      </c>
      <c r="E4" s="21">
        <v>132</v>
      </c>
      <c r="F4" s="21">
        <v>134</v>
      </c>
      <c r="G4" s="21">
        <v>137</v>
      </c>
      <c r="H4" s="21">
        <v>140</v>
      </c>
      <c r="I4" s="21">
        <v>146</v>
      </c>
      <c r="J4" s="22">
        <v>147</v>
      </c>
      <c r="K4" s="21">
        <v>150</v>
      </c>
      <c r="L4" s="21">
        <v>151</v>
      </c>
      <c r="M4" s="21">
        <v>155</v>
      </c>
      <c r="N4" s="21">
        <v>156</v>
      </c>
      <c r="O4" s="19"/>
    </row>
    <row r="5" spans="1:15" s="5" customFormat="1" ht="19.5" customHeight="1">
      <c r="A5" s="604"/>
      <c r="B5" s="20" t="s">
        <v>1675</v>
      </c>
      <c r="C5" s="20">
        <v>2</v>
      </c>
      <c r="D5" s="20">
        <v>2</v>
      </c>
      <c r="E5" s="21">
        <v>2</v>
      </c>
      <c r="F5" s="21">
        <v>3</v>
      </c>
      <c r="G5" s="21">
        <v>3</v>
      </c>
      <c r="H5" s="21">
        <v>3</v>
      </c>
      <c r="I5" s="21">
        <v>1</v>
      </c>
      <c r="J5" s="22">
        <v>4</v>
      </c>
      <c r="K5" s="21">
        <v>1</v>
      </c>
      <c r="L5" s="21">
        <v>4</v>
      </c>
      <c r="M5" s="21">
        <v>1</v>
      </c>
      <c r="N5" s="21">
        <v>4</v>
      </c>
      <c r="O5" s="19"/>
    </row>
    <row r="6" spans="1:15" ht="20.25" customHeight="1">
      <c r="A6" s="3" t="s">
        <v>203</v>
      </c>
      <c r="B6" s="3" t="s">
        <v>2</v>
      </c>
      <c r="C6" s="3" t="s">
        <v>2</v>
      </c>
      <c r="D6" s="3" t="s">
        <v>2</v>
      </c>
      <c r="E6" s="3" t="s">
        <v>2</v>
      </c>
      <c r="F6" s="3" t="s">
        <v>2</v>
      </c>
      <c r="G6" s="3" t="s">
        <v>2</v>
      </c>
      <c r="H6" s="3" t="s">
        <v>2</v>
      </c>
      <c r="I6" s="3" t="s">
        <v>2</v>
      </c>
      <c r="J6" s="3" t="s">
        <v>2</v>
      </c>
      <c r="K6" s="3" t="s">
        <v>2</v>
      </c>
      <c r="L6" s="3" t="s">
        <v>2</v>
      </c>
      <c r="M6" s="3" t="s">
        <v>2</v>
      </c>
      <c r="N6" s="3" t="s">
        <v>2</v>
      </c>
    </row>
    <row r="7" spans="1:15" ht="20.25" customHeight="1">
      <c r="A7" s="3" t="s">
        <v>231</v>
      </c>
      <c r="B7" s="3" t="s">
        <v>1822</v>
      </c>
      <c r="C7" s="3" t="s">
        <v>2</v>
      </c>
      <c r="D7" s="3" t="s">
        <v>2</v>
      </c>
      <c r="E7" s="3" t="s">
        <v>2</v>
      </c>
      <c r="F7" s="3" t="s">
        <v>2</v>
      </c>
      <c r="G7" s="3" t="s">
        <v>2</v>
      </c>
      <c r="H7" s="3" t="s">
        <v>2</v>
      </c>
      <c r="I7" s="3" t="s">
        <v>2</v>
      </c>
      <c r="J7" s="3" t="s">
        <v>2</v>
      </c>
      <c r="K7" s="3" t="s">
        <v>2</v>
      </c>
      <c r="L7" s="3" t="s">
        <v>2</v>
      </c>
      <c r="M7" s="3" t="s">
        <v>2</v>
      </c>
      <c r="N7" s="3" t="s">
        <v>2</v>
      </c>
    </row>
    <row r="8" spans="1:15" ht="20.25" customHeight="1">
      <c r="A8" s="3" t="s">
        <v>88</v>
      </c>
      <c r="B8" s="3" t="s">
        <v>1823</v>
      </c>
      <c r="C8" s="3">
        <v>0.83</v>
      </c>
      <c r="D8" s="3">
        <v>0</v>
      </c>
      <c r="E8" s="3">
        <v>0</v>
      </c>
      <c r="F8" s="3">
        <v>0.51200000000000001</v>
      </c>
      <c r="G8" s="3">
        <v>0</v>
      </c>
      <c r="H8" s="3">
        <v>0</v>
      </c>
      <c r="I8" s="3">
        <v>1612.2</v>
      </c>
      <c r="J8" s="3">
        <v>1</v>
      </c>
      <c r="K8" s="3">
        <v>1612.2</v>
      </c>
      <c r="L8" s="3">
        <v>1</v>
      </c>
      <c r="M8" s="3">
        <v>0</v>
      </c>
      <c r="N8" s="3">
        <v>0</v>
      </c>
    </row>
    <row r="9" spans="1:15" ht="20.25" customHeight="1">
      <c r="A9" s="3" t="s">
        <v>229</v>
      </c>
      <c r="B9" s="3" t="s">
        <v>1824</v>
      </c>
      <c r="C9" s="3">
        <v>157.31</v>
      </c>
      <c r="D9" s="3">
        <v>0</v>
      </c>
      <c r="E9" s="3">
        <v>0</v>
      </c>
      <c r="F9" s="3">
        <v>0.46300000000000002</v>
      </c>
      <c r="G9" s="3">
        <v>0</v>
      </c>
      <c r="H9" s="3">
        <v>0</v>
      </c>
      <c r="I9" s="3">
        <v>339756.9</v>
      </c>
      <c r="J9" s="3">
        <v>1</v>
      </c>
      <c r="K9" s="3">
        <v>339756.9</v>
      </c>
      <c r="L9" s="3">
        <v>1</v>
      </c>
      <c r="M9" s="3">
        <v>0</v>
      </c>
      <c r="N9" s="3">
        <v>0</v>
      </c>
    </row>
    <row r="10" spans="1:15" ht="20.25" customHeight="1">
      <c r="A10" s="3" t="s">
        <v>230</v>
      </c>
      <c r="B10" s="3" t="s">
        <v>2</v>
      </c>
      <c r="C10" s="3" t="s">
        <v>2</v>
      </c>
      <c r="D10" s="3" t="s">
        <v>2</v>
      </c>
      <c r="E10" s="3" t="s">
        <v>2</v>
      </c>
      <c r="F10" s="3" t="s">
        <v>2</v>
      </c>
      <c r="G10" s="3" t="s">
        <v>2</v>
      </c>
      <c r="H10" s="3" t="s">
        <v>2</v>
      </c>
      <c r="I10" s="3" t="s">
        <v>2</v>
      </c>
      <c r="J10" s="3" t="s">
        <v>2</v>
      </c>
      <c r="K10" s="3" t="s">
        <v>2</v>
      </c>
      <c r="L10" s="3" t="s">
        <v>2</v>
      </c>
      <c r="M10" s="3" t="s">
        <v>2</v>
      </c>
      <c r="N10" s="3" t="s">
        <v>2</v>
      </c>
    </row>
    <row r="11" spans="1:15" ht="20.25" customHeight="1">
      <c r="A11" s="3" t="s">
        <v>401</v>
      </c>
      <c r="B11" s="3" t="s">
        <v>1825</v>
      </c>
      <c r="C11" s="3">
        <v>52.38</v>
      </c>
      <c r="D11" s="3">
        <v>44.32</v>
      </c>
      <c r="E11" s="3">
        <v>44.32</v>
      </c>
      <c r="F11" s="3">
        <v>0.36399999999999999</v>
      </c>
      <c r="G11" s="3">
        <v>0.308</v>
      </c>
      <c r="H11" s="3">
        <v>0.308</v>
      </c>
      <c r="I11" s="3">
        <v>34222.9</v>
      </c>
      <c r="J11" s="3">
        <v>0.23780000000000001</v>
      </c>
      <c r="K11" s="3">
        <v>13091.1</v>
      </c>
      <c r="L11" s="3">
        <v>9.0999999999999998E-2</v>
      </c>
      <c r="M11" s="3">
        <v>0</v>
      </c>
      <c r="N11" s="3">
        <v>0</v>
      </c>
    </row>
    <row r="12" spans="1:15" ht="20.25" customHeight="1">
      <c r="A12" s="3" t="s">
        <v>243</v>
      </c>
      <c r="B12" s="3" t="s">
        <v>1826</v>
      </c>
      <c r="C12" s="3" t="s">
        <v>2</v>
      </c>
      <c r="D12" s="3" t="s">
        <v>2</v>
      </c>
      <c r="E12" s="3" t="s">
        <v>2</v>
      </c>
      <c r="F12" s="3" t="s">
        <v>2</v>
      </c>
      <c r="G12" s="3" t="s">
        <v>2</v>
      </c>
      <c r="H12" s="3" t="s">
        <v>2</v>
      </c>
      <c r="I12" s="3" t="s">
        <v>2</v>
      </c>
      <c r="J12" s="3" t="s">
        <v>2</v>
      </c>
      <c r="K12" s="3" t="s">
        <v>2</v>
      </c>
      <c r="L12" s="3" t="s">
        <v>2</v>
      </c>
      <c r="M12" s="3" t="s">
        <v>2</v>
      </c>
      <c r="N12" s="3" t="s">
        <v>2</v>
      </c>
    </row>
    <row r="13" spans="1:15" ht="20.25" customHeight="1">
      <c r="A13" s="3" t="s">
        <v>233</v>
      </c>
      <c r="B13" s="3" t="s">
        <v>1827</v>
      </c>
      <c r="C13" s="3">
        <v>1.24</v>
      </c>
      <c r="D13" s="3">
        <v>0.84</v>
      </c>
      <c r="E13" s="3">
        <v>0.84</v>
      </c>
      <c r="F13" s="3">
        <v>0.443</v>
      </c>
      <c r="G13" s="3">
        <v>0.3</v>
      </c>
      <c r="H13" s="3">
        <v>0.3</v>
      </c>
      <c r="I13" s="3">
        <v>709.2</v>
      </c>
      <c r="J13" s="3">
        <v>0.25259999999999999</v>
      </c>
      <c r="K13" s="3">
        <v>709.2</v>
      </c>
      <c r="L13" s="3">
        <v>0.25259999999999999</v>
      </c>
      <c r="M13" s="3">
        <v>0</v>
      </c>
      <c r="N13" s="3">
        <v>0</v>
      </c>
    </row>
    <row r="14" spans="1:15" ht="20.25" customHeight="1">
      <c r="A14" s="3" t="s">
        <v>208</v>
      </c>
      <c r="B14" s="3" t="s">
        <v>1828</v>
      </c>
      <c r="C14" s="3">
        <v>673.97</v>
      </c>
      <c r="D14" s="3">
        <v>637.04</v>
      </c>
      <c r="E14" s="3">
        <v>637.04</v>
      </c>
      <c r="F14" s="3">
        <v>0.438</v>
      </c>
      <c r="G14" s="3">
        <v>0.41399999999999998</v>
      </c>
      <c r="H14" s="3">
        <v>0.41399999999999998</v>
      </c>
      <c r="I14" s="3">
        <v>300808.90000000002</v>
      </c>
      <c r="J14" s="3">
        <v>0.19550000000000001</v>
      </c>
      <c r="K14" s="3">
        <v>54511.4</v>
      </c>
      <c r="L14" s="3">
        <v>3.5400000000000001E-2</v>
      </c>
      <c r="M14" s="3">
        <v>9938.7999999999993</v>
      </c>
      <c r="N14" s="3">
        <v>6.4999999999999997E-3</v>
      </c>
    </row>
    <row r="15" spans="1:15" ht="20.25" customHeight="1">
      <c r="A15" s="3" t="s">
        <v>83</v>
      </c>
      <c r="B15" s="3" t="s">
        <v>2</v>
      </c>
      <c r="C15" s="3" t="s">
        <v>2</v>
      </c>
      <c r="D15" s="3" t="s">
        <v>2</v>
      </c>
      <c r="E15" s="3" t="s">
        <v>2</v>
      </c>
      <c r="F15" s="3" t="s">
        <v>2</v>
      </c>
      <c r="G15" s="3" t="s">
        <v>2</v>
      </c>
      <c r="H15" s="3" t="s">
        <v>2</v>
      </c>
      <c r="I15" s="3" t="s">
        <v>2</v>
      </c>
      <c r="J15" s="3" t="s">
        <v>2</v>
      </c>
      <c r="K15" s="3" t="s">
        <v>2</v>
      </c>
      <c r="L15" s="3" t="s">
        <v>2</v>
      </c>
      <c r="M15" s="3" t="s">
        <v>2</v>
      </c>
      <c r="N15" s="3" t="s">
        <v>2</v>
      </c>
    </row>
    <row r="16" spans="1:15" ht="20.25" customHeight="1">
      <c r="A16" s="3" t="s">
        <v>244</v>
      </c>
      <c r="B16" s="3" t="s">
        <v>1829</v>
      </c>
      <c r="C16" s="3">
        <v>0.05</v>
      </c>
      <c r="D16" s="3">
        <v>0.06</v>
      </c>
      <c r="E16" s="3">
        <v>0.06</v>
      </c>
      <c r="F16" s="3">
        <v>0.36099999999999999</v>
      </c>
      <c r="G16" s="3">
        <v>0.44500000000000001</v>
      </c>
      <c r="H16" s="3">
        <v>0.44500000000000001</v>
      </c>
      <c r="I16" s="3">
        <v>16.600000000000001</v>
      </c>
      <c r="J16" s="3">
        <v>0.1202</v>
      </c>
      <c r="K16" s="3">
        <v>3.1</v>
      </c>
      <c r="L16" s="3">
        <v>2.2800000000000001E-2</v>
      </c>
      <c r="M16" s="3">
        <v>0</v>
      </c>
      <c r="N16" s="3">
        <v>0</v>
      </c>
    </row>
    <row r="17" spans="1:14" ht="20.25" customHeight="1">
      <c r="A17" s="3" t="s">
        <v>160</v>
      </c>
      <c r="B17" s="3" t="s">
        <v>1830</v>
      </c>
      <c r="C17" s="3">
        <v>93.05</v>
      </c>
      <c r="D17" s="3">
        <v>188.34</v>
      </c>
      <c r="E17" s="3">
        <v>188.34</v>
      </c>
      <c r="F17" s="3">
        <v>0.20699999999999999</v>
      </c>
      <c r="G17" s="3">
        <v>0.41899999999999998</v>
      </c>
      <c r="H17" s="3">
        <v>0.41899999999999998</v>
      </c>
      <c r="I17" s="3">
        <v>96981.7</v>
      </c>
      <c r="J17" s="3">
        <v>0.21579999999999999</v>
      </c>
      <c r="K17" s="3">
        <v>62796.3</v>
      </c>
      <c r="L17" s="3">
        <v>0.13969999999999999</v>
      </c>
      <c r="M17" s="3">
        <v>2010.5</v>
      </c>
      <c r="N17" s="3">
        <v>4.4999999999999997E-3</v>
      </c>
    </row>
    <row r="18" spans="1:14" ht="20.25" customHeight="1">
      <c r="A18" s="3" t="s">
        <v>245</v>
      </c>
      <c r="B18" s="3" t="s">
        <v>1831</v>
      </c>
      <c r="C18" s="3" t="s">
        <v>2</v>
      </c>
      <c r="D18" s="3" t="s">
        <v>2</v>
      </c>
      <c r="E18" s="3" t="s">
        <v>2</v>
      </c>
      <c r="F18" s="3" t="s">
        <v>2</v>
      </c>
      <c r="G18" s="3" t="s">
        <v>2</v>
      </c>
      <c r="H18" s="3" t="s">
        <v>2</v>
      </c>
      <c r="I18" s="3" t="s">
        <v>2</v>
      </c>
      <c r="J18" s="3" t="s">
        <v>2</v>
      </c>
      <c r="K18" s="3" t="s">
        <v>2</v>
      </c>
      <c r="L18" s="3" t="s">
        <v>2</v>
      </c>
      <c r="M18" s="3" t="s">
        <v>2</v>
      </c>
      <c r="N18" s="3" t="s">
        <v>2</v>
      </c>
    </row>
    <row r="19" spans="1:14" ht="20.25" customHeight="1">
      <c r="A19" s="3" t="s">
        <v>211</v>
      </c>
      <c r="B19" s="3" t="s">
        <v>1832</v>
      </c>
      <c r="C19" s="3">
        <v>17.899999999999999</v>
      </c>
      <c r="D19" s="3">
        <v>23</v>
      </c>
      <c r="E19" s="3">
        <v>23</v>
      </c>
      <c r="F19" s="3">
        <v>0.221</v>
      </c>
      <c r="G19" s="3">
        <v>0.28399999999999997</v>
      </c>
      <c r="H19" s="3">
        <v>0.28399999999999997</v>
      </c>
      <c r="I19" s="3">
        <v>68047</v>
      </c>
      <c r="J19" s="3">
        <v>0.84030000000000005</v>
      </c>
      <c r="K19" s="3">
        <v>57240</v>
      </c>
      <c r="L19" s="3">
        <v>0.70679999999999998</v>
      </c>
      <c r="M19" s="3">
        <v>0</v>
      </c>
      <c r="N19" s="3">
        <v>0</v>
      </c>
    </row>
    <row r="20" spans="1:14" ht="20.25" customHeight="1">
      <c r="A20" s="3" t="s">
        <v>184</v>
      </c>
      <c r="B20" s="3" t="s">
        <v>1833</v>
      </c>
      <c r="C20" s="3">
        <v>23.23</v>
      </c>
      <c r="D20" s="3">
        <v>18.739999999999998</v>
      </c>
      <c r="E20" s="3">
        <v>18.739999999999998</v>
      </c>
      <c r="F20" s="3">
        <v>0.47</v>
      </c>
      <c r="G20" s="3">
        <v>0.379</v>
      </c>
      <c r="H20" s="3">
        <v>0.379</v>
      </c>
      <c r="I20" s="3">
        <v>9122.4</v>
      </c>
      <c r="J20" s="3">
        <v>0.1845</v>
      </c>
      <c r="K20" s="3">
        <v>460.7</v>
      </c>
      <c r="L20" s="3">
        <v>9.2999999999999992E-3</v>
      </c>
      <c r="M20" s="3">
        <v>0</v>
      </c>
      <c r="N20" s="3">
        <v>0</v>
      </c>
    </row>
    <row r="21" spans="1:14" ht="20.25" customHeight="1">
      <c r="A21" s="3" t="s">
        <v>96</v>
      </c>
      <c r="B21" s="3" t="s">
        <v>1834</v>
      </c>
      <c r="C21" s="3">
        <v>332.09</v>
      </c>
      <c r="D21" s="3">
        <v>307.45999999999998</v>
      </c>
      <c r="E21" s="3">
        <v>307.45999999999998</v>
      </c>
      <c r="F21" s="3">
        <v>0.41799999999999998</v>
      </c>
      <c r="G21" s="3">
        <v>0.38700000000000001</v>
      </c>
      <c r="H21" s="3">
        <v>0.38700000000000001</v>
      </c>
      <c r="I21" s="3">
        <v>138503.1</v>
      </c>
      <c r="J21" s="3">
        <v>0.17430000000000001</v>
      </c>
      <c r="K21" s="3">
        <v>20617.7</v>
      </c>
      <c r="L21" s="3">
        <v>2.5999999999999999E-2</v>
      </c>
      <c r="M21" s="3">
        <v>23629.599999999999</v>
      </c>
      <c r="N21" s="3">
        <v>2.9700000000000001E-2</v>
      </c>
    </row>
    <row r="22" spans="1:14" ht="20.25" customHeight="1">
      <c r="A22" s="3" t="s">
        <v>402</v>
      </c>
      <c r="B22" s="3" t="s">
        <v>1835</v>
      </c>
      <c r="C22" s="3">
        <v>14.23</v>
      </c>
      <c r="D22" s="3">
        <v>9.18</v>
      </c>
      <c r="E22" s="3">
        <v>9.18</v>
      </c>
      <c r="F22" s="3">
        <v>0.442</v>
      </c>
      <c r="G22" s="3">
        <v>0.28499999999999998</v>
      </c>
      <c r="H22" s="3">
        <v>0.28499999999999998</v>
      </c>
      <c r="I22" s="3">
        <v>22681.3</v>
      </c>
      <c r="J22" s="3">
        <v>0.70450000000000002</v>
      </c>
      <c r="K22" s="3">
        <v>21089.200000000001</v>
      </c>
      <c r="L22" s="3">
        <v>0.65500000000000003</v>
      </c>
      <c r="M22" s="3">
        <v>0</v>
      </c>
      <c r="N22" s="3">
        <v>0</v>
      </c>
    </row>
    <row r="23" spans="1:14" ht="20.25" customHeight="1">
      <c r="A23" s="3" t="s">
        <v>246</v>
      </c>
      <c r="B23" s="3" t="s">
        <v>1836</v>
      </c>
      <c r="C23" s="3">
        <v>0.86</v>
      </c>
      <c r="D23" s="3">
        <v>1.0900000000000001</v>
      </c>
      <c r="E23" s="3">
        <v>1.0900000000000001</v>
      </c>
      <c r="F23" s="3">
        <v>0.374</v>
      </c>
      <c r="G23" s="3">
        <v>0.47499999999999998</v>
      </c>
      <c r="H23" s="3">
        <v>0.47499999999999998</v>
      </c>
      <c r="I23" s="3">
        <v>64.900000000000006</v>
      </c>
      <c r="J23" s="3">
        <v>2.8199999999999999E-2</v>
      </c>
      <c r="K23" s="3">
        <v>10.1</v>
      </c>
      <c r="L23" s="3">
        <v>4.4000000000000003E-3</v>
      </c>
      <c r="M23" s="3">
        <v>0</v>
      </c>
      <c r="N23" s="3">
        <v>0</v>
      </c>
    </row>
    <row r="24" spans="1:14" ht="20.25" customHeight="1">
      <c r="A24" s="3" t="s">
        <v>120</v>
      </c>
      <c r="B24" s="3" t="s">
        <v>1837</v>
      </c>
      <c r="C24" s="3">
        <v>126.32</v>
      </c>
      <c r="D24" s="3">
        <v>90.49</v>
      </c>
      <c r="E24" s="3">
        <v>90.49</v>
      </c>
      <c r="F24" s="3">
        <v>0.33500000000000002</v>
      </c>
      <c r="G24" s="3">
        <v>0.24</v>
      </c>
      <c r="H24" s="3">
        <v>0.24</v>
      </c>
      <c r="I24" s="3">
        <v>152864</v>
      </c>
      <c r="J24" s="3">
        <v>0.40539999999999998</v>
      </c>
      <c r="K24" s="3">
        <v>97305.9</v>
      </c>
      <c r="L24" s="3">
        <v>0.2581</v>
      </c>
      <c r="M24" s="3">
        <v>1903.1</v>
      </c>
      <c r="N24" s="3">
        <v>5.0000000000000001E-3</v>
      </c>
    </row>
    <row r="25" spans="1:14" ht="20.25" customHeight="1">
      <c r="A25" s="3" t="s">
        <v>139</v>
      </c>
      <c r="B25" s="3" t="s">
        <v>1838</v>
      </c>
      <c r="C25" s="3">
        <v>55.63</v>
      </c>
      <c r="D25" s="3">
        <v>36.35</v>
      </c>
      <c r="E25" s="3">
        <v>36.35</v>
      </c>
      <c r="F25" s="3">
        <v>0.45600000000000002</v>
      </c>
      <c r="G25" s="3">
        <v>0.29799999999999999</v>
      </c>
      <c r="H25" s="3">
        <v>0.29799999999999999</v>
      </c>
      <c r="I25" s="3">
        <v>61544.2</v>
      </c>
      <c r="J25" s="3">
        <v>0.50449999999999995</v>
      </c>
      <c r="K25" s="3">
        <v>61544.2</v>
      </c>
      <c r="L25" s="3">
        <v>0.50449999999999995</v>
      </c>
      <c r="M25" s="3">
        <v>0</v>
      </c>
      <c r="N25" s="3">
        <v>0</v>
      </c>
    </row>
    <row r="26" spans="1:14" ht="20.25" customHeight="1">
      <c r="A26" s="3" t="s">
        <v>84</v>
      </c>
      <c r="B26" s="3" t="s">
        <v>1839</v>
      </c>
      <c r="C26" s="3">
        <v>48.02</v>
      </c>
      <c r="D26" s="3">
        <v>105.18</v>
      </c>
      <c r="E26" s="3">
        <v>105.18</v>
      </c>
      <c r="F26" s="3">
        <v>0.26800000000000002</v>
      </c>
      <c r="G26" s="3">
        <v>0.58699999999999997</v>
      </c>
      <c r="H26" s="3">
        <v>0.58699999999999997</v>
      </c>
      <c r="I26" s="3">
        <v>26823.8</v>
      </c>
      <c r="J26" s="3">
        <v>0.1497</v>
      </c>
      <c r="K26" s="3">
        <v>5359.8</v>
      </c>
      <c r="L26" s="3">
        <v>2.9899999999999999E-2</v>
      </c>
      <c r="M26" s="3">
        <v>0</v>
      </c>
      <c r="N26" s="3">
        <v>0</v>
      </c>
    </row>
    <row r="27" spans="1:14" ht="20.25" customHeight="1">
      <c r="A27" s="3" t="s">
        <v>177</v>
      </c>
      <c r="B27" s="3" t="s">
        <v>2</v>
      </c>
      <c r="C27" s="3" t="s">
        <v>2</v>
      </c>
      <c r="D27" s="3" t="s">
        <v>2</v>
      </c>
      <c r="E27" s="3" t="s">
        <v>2</v>
      </c>
      <c r="F27" s="3" t="s">
        <v>2</v>
      </c>
      <c r="G27" s="3" t="s">
        <v>2</v>
      </c>
      <c r="H27" s="3" t="s">
        <v>2</v>
      </c>
      <c r="I27" s="3" t="s">
        <v>2</v>
      </c>
      <c r="J27" s="3" t="s">
        <v>2</v>
      </c>
      <c r="K27" s="3" t="s">
        <v>2</v>
      </c>
      <c r="L27" s="3" t="s">
        <v>2</v>
      </c>
      <c r="M27" s="3" t="s">
        <v>2</v>
      </c>
      <c r="N27" s="3" t="s">
        <v>2</v>
      </c>
    </row>
    <row r="28" spans="1:14" ht="20.25" customHeight="1">
      <c r="A28" s="3" t="s">
        <v>247</v>
      </c>
      <c r="B28" s="3" t="s">
        <v>1840</v>
      </c>
      <c r="C28" s="3" t="s">
        <v>2</v>
      </c>
      <c r="D28" s="3" t="s">
        <v>2</v>
      </c>
      <c r="E28" s="3" t="s">
        <v>2</v>
      </c>
      <c r="F28" s="3" t="s">
        <v>2</v>
      </c>
      <c r="G28" s="3" t="s">
        <v>2</v>
      </c>
      <c r="H28" s="3" t="s">
        <v>2</v>
      </c>
      <c r="I28" s="3" t="s">
        <v>2</v>
      </c>
      <c r="J28" s="3" t="s">
        <v>2</v>
      </c>
      <c r="K28" s="3" t="s">
        <v>2</v>
      </c>
      <c r="L28" s="3" t="s">
        <v>2</v>
      </c>
      <c r="M28" s="3" t="s">
        <v>2</v>
      </c>
      <c r="N28" s="3" t="s">
        <v>2</v>
      </c>
    </row>
    <row r="29" spans="1:14" ht="20.25" customHeight="1">
      <c r="A29" s="3" t="s">
        <v>248</v>
      </c>
      <c r="B29" s="3" t="s">
        <v>1841</v>
      </c>
      <c r="C29" s="3">
        <v>0</v>
      </c>
      <c r="D29" s="3">
        <v>0.01</v>
      </c>
      <c r="E29" s="3">
        <v>0.01</v>
      </c>
      <c r="F29" s="3">
        <v>0.38800000000000001</v>
      </c>
      <c r="G29" s="3">
        <v>0.45900000000000002</v>
      </c>
      <c r="H29" s="3">
        <v>0.45900000000000002</v>
      </c>
      <c r="I29" s="3">
        <v>0.3</v>
      </c>
      <c r="J29" s="3">
        <v>2.5899999999999999E-2</v>
      </c>
      <c r="K29" s="3">
        <v>0.2</v>
      </c>
      <c r="L29" s="3">
        <v>1.8100000000000002E-2</v>
      </c>
      <c r="M29" s="3">
        <v>0</v>
      </c>
      <c r="N29" s="3">
        <v>0</v>
      </c>
    </row>
    <row r="30" spans="1:14" ht="20.25" customHeight="1">
      <c r="A30" s="3" t="s">
        <v>206</v>
      </c>
      <c r="B30" s="3" t="s">
        <v>1842</v>
      </c>
      <c r="C30" s="3">
        <v>1.51</v>
      </c>
      <c r="D30" s="3">
        <v>3.61</v>
      </c>
      <c r="E30" s="3">
        <v>3.61</v>
      </c>
      <c r="F30" s="3">
        <v>0.104</v>
      </c>
      <c r="G30" s="3">
        <v>0.249</v>
      </c>
      <c r="H30" s="3">
        <v>0.249</v>
      </c>
      <c r="I30" s="3">
        <v>2313.4</v>
      </c>
      <c r="J30" s="3">
        <v>0.15959999999999999</v>
      </c>
      <c r="K30" s="3">
        <v>789.2</v>
      </c>
      <c r="L30" s="3">
        <v>5.4399999999999997E-2</v>
      </c>
      <c r="M30" s="3">
        <v>3003.3</v>
      </c>
      <c r="N30" s="3">
        <v>0.2072</v>
      </c>
    </row>
    <row r="31" spans="1:14" ht="20.25" customHeight="1">
      <c r="A31" s="3" t="s">
        <v>133</v>
      </c>
      <c r="B31" s="3" t="s">
        <v>1843</v>
      </c>
      <c r="C31" s="3">
        <v>15.81</v>
      </c>
      <c r="D31" s="3">
        <v>10.33</v>
      </c>
      <c r="E31" s="3">
        <v>10.33</v>
      </c>
      <c r="F31" s="3">
        <v>7.4999999999999997E-2</v>
      </c>
      <c r="G31" s="3">
        <v>4.9000000000000002E-2</v>
      </c>
      <c r="H31" s="3">
        <v>4.9000000000000002E-2</v>
      </c>
      <c r="I31" s="3">
        <v>100697.7</v>
      </c>
      <c r="J31" s="3">
        <v>0.47770000000000001</v>
      </c>
      <c r="K31" s="3">
        <v>33087.9</v>
      </c>
      <c r="L31" s="3">
        <v>0.157</v>
      </c>
      <c r="M31" s="3">
        <v>100999.1</v>
      </c>
      <c r="N31" s="3">
        <v>0.47910000000000003</v>
      </c>
    </row>
    <row r="32" spans="1:14" ht="20.25" customHeight="1">
      <c r="A32" s="3" t="s">
        <v>148</v>
      </c>
      <c r="B32" s="3" t="s">
        <v>1844</v>
      </c>
      <c r="C32" s="3">
        <v>5.29</v>
      </c>
      <c r="D32" s="3">
        <v>6.87</v>
      </c>
      <c r="E32" s="3">
        <v>6.87</v>
      </c>
      <c r="F32" s="3">
        <v>0.77500000000000002</v>
      </c>
      <c r="G32" s="3">
        <v>1.006</v>
      </c>
      <c r="H32" s="3">
        <v>1.006</v>
      </c>
      <c r="I32" s="3">
        <v>875.7</v>
      </c>
      <c r="J32" s="3">
        <v>0.1283</v>
      </c>
      <c r="K32" s="3">
        <v>147.5</v>
      </c>
      <c r="L32" s="3">
        <v>2.1600000000000001E-2</v>
      </c>
      <c r="M32" s="3">
        <v>0</v>
      </c>
      <c r="N32" s="3">
        <v>0</v>
      </c>
    </row>
    <row r="33" spans="1:14" ht="20.25" customHeight="1">
      <c r="A33" s="3" t="s">
        <v>227</v>
      </c>
      <c r="B33" s="3" t="s">
        <v>2</v>
      </c>
      <c r="C33" s="3" t="s">
        <v>2</v>
      </c>
      <c r="D33" s="3" t="s">
        <v>2</v>
      </c>
      <c r="E33" s="3" t="s">
        <v>2</v>
      </c>
      <c r="F33" s="3" t="s">
        <v>2</v>
      </c>
      <c r="G33" s="3" t="s">
        <v>2</v>
      </c>
      <c r="H33" s="3" t="s">
        <v>2</v>
      </c>
      <c r="I33" s="3" t="s">
        <v>2</v>
      </c>
      <c r="J33" s="3" t="s">
        <v>2</v>
      </c>
      <c r="K33" s="3" t="s">
        <v>2</v>
      </c>
      <c r="L33" s="3" t="s">
        <v>2</v>
      </c>
      <c r="M33" s="3" t="s">
        <v>2</v>
      </c>
      <c r="N33" s="3" t="s">
        <v>2</v>
      </c>
    </row>
    <row r="34" spans="1:14" ht="20.25" customHeight="1">
      <c r="A34" s="3" t="s">
        <v>105</v>
      </c>
      <c r="B34" s="3" t="s">
        <v>2</v>
      </c>
      <c r="C34" s="3" t="s">
        <v>2</v>
      </c>
      <c r="D34" s="3" t="s">
        <v>2</v>
      </c>
      <c r="E34" s="3" t="s">
        <v>2</v>
      </c>
      <c r="F34" s="3" t="s">
        <v>2</v>
      </c>
      <c r="G34" s="3" t="s">
        <v>2</v>
      </c>
      <c r="H34" s="3" t="s">
        <v>2</v>
      </c>
      <c r="I34" s="3" t="s">
        <v>2</v>
      </c>
      <c r="J34" s="3" t="s">
        <v>2</v>
      </c>
      <c r="K34" s="3" t="s">
        <v>2</v>
      </c>
      <c r="L34" s="3" t="s">
        <v>2</v>
      </c>
      <c r="M34" s="3" t="s">
        <v>2</v>
      </c>
      <c r="N34" s="3" t="s">
        <v>2</v>
      </c>
    </row>
    <row r="35" spans="1:14" ht="20.25" customHeight="1">
      <c r="A35" s="3" t="s">
        <v>580</v>
      </c>
      <c r="B35" s="3" t="s">
        <v>2</v>
      </c>
      <c r="C35" s="3" t="s">
        <v>2</v>
      </c>
      <c r="D35" s="3" t="s">
        <v>2</v>
      </c>
      <c r="E35" s="3" t="s">
        <v>2</v>
      </c>
      <c r="F35" s="3" t="s">
        <v>2</v>
      </c>
      <c r="G35" s="3" t="s">
        <v>2</v>
      </c>
      <c r="H35" s="3" t="s">
        <v>2</v>
      </c>
      <c r="I35" s="3" t="s">
        <v>2</v>
      </c>
      <c r="J35" s="3" t="s">
        <v>2</v>
      </c>
      <c r="K35" s="3" t="s">
        <v>2</v>
      </c>
      <c r="L35" s="3" t="s">
        <v>2</v>
      </c>
      <c r="M35" s="3" t="s">
        <v>2</v>
      </c>
      <c r="N35" s="3" t="s">
        <v>2</v>
      </c>
    </row>
    <row r="36" spans="1:14" ht="20.25" customHeight="1">
      <c r="A36" s="3" t="s">
        <v>159</v>
      </c>
      <c r="B36" s="3" t="s">
        <v>1845</v>
      </c>
      <c r="C36" s="3">
        <v>8.23</v>
      </c>
      <c r="D36" s="3">
        <v>8.26</v>
      </c>
      <c r="E36" s="3">
        <v>8.26</v>
      </c>
      <c r="F36" s="3">
        <v>0.43099999999999999</v>
      </c>
      <c r="G36" s="3">
        <v>0.433</v>
      </c>
      <c r="H36" s="3">
        <v>0.433</v>
      </c>
      <c r="I36" s="3">
        <v>5010.8999999999996</v>
      </c>
      <c r="J36" s="3">
        <v>0.2626</v>
      </c>
      <c r="K36" s="3">
        <v>1986.1</v>
      </c>
      <c r="L36" s="3">
        <v>0.1041</v>
      </c>
      <c r="M36" s="3">
        <v>0</v>
      </c>
      <c r="N36" s="3">
        <v>0</v>
      </c>
    </row>
    <row r="37" spans="1:14" ht="20.25" customHeight="1">
      <c r="A37" s="3" t="s">
        <v>141</v>
      </c>
      <c r="B37" s="3" t="s">
        <v>1846</v>
      </c>
      <c r="C37" s="3">
        <v>0.18</v>
      </c>
      <c r="D37" s="3">
        <v>0.18</v>
      </c>
      <c r="E37" s="3">
        <v>0.18</v>
      </c>
      <c r="F37" s="3">
        <v>0.36</v>
      </c>
      <c r="G37" s="3">
        <v>0.34899999999999998</v>
      </c>
      <c r="H37" s="3">
        <v>0.34899999999999998</v>
      </c>
      <c r="I37" s="3">
        <v>0</v>
      </c>
      <c r="J37" s="3">
        <v>0</v>
      </c>
      <c r="K37" s="3">
        <v>0</v>
      </c>
      <c r="L37" s="3">
        <v>0</v>
      </c>
      <c r="M37" s="3">
        <v>0</v>
      </c>
      <c r="N37" s="3">
        <v>0</v>
      </c>
    </row>
    <row r="38" spans="1:14" ht="20.25" customHeight="1">
      <c r="A38" s="3" t="s">
        <v>249</v>
      </c>
      <c r="B38" s="3" t="s">
        <v>1847</v>
      </c>
      <c r="C38" s="3" t="s">
        <v>2</v>
      </c>
      <c r="D38" s="3" t="s">
        <v>2</v>
      </c>
      <c r="E38" s="3" t="s">
        <v>2</v>
      </c>
      <c r="F38" s="3" t="s">
        <v>2</v>
      </c>
      <c r="G38" s="3" t="s">
        <v>2</v>
      </c>
      <c r="H38" s="3" t="s">
        <v>2</v>
      </c>
      <c r="I38" s="3" t="s">
        <v>2</v>
      </c>
      <c r="J38" s="3" t="s">
        <v>2</v>
      </c>
      <c r="K38" s="3" t="s">
        <v>2</v>
      </c>
      <c r="L38" s="3" t="s">
        <v>2</v>
      </c>
      <c r="M38" s="3" t="s">
        <v>2</v>
      </c>
      <c r="N38" s="3" t="s">
        <v>2</v>
      </c>
    </row>
    <row r="39" spans="1:14" ht="20.25" customHeight="1">
      <c r="A39" s="3" t="s">
        <v>250</v>
      </c>
      <c r="B39" s="3" t="s">
        <v>1848</v>
      </c>
      <c r="C39" s="3" t="s">
        <v>2</v>
      </c>
      <c r="D39" s="3" t="s">
        <v>2</v>
      </c>
      <c r="E39" s="3" t="s">
        <v>2</v>
      </c>
      <c r="F39" s="3" t="s">
        <v>2</v>
      </c>
      <c r="G39" s="3" t="s">
        <v>2</v>
      </c>
      <c r="H39" s="3" t="s">
        <v>2</v>
      </c>
      <c r="I39" s="3" t="s">
        <v>2</v>
      </c>
      <c r="J39" s="3" t="s">
        <v>2</v>
      </c>
      <c r="K39" s="3" t="s">
        <v>2</v>
      </c>
      <c r="L39" s="3" t="s">
        <v>2</v>
      </c>
      <c r="M39" s="3" t="s">
        <v>2</v>
      </c>
      <c r="N39" s="3" t="s">
        <v>2</v>
      </c>
    </row>
    <row r="40" spans="1:14" ht="20.25" customHeight="1">
      <c r="A40" s="3" t="s">
        <v>151</v>
      </c>
      <c r="B40" s="3" t="s">
        <v>1849</v>
      </c>
      <c r="C40" s="3">
        <v>36.270000000000003</v>
      </c>
      <c r="D40" s="3">
        <v>40.700000000000003</v>
      </c>
      <c r="E40" s="3">
        <v>40.700000000000003</v>
      </c>
      <c r="F40" s="3">
        <v>0.311</v>
      </c>
      <c r="G40" s="3">
        <v>0.34899999999999998</v>
      </c>
      <c r="H40" s="3">
        <v>0.34899999999999998</v>
      </c>
      <c r="I40" s="3">
        <v>66612.399999999994</v>
      </c>
      <c r="J40" s="3">
        <v>0.57120000000000004</v>
      </c>
      <c r="K40" s="3">
        <v>65943.600000000006</v>
      </c>
      <c r="L40" s="3">
        <v>0.5655</v>
      </c>
      <c r="M40" s="3">
        <v>0</v>
      </c>
      <c r="N40" s="3">
        <v>0</v>
      </c>
    </row>
    <row r="41" spans="1:14" ht="20.25" customHeight="1">
      <c r="A41" s="3" t="s">
        <v>251</v>
      </c>
      <c r="B41" s="3" t="s">
        <v>1850</v>
      </c>
      <c r="C41" s="3" t="s">
        <v>2</v>
      </c>
      <c r="D41" s="3" t="s">
        <v>2</v>
      </c>
      <c r="E41" s="3" t="s">
        <v>2</v>
      </c>
      <c r="F41" s="3" t="s">
        <v>2</v>
      </c>
      <c r="G41" s="3" t="s">
        <v>2</v>
      </c>
      <c r="H41" s="3" t="s">
        <v>2</v>
      </c>
      <c r="I41" s="3" t="s">
        <v>2</v>
      </c>
      <c r="J41" s="3" t="s">
        <v>2</v>
      </c>
      <c r="K41" s="3" t="s">
        <v>2</v>
      </c>
      <c r="L41" s="3" t="s">
        <v>2</v>
      </c>
      <c r="M41" s="3" t="s">
        <v>2</v>
      </c>
      <c r="N41" s="3" t="s">
        <v>2</v>
      </c>
    </row>
    <row r="42" spans="1:14" ht="20.25" customHeight="1">
      <c r="A42" s="3" t="s">
        <v>220</v>
      </c>
      <c r="B42" s="3" t="s">
        <v>2</v>
      </c>
      <c r="C42" s="3" t="s">
        <v>2</v>
      </c>
      <c r="D42" s="3" t="s">
        <v>2</v>
      </c>
      <c r="E42" s="3" t="s">
        <v>2</v>
      </c>
      <c r="F42" s="3" t="s">
        <v>2</v>
      </c>
      <c r="G42" s="3" t="s">
        <v>2</v>
      </c>
      <c r="H42" s="3" t="s">
        <v>2</v>
      </c>
      <c r="I42" s="3" t="s">
        <v>2</v>
      </c>
      <c r="J42" s="3" t="s">
        <v>2</v>
      </c>
      <c r="K42" s="3" t="s">
        <v>2</v>
      </c>
      <c r="L42" s="3" t="s">
        <v>2</v>
      </c>
      <c r="M42" s="3" t="s">
        <v>2</v>
      </c>
      <c r="N42" s="3" t="s">
        <v>2</v>
      </c>
    </row>
    <row r="43" spans="1:14" ht="20.25" customHeight="1">
      <c r="A43" s="3" t="s">
        <v>581</v>
      </c>
      <c r="B43" s="3" t="s">
        <v>2</v>
      </c>
      <c r="C43" s="3" t="s">
        <v>2</v>
      </c>
      <c r="D43" s="3" t="s">
        <v>2</v>
      </c>
      <c r="E43" s="3" t="s">
        <v>2</v>
      </c>
      <c r="F43" s="3" t="s">
        <v>2</v>
      </c>
      <c r="G43" s="3" t="s">
        <v>2</v>
      </c>
      <c r="H43" s="3" t="s">
        <v>2</v>
      </c>
      <c r="I43" s="3" t="s">
        <v>2</v>
      </c>
      <c r="J43" s="3" t="s">
        <v>2</v>
      </c>
      <c r="K43" s="3" t="s">
        <v>2</v>
      </c>
      <c r="L43" s="3" t="s">
        <v>2</v>
      </c>
      <c r="M43" s="3" t="s">
        <v>2</v>
      </c>
      <c r="N43" s="3" t="s">
        <v>2</v>
      </c>
    </row>
    <row r="44" spans="1:14" ht="20.25" customHeight="1">
      <c r="A44" s="3" t="s">
        <v>252</v>
      </c>
      <c r="B44" s="3" t="s">
        <v>1851</v>
      </c>
      <c r="C44" s="3" t="s">
        <v>2</v>
      </c>
      <c r="D44" s="3" t="s">
        <v>2</v>
      </c>
      <c r="E44" s="3" t="s">
        <v>2</v>
      </c>
      <c r="F44" s="3" t="s">
        <v>2</v>
      </c>
      <c r="G44" s="3" t="s">
        <v>2</v>
      </c>
      <c r="H44" s="3" t="s">
        <v>2</v>
      </c>
      <c r="I44" s="3" t="s">
        <v>2</v>
      </c>
      <c r="J44" s="3" t="s">
        <v>2</v>
      </c>
      <c r="K44" s="3" t="s">
        <v>2</v>
      </c>
      <c r="L44" s="3" t="s">
        <v>2</v>
      </c>
      <c r="M44" s="3" t="s">
        <v>2</v>
      </c>
      <c r="N44" s="3" t="s">
        <v>2</v>
      </c>
    </row>
    <row r="45" spans="1:14" ht="20.25" customHeight="1">
      <c r="A45" s="3" t="s">
        <v>403</v>
      </c>
      <c r="B45" s="3" t="s">
        <v>1852</v>
      </c>
      <c r="C45" s="3">
        <v>2.04</v>
      </c>
      <c r="D45" s="3">
        <v>1.9</v>
      </c>
      <c r="E45" s="3">
        <v>1.9</v>
      </c>
      <c r="F45" s="3">
        <v>0.53100000000000003</v>
      </c>
      <c r="G45" s="3">
        <v>0.495</v>
      </c>
      <c r="H45" s="3">
        <v>0.495</v>
      </c>
      <c r="I45" s="3">
        <v>0</v>
      </c>
      <c r="J45" s="3">
        <v>0</v>
      </c>
      <c r="K45" s="3">
        <v>0</v>
      </c>
      <c r="L45" s="3">
        <v>0</v>
      </c>
      <c r="M45" s="3">
        <v>0</v>
      </c>
      <c r="N45" s="3">
        <v>0</v>
      </c>
    </row>
    <row r="46" spans="1:14" ht="20.25" customHeight="1">
      <c r="A46" s="3" t="s">
        <v>404</v>
      </c>
      <c r="B46" s="3" t="s">
        <v>1853</v>
      </c>
      <c r="C46" s="3" t="s">
        <v>2</v>
      </c>
      <c r="D46" s="3" t="s">
        <v>2</v>
      </c>
      <c r="E46" s="3" t="s">
        <v>2</v>
      </c>
      <c r="F46" s="3" t="s">
        <v>2</v>
      </c>
      <c r="G46" s="3" t="s">
        <v>2</v>
      </c>
      <c r="H46" s="3" t="s">
        <v>2</v>
      </c>
      <c r="I46" s="3" t="s">
        <v>2</v>
      </c>
      <c r="J46" s="3" t="s">
        <v>2</v>
      </c>
      <c r="K46" s="3" t="s">
        <v>2</v>
      </c>
      <c r="L46" s="3" t="s">
        <v>2</v>
      </c>
      <c r="M46" s="3" t="s">
        <v>2</v>
      </c>
      <c r="N46" s="3" t="s">
        <v>2</v>
      </c>
    </row>
    <row r="47" spans="1:14" ht="20.25" customHeight="1">
      <c r="A47" s="3" t="s">
        <v>253</v>
      </c>
      <c r="B47" s="3" t="s">
        <v>1854</v>
      </c>
      <c r="C47" s="3" t="s">
        <v>2</v>
      </c>
      <c r="D47" s="3" t="s">
        <v>2</v>
      </c>
      <c r="E47" s="3" t="s">
        <v>2</v>
      </c>
      <c r="F47" s="3" t="s">
        <v>2</v>
      </c>
      <c r="G47" s="3" t="s">
        <v>2</v>
      </c>
      <c r="H47" s="3" t="s">
        <v>2</v>
      </c>
      <c r="I47" s="3" t="s">
        <v>2</v>
      </c>
      <c r="J47" s="3" t="s">
        <v>2</v>
      </c>
      <c r="K47" s="3" t="s">
        <v>2</v>
      </c>
      <c r="L47" s="3" t="s">
        <v>2</v>
      </c>
      <c r="M47" s="3" t="s">
        <v>2</v>
      </c>
      <c r="N47" s="3" t="s">
        <v>2</v>
      </c>
    </row>
    <row r="48" spans="1:14" ht="20.25" customHeight="1">
      <c r="A48" s="3" t="s">
        <v>226</v>
      </c>
      <c r="B48" s="3" t="s">
        <v>1855</v>
      </c>
      <c r="C48" s="3">
        <v>5.72</v>
      </c>
      <c r="D48" s="3">
        <v>5.08</v>
      </c>
      <c r="E48" s="3">
        <v>5.08</v>
      </c>
      <c r="F48" s="3">
        <v>0.47499999999999998</v>
      </c>
      <c r="G48" s="3">
        <v>0.42199999999999999</v>
      </c>
      <c r="H48" s="3">
        <v>0.42199999999999999</v>
      </c>
      <c r="I48" s="3">
        <v>0</v>
      </c>
      <c r="J48" s="3">
        <v>0</v>
      </c>
      <c r="K48" s="3">
        <v>0</v>
      </c>
      <c r="L48" s="3">
        <v>0</v>
      </c>
      <c r="M48" s="3">
        <v>0</v>
      </c>
      <c r="N48" s="3">
        <v>0</v>
      </c>
    </row>
    <row r="49" spans="1:14" ht="20.25" customHeight="1">
      <c r="A49" s="3" t="s">
        <v>582</v>
      </c>
      <c r="B49" s="3" t="s">
        <v>2</v>
      </c>
      <c r="C49" s="3" t="s">
        <v>2</v>
      </c>
      <c r="D49" s="3" t="s">
        <v>2</v>
      </c>
      <c r="E49" s="3" t="s">
        <v>2</v>
      </c>
      <c r="F49" s="3" t="s">
        <v>2</v>
      </c>
      <c r="G49" s="3" t="s">
        <v>2</v>
      </c>
      <c r="H49" s="3" t="s">
        <v>2</v>
      </c>
      <c r="I49" s="3" t="s">
        <v>2</v>
      </c>
      <c r="J49" s="3" t="s">
        <v>2</v>
      </c>
      <c r="K49" s="3" t="s">
        <v>2</v>
      </c>
      <c r="L49" s="3" t="s">
        <v>2</v>
      </c>
      <c r="M49" s="3" t="s">
        <v>2</v>
      </c>
      <c r="N49" s="3" t="s">
        <v>2</v>
      </c>
    </row>
    <row r="50" spans="1:14" ht="20.25" customHeight="1">
      <c r="A50" s="3" t="s">
        <v>109</v>
      </c>
      <c r="B50" s="3" t="s">
        <v>1856</v>
      </c>
      <c r="C50" s="3">
        <v>18.690000000000001</v>
      </c>
      <c r="D50" s="3">
        <v>22.74</v>
      </c>
      <c r="E50" s="3">
        <v>20.37</v>
      </c>
      <c r="F50" s="3">
        <v>0.41</v>
      </c>
      <c r="G50" s="3">
        <v>0.499</v>
      </c>
      <c r="H50" s="3">
        <v>0.44700000000000001</v>
      </c>
      <c r="I50" s="3">
        <v>3731.4</v>
      </c>
      <c r="J50" s="3">
        <v>8.1900000000000001E-2</v>
      </c>
      <c r="K50" s="3">
        <v>3145.5</v>
      </c>
      <c r="L50" s="3">
        <v>6.9000000000000006E-2</v>
      </c>
      <c r="M50" s="3">
        <v>3939.8</v>
      </c>
      <c r="N50" s="3">
        <v>8.6400000000000005E-2</v>
      </c>
    </row>
    <row r="51" spans="1:14" ht="20.25" customHeight="1">
      <c r="A51" s="3" t="s">
        <v>147</v>
      </c>
      <c r="B51" s="3" t="s">
        <v>1857</v>
      </c>
      <c r="C51" s="3">
        <v>7.47</v>
      </c>
      <c r="D51" s="3">
        <v>6.92</v>
      </c>
      <c r="E51" s="3">
        <v>6.92</v>
      </c>
      <c r="F51" s="3">
        <v>0.49399999999999999</v>
      </c>
      <c r="G51" s="3">
        <v>0.45800000000000002</v>
      </c>
      <c r="H51" s="3">
        <v>0.45800000000000002</v>
      </c>
      <c r="I51" s="3">
        <v>0</v>
      </c>
      <c r="J51" s="3">
        <v>0</v>
      </c>
      <c r="K51" s="3">
        <v>0</v>
      </c>
      <c r="L51" s="3">
        <v>0</v>
      </c>
      <c r="M51" s="3">
        <v>0</v>
      </c>
      <c r="N51" s="3">
        <v>0</v>
      </c>
    </row>
    <row r="52" spans="1:14" ht="20.25" customHeight="1">
      <c r="A52" s="3" t="s">
        <v>583</v>
      </c>
      <c r="B52" s="3" t="s">
        <v>2</v>
      </c>
      <c r="C52" s="3" t="s">
        <v>2</v>
      </c>
      <c r="D52" s="3" t="s">
        <v>2</v>
      </c>
      <c r="E52" s="3" t="s">
        <v>2</v>
      </c>
      <c r="F52" s="3" t="s">
        <v>2</v>
      </c>
      <c r="G52" s="3" t="s">
        <v>2</v>
      </c>
      <c r="H52" s="3" t="s">
        <v>2</v>
      </c>
      <c r="I52" s="3" t="s">
        <v>2</v>
      </c>
      <c r="J52" s="3" t="s">
        <v>2</v>
      </c>
      <c r="K52" s="3" t="s">
        <v>2</v>
      </c>
      <c r="L52" s="3" t="s">
        <v>2</v>
      </c>
      <c r="M52" s="3" t="s">
        <v>2</v>
      </c>
      <c r="N52" s="3" t="s">
        <v>2</v>
      </c>
    </row>
    <row r="53" spans="1:14" ht="20.25" customHeight="1">
      <c r="A53" s="3" t="s">
        <v>197</v>
      </c>
      <c r="B53" s="3" t="s">
        <v>1858</v>
      </c>
      <c r="C53" s="3" t="s">
        <v>2</v>
      </c>
      <c r="D53" s="3" t="s">
        <v>2</v>
      </c>
      <c r="E53" s="3" t="s">
        <v>2</v>
      </c>
      <c r="F53" s="3" t="s">
        <v>2</v>
      </c>
      <c r="G53" s="3" t="s">
        <v>2</v>
      </c>
      <c r="H53" s="3" t="s">
        <v>2</v>
      </c>
      <c r="I53" s="3" t="s">
        <v>2</v>
      </c>
      <c r="J53" s="3" t="s">
        <v>2</v>
      </c>
      <c r="K53" s="3" t="s">
        <v>2</v>
      </c>
      <c r="L53" s="3" t="s">
        <v>2</v>
      </c>
      <c r="M53" s="3" t="s">
        <v>2</v>
      </c>
      <c r="N53" s="3" t="s">
        <v>2</v>
      </c>
    </row>
    <row r="54" spans="1:14" ht="20.25" customHeight="1">
      <c r="A54" s="3" t="s">
        <v>202</v>
      </c>
      <c r="B54" s="3" t="s">
        <v>1859</v>
      </c>
      <c r="C54" s="3">
        <v>6.16</v>
      </c>
      <c r="D54" s="3">
        <v>9.2200000000000006</v>
      </c>
      <c r="E54" s="3">
        <v>9.2200000000000006</v>
      </c>
      <c r="F54" s="3">
        <v>0.14099999999999999</v>
      </c>
      <c r="G54" s="3">
        <v>0.21099999999999999</v>
      </c>
      <c r="H54" s="3">
        <v>0.21099999999999999</v>
      </c>
      <c r="I54" s="3">
        <v>7145.7</v>
      </c>
      <c r="J54" s="3">
        <v>0.16339999999999999</v>
      </c>
      <c r="K54" s="3">
        <v>2350.3000000000002</v>
      </c>
      <c r="L54" s="3">
        <v>5.3800000000000001E-2</v>
      </c>
      <c r="M54" s="3">
        <v>0</v>
      </c>
      <c r="N54" s="3">
        <v>0</v>
      </c>
    </row>
    <row r="55" spans="1:14" ht="20.25" customHeight="1">
      <c r="A55" s="3" t="s">
        <v>178</v>
      </c>
      <c r="B55" s="3" t="s">
        <v>1860</v>
      </c>
      <c r="C55" s="3">
        <v>405.53</v>
      </c>
      <c r="D55" s="3">
        <v>536.99</v>
      </c>
      <c r="E55" s="3">
        <v>536.99</v>
      </c>
      <c r="F55" s="3">
        <v>0.36399999999999999</v>
      </c>
      <c r="G55" s="3">
        <v>0.48199999999999998</v>
      </c>
      <c r="H55" s="3">
        <v>0.48199999999999998</v>
      </c>
      <c r="I55" s="3">
        <v>141266.5</v>
      </c>
      <c r="J55" s="3">
        <v>0.1268</v>
      </c>
      <c r="K55" s="3">
        <v>6499.2</v>
      </c>
      <c r="L55" s="3">
        <v>5.7999999999999996E-3</v>
      </c>
      <c r="M55" s="3">
        <v>0</v>
      </c>
      <c r="N55" s="3">
        <v>0</v>
      </c>
    </row>
    <row r="56" spans="1:14" ht="20.25" customHeight="1">
      <c r="A56" s="3" t="s">
        <v>254</v>
      </c>
      <c r="B56" s="3" t="s">
        <v>1861</v>
      </c>
      <c r="C56" s="3" t="s">
        <v>2</v>
      </c>
      <c r="D56" s="3" t="s">
        <v>2</v>
      </c>
      <c r="E56" s="3" t="s">
        <v>2</v>
      </c>
      <c r="F56" s="3" t="s">
        <v>2</v>
      </c>
      <c r="G56" s="3" t="s">
        <v>2</v>
      </c>
      <c r="H56" s="3" t="s">
        <v>2</v>
      </c>
      <c r="I56" s="3" t="s">
        <v>2</v>
      </c>
      <c r="J56" s="3" t="s">
        <v>2</v>
      </c>
      <c r="K56" s="3" t="s">
        <v>2</v>
      </c>
      <c r="L56" s="3" t="s">
        <v>2</v>
      </c>
      <c r="M56" s="3" t="s">
        <v>2</v>
      </c>
      <c r="N56" s="3" t="s">
        <v>2</v>
      </c>
    </row>
    <row r="57" spans="1:14" ht="20.25" customHeight="1">
      <c r="A57" s="3" t="s">
        <v>98</v>
      </c>
      <c r="B57" s="3" t="s">
        <v>1862</v>
      </c>
      <c r="C57" s="3">
        <v>50.96</v>
      </c>
      <c r="D57" s="3">
        <v>60.97</v>
      </c>
      <c r="E57" s="3">
        <v>60.97</v>
      </c>
      <c r="F57" s="3">
        <v>0.68700000000000006</v>
      </c>
      <c r="G57" s="3">
        <v>0.82199999999999995</v>
      </c>
      <c r="H57" s="3">
        <v>0.82199999999999995</v>
      </c>
      <c r="I57" s="3">
        <v>17396.8</v>
      </c>
      <c r="J57" s="3">
        <v>0.23449999999999999</v>
      </c>
      <c r="K57" s="3">
        <v>12554.7</v>
      </c>
      <c r="L57" s="3">
        <v>0.16930000000000001</v>
      </c>
      <c r="M57" s="3">
        <v>0</v>
      </c>
      <c r="N57" s="3">
        <v>0</v>
      </c>
    </row>
    <row r="58" spans="1:14" ht="20.25" customHeight="1">
      <c r="A58" s="3" t="s">
        <v>196</v>
      </c>
      <c r="B58" s="3" t="s">
        <v>1863</v>
      </c>
      <c r="C58" s="3">
        <v>63.85</v>
      </c>
      <c r="D58" s="3">
        <v>138.29</v>
      </c>
      <c r="E58" s="3">
        <v>138.29</v>
      </c>
      <c r="F58" s="3">
        <v>0.50600000000000001</v>
      </c>
      <c r="G58" s="3">
        <v>1.0960000000000001</v>
      </c>
      <c r="H58" s="3">
        <v>1.0960000000000001</v>
      </c>
      <c r="I58" s="3">
        <v>44651.5</v>
      </c>
      <c r="J58" s="3">
        <v>0.35389999999999999</v>
      </c>
      <c r="K58" s="3">
        <v>27205.9</v>
      </c>
      <c r="L58" s="3">
        <v>0.21560000000000001</v>
      </c>
      <c r="M58" s="3">
        <v>8.1999999999999993</v>
      </c>
      <c r="N58" s="3">
        <v>1E-4</v>
      </c>
    </row>
    <row r="59" spans="1:14" ht="20.25" customHeight="1">
      <c r="A59" s="3" t="s">
        <v>210</v>
      </c>
      <c r="B59" s="3" t="s">
        <v>1864</v>
      </c>
      <c r="C59" s="3">
        <v>1.05</v>
      </c>
      <c r="D59" s="3">
        <v>0.95</v>
      </c>
      <c r="E59" s="3">
        <v>0.95</v>
      </c>
      <c r="F59" s="3">
        <v>0.375</v>
      </c>
      <c r="G59" s="3">
        <v>0.33800000000000002</v>
      </c>
      <c r="H59" s="3">
        <v>0.33800000000000002</v>
      </c>
      <c r="I59" s="3">
        <v>0</v>
      </c>
      <c r="J59" s="3">
        <v>0</v>
      </c>
      <c r="K59" s="3">
        <v>0</v>
      </c>
      <c r="L59" s="3">
        <v>0</v>
      </c>
      <c r="M59" s="3">
        <v>0</v>
      </c>
      <c r="N59" s="3">
        <v>0</v>
      </c>
    </row>
    <row r="60" spans="1:14" ht="20.25" customHeight="1">
      <c r="A60" s="3" t="s">
        <v>92</v>
      </c>
      <c r="B60" s="3" t="s">
        <v>1865</v>
      </c>
      <c r="C60" s="3">
        <v>20.75</v>
      </c>
      <c r="D60" s="3">
        <v>7.3</v>
      </c>
      <c r="E60" s="3">
        <v>7.3</v>
      </c>
      <c r="F60" s="3">
        <v>0.108</v>
      </c>
      <c r="G60" s="3">
        <v>3.7999999999999999E-2</v>
      </c>
      <c r="H60" s="3">
        <v>3.7999999999999999E-2</v>
      </c>
      <c r="I60" s="3">
        <v>192111</v>
      </c>
      <c r="J60" s="3">
        <v>1</v>
      </c>
      <c r="K60" s="3">
        <v>120275.3</v>
      </c>
      <c r="L60" s="3">
        <v>0.62609999999999999</v>
      </c>
      <c r="M60" s="3">
        <v>1756.6</v>
      </c>
      <c r="N60" s="3">
        <v>9.1000000000000004E-3</v>
      </c>
    </row>
    <row r="61" spans="1:14" ht="20.25" customHeight="1">
      <c r="A61" s="3" t="s">
        <v>186</v>
      </c>
      <c r="B61" s="3" t="s">
        <v>1866</v>
      </c>
      <c r="C61" s="3">
        <v>76.98</v>
      </c>
      <c r="D61" s="3">
        <v>94.13</v>
      </c>
      <c r="E61" s="3">
        <v>94.13</v>
      </c>
      <c r="F61" s="3">
        <v>0.44</v>
      </c>
      <c r="G61" s="3">
        <v>0.53800000000000003</v>
      </c>
      <c r="H61" s="3">
        <v>0.53800000000000003</v>
      </c>
      <c r="I61" s="3">
        <v>1011.3</v>
      </c>
      <c r="J61" s="3">
        <v>5.7999999999999996E-3</v>
      </c>
      <c r="K61" s="3">
        <v>86.8</v>
      </c>
      <c r="L61" s="3">
        <v>5.0000000000000001E-4</v>
      </c>
      <c r="M61" s="3">
        <v>0</v>
      </c>
      <c r="N61" s="3">
        <v>0</v>
      </c>
    </row>
    <row r="62" spans="1:14" ht="20.25" customHeight="1">
      <c r="A62" s="3" t="s">
        <v>183</v>
      </c>
      <c r="B62" s="3" t="s">
        <v>1867</v>
      </c>
      <c r="C62" s="3">
        <v>3.16</v>
      </c>
      <c r="D62" s="3">
        <v>3.73</v>
      </c>
      <c r="E62" s="3">
        <v>3.73</v>
      </c>
      <c r="F62" s="3">
        <v>0.40500000000000003</v>
      </c>
      <c r="G62" s="3">
        <v>0.47799999999999998</v>
      </c>
      <c r="H62" s="3">
        <v>0.47799999999999998</v>
      </c>
      <c r="I62" s="3">
        <v>82.2</v>
      </c>
      <c r="J62" s="3">
        <v>1.0500000000000001E-2</v>
      </c>
      <c r="K62" s="3">
        <v>82.2</v>
      </c>
      <c r="L62" s="3">
        <v>1.0500000000000001E-2</v>
      </c>
      <c r="M62" s="3">
        <v>0</v>
      </c>
      <c r="N62" s="3">
        <v>0</v>
      </c>
    </row>
    <row r="63" spans="1:14" ht="20.25" customHeight="1">
      <c r="A63" s="3" t="s">
        <v>255</v>
      </c>
      <c r="B63" s="3" t="s">
        <v>1868</v>
      </c>
      <c r="C63" s="3" t="s">
        <v>2</v>
      </c>
      <c r="D63" s="3" t="s">
        <v>2</v>
      </c>
      <c r="E63" s="3" t="s">
        <v>2</v>
      </c>
      <c r="F63" s="3" t="s">
        <v>2</v>
      </c>
      <c r="G63" s="3" t="s">
        <v>2</v>
      </c>
      <c r="H63" s="3" t="s">
        <v>2</v>
      </c>
      <c r="I63" s="3" t="s">
        <v>2</v>
      </c>
      <c r="J63" s="3" t="s">
        <v>2</v>
      </c>
      <c r="K63" s="3" t="s">
        <v>2</v>
      </c>
      <c r="L63" s="3" t="s">
        <v>2</v>
      </c>
      <c r="M63" s="3" t="s">
        <v>2</v>
      </c>
      <c r="N63" s="3" t="s">
        <v>2</v>
      </c>
    </row>
    <row r="64" spans="1:14" ht="20.25" customHeight="1">
      <c r="A64" s="3" t="s">
        <v>584</v>
      </c>
      <c r="B64" s="3" t="s">
        <v>2</v>
      </c>
      <c r="C64" s="3" t="s">
        <v>2</v>
      </c>
      <c r="D64" s="3" t="s">
        <v>2</v>
      </c>
      <c r="E64" s="3" t="s">
        <v>2</v>
      </c>
      <c r="F64" s="3" t="s">
        <v>2</v>
      </c>
      <c r="G64" s="3" t="s">
        <v>2</v>
      </c>
      <c r="H64" s="3" t="s">
        <v>2</v>
      </c>
      <c r="I64" s="3" t="s">
        <v>2</v>
      </c>
      <c r="J64" s="3" t="s">
        <v>2</v>
      </c>
      <c r="K64" s="3" t="s">
        <v>2</v>
      </c>
      <c r="L64" s="3" t="s">
        <v>2</v>
      </c>
      <c r="M64" s="3" t="s">
        <v>2</v>
      </c>
      <c r="N64" s="3" t="s">
        <v>2</v>
      </c>
    </row>
    <row r="65" spans="1:14" ht="20.25" customHeight="1">
      <c r="A65" s="3" t="s">
        <v>238</v>
      </c>
      <c r="B65" s="3" t="s">
        <v>1869</v>
      </c>
      <c r="C65" s="3">
        <v>20.81</v>
      </c>
      <c r="D65" s="3">
        <v>19.760000000000002</v>
      </c>
      <c r="E65" s="3">
        <v>19.760000000000002</v>
      </c>
      <c r="F65" s="3">
        <v>0.49299999999999999</v>
      </c>
      <c r="G65" s="3">
        <v>0.46800000000000003</v>
      </c>
      <c r="H65" s="3">
        <v>0.46800000000000003</v>
      </c>
      <c r="I65" s="3">
        <v>7280.3</v>
      </c>
      <c r="J65" s="3">
        <v>0.17249999999999999</v>
      </c>
      <c r="K65" s="3">
        <v>1750.6</v>
      </c>
      <c r="L65" s="3">
        <v>4.1500000000000002E-2</v>
      </c>
      <c r="M65" s="3">
        <v>0</v>
      </c>
      <c r="N65" s="3">
        <v>0</v>
      </c>
    </row>
    <row r="66" spans="1:14" ht="20.25" customHeight="1">
      <c r="A66" s="3" t="s">
        <v>182</v>
      </c>
      <c r="B66" s="3" t="s">
        <v>1870</v>
      </c>
      <c r="C66" s="3">
        <v>94.23</v>
      </c>
      <c r="D66" s="3">
        <v>100.97</v>
      </c>
      <c r="E66" s="3">
        <v>100.97</v>
      </c>
      <c r="F66" s="3">
        <v>0.39200000000000002</v>
      </c>
      <c r="G66" s="3">
        <v>0.42</v>
      </c>
      <c r="H66" s="3">
        <v>0.42</v>
      </c>
      <c r="I66" s="3">
        <v>123796.7</v>
      </c>
      <c r="J66" s="3">
        <v>0.51500000000000001</v>
      </c>
      <c r="K66" s="3">
        <v>88359.9</v>
      </c>
      <c r="L66" s="3">
        <v>0.36759999999999998</v>
      </c>
      <c r="M66" s="3">
        <v>0</v>
      </c>
      <c r="N66" s="3">
        <v>0</v>
      </c>
    </row>
    <row r="67" spans="1:14" ht="20.25" customHeight="1">
      <c r="A67" s="3" t="s">
        <v>87</v>
      </c>
      <c r="B67" s="3" t="s">
        <v>1871</v>
      </c>
      <c r="C67" s="3">
        <v>26.44</v>
      </c>
      <c r="D67" s="3">
        <v>28.21</v>
      </c>
      <c r="E67" s="3">
        <v>28.21</v>
      </c>
      <c r="F67" s="3">
        <v>0.44700000000000001</v>
      </c>
      <c r="G67" s="3">
        <v>0.47699999999999998</v>
      </c>
      <c r="H67" s="3">
        <v>0.47699999999999998</v>
      </c>
      <c r="I67" s="3">
        <v>10405.9</v>
      </c>
      <c r="J67" s="3">
        <v>0.1759</v>
      </c>
      <c r="K67" s="3">
        <v>569.20000000000005</v>
      </c>
      <c r="L67" s="3">
        <v>9.5999999999999992E-3</v>
      </c>
      <c r="M67" s="3">
        <v>0</v>
      </c>
      <c r="N67" s="3">
        <v>0</v>
      </c>
    </row>
    <row r="68" spans="1:14" ht="20.25" customHeight="1">
      <c r="A68" s="3" t="s">
        <v>207</v>
      </c>
      <c r="B68" s="3" t="s">
        <v>1872</v>
      </c>
      <c r="C68" s="3">
        <v>1.38</v>
      </c>
      <c r="D68" s="3">
        <v>1.72</v>
      </c>
      <c r="E68" s="3">
        <v>1.72</v>
      </c>
      <c r="F68" s="3">
        <v>0.42199999999999999</v>
      </c>
      <c r="G68" s="3">
        <v>0.52700000000000002</v>
      </c>
      <c r="H68" s="3">
        <v>0.52700000000000002</v>
      </c>
      <c r="I68" s="3">
        <v>179.3</v>
      </c>
      <c r="J68" s="3">
        <v>5.4899999999999997E-2</v>
      </c>
      <c r="K68" s="3">
        <v>173.3</v>
      </c>
      <c r="L68" s="3">
        <v>5.3100000000000001E-2</v>
      </c>
      <c r="M68" s="3">
        <v>0</v>
      </c>
      <c r="N68" s="3">
        <v>0</v>
      </c>
    </row>
    <row r="69" spans="1:14" ht="20.25" customHeight="1">
      <c r="A69" s="3" t="s">
        <v>132</v>
      </c>
      <c r="B69" s="3" t="s">
        <v>1873</v>
      </c>
      <c r="C69" s="3">
        <v>2878.81</v>
      </c>
      <c r="D69" s="3">
        <v>2560.5500000000002</v>
      </c>
      <c r="E69" s="3">
        <v>2560.5500000000002</v>
      </c>
      <c r="F69" s="3">
        <v>0.39800000000000002</v>
      </c>
      <c r="G69" s="3">
        <v>0.35399999999999998</v>
      </c>
      <c r="H69" s="3">
        <v>0.35399999999999998</v>
      </c>
      <c r="I69" s="3">
        <v>777200</v>
      </c>
      <c r="J69" s="3">
        <v>0.1074</v>
      </c>
      <c r="K69" s="3">
        <v>97274.9</v>
      </c>
      <c r="L69" s="3">
        <v>1.34E-2</v>
      </c>
      <c r="M69" s="3">
        <v>59783.8</v>
      </c>
      <c r="N69" s="3">
        <v>8.3000000000000001E-3</v>
      </c>
    </row>
    <row r="70" spans="1:14" ht="20.25" customHeight="1">
      <c r="A70" s="3" t="s">
        <v>256</v>
      </c>
      <c r="B70" s="3" t="s">
        <v>1874</v>
      </c>
      <c r="C70" s="3">
        <v>0</v>
      </c>
      <c r="D70" s="3">
        <v>0.04</v>
      </c>
      <c r="E70" s="3">
        <v>0.04</v>
      </c>
      <c r="F70" s="3">
        <v>3.0000000000000001E-3</v>
      </c>
      <c r="G70" s="3">
        <v>0.41099999999999998</v>
      </c>
      <c r="H70" s="3">
        <v>0.41099999999999998</v>
      </c>
      <c r="I70" s="3">
        <v>3.9</v>
      </c>
      <c r="J70" s="3">
        <v>3.8399999999999997E-2</v>
      </c>
      <c r="K70" s="3">
        <v>3.9</v>
      </c>
      <c r="L70" s="3">
        <v>3.8399999999999997E-2</v>
      </c>
      <c r="M70" s="3">
        <v>0</v>
      </c>
      <c r="N70" s="3">
        <v>0</v>
      </c>
    </row>
    <row r="71" spans="1:14" ht="20.25" customHeight="1">
      <c r="A71" s="3" t="s">
        <v>198</v>
      </c>
      <c r="B71" s="3" t="s">
        <v>1875</v>
      </c>
      <c r="C71" s="3">
        <v>7.32</v>
      </c>
      <c r="D71" s="3">
        <v>9.59</v>
      </c>
      <c r="E71" s="3">
        <v>9.59</v>
      </c>
      <c r="F71" s="3">
        <v>0.31900000000000001</v>
      </c>
      <c r="G71" s="3">
        <v>0.41799999999999998</v>
      </c>
      <c r="H71" s="3">
        <v>0.41799999999999998</v>
      </c>
      <c r="I71" s="3">
        <v>60.9</v>
      </c>
      <c r="J71" s="3">
        <v>2.7000000000000001E-3</v>
      </c>
      <c r="K71" s="3">
        <v>60.9</v>
      </c>
      <c r="L71" s="3">
        <v>2.7000000000000001E-3</v>
      </c>
      <c r="M71" s="3">
        <v>0</v>
      </c>
      <c r="N71" s="3">
        <v>0</v>
      </c>
    </row>
    <row r="72" spans="1:14" ht="20.25" customHeight="1">
      <c r="A72" s="3" t="s">
        <v>232</v>
      </c>
      <c r="B72" s="3" t="s">
        <v>1876</v>
      </c>
      <c r="C72" s="3">
        <v>21.47</v>
      </c>
      <c r="D72" s="3">
        <v>23.78</v>
      </c>
      <c r="E72" s="3">
        <v>23.74</v>
      </c>
      <c r="F72" s="3">
        <v>0.47299999999999998</v>
      </c>
      <c r="G72" s="3">
        <v>0.52400000000000002</v>
      </c>
      <c r="H72" s="3">
        <v>0.52300000000000002</v>
      </c>
      <c r="I72" s="3">
        <v>7998</v>
      </c>
      <c r="J72" s="3">
        <v>0.1762</v>
      </c>
      <c r="K72" s="3">
        <v>7997.2</v>
      </c>
      <c r="L72" s="3">
        <v>0.1762</v>
      </c>
      <c r="M72" s="3">
        <v>0</v>
      </c>
      <c r="N72" s="3">
        <v>0</v>
      </c>
    </row>
    <row r="73" spans="1:14" ht="20.25" customHeight="1">
      <c r="A73" s="3" t="s">
        <v>225</v>
      </c>
      <c r="B73" s="3" t="s">
        <v>1877</v>
      </c>
      <c r="C73" s="3">
        <v>5</v>
      </c>
      <c r="D73" s="3">
        <v>4.59</v>
      </c>
      <c r="E73" s="3">
        <v>4.59</v>
      </c>
      <c r="F73" s="3">
        <v>0.434</v>
      </c>
      <c r="G73" s="3">
        <v>0.39800000000000002</v>
      </c>
      <c r="H73" s="3">
        <v>0.39800000000000002</v>
      </c>
      <c r="I73" s="3">
        <v>0</v>
      </c>
      <c r="J73" s="3">
        <v>0</v>
      </c>
      <c r="K73" s="3">
        <v>0</v>
      </c>
      <c r="L73" s="3">
        <v>0</v>
      </c>
      <c r="M73" s="3">
        <v>0</v>
      </c>
      <c r="N73" s="3">
        <v>0</v>
      </c>
    </row>
    <row r="74" spans="1:14" ht="20.25" customHeight="1">
      <c r="A74" s="3" t="s">
        <v>134</v>
      </c>
      <c r="B74" s="3" t="s">
        <v>1878</v>
      </c>
      <c r="C74" s="3">
        <v>228.08</v>
      </c>
      <c r="D74" s="3">
        <v>63.73</v>
      </c>
      <c r="E74" s="3">
        <v>63.73</v>
      </c>
      <c r="F74" s="3">
        <v>0.47599999999999998</v>
      </c>
      <c r="G74" s="3">
        <v>0.13300000000000001</v>
      </c>
      <c r="H74" s="3">
        <v>0.13300000000000001</v>
      </c>
      <c r="I74" s="3">
        <v>407589.4</v>
      </c>
      <c r="J74" s="3">
        <v>0.85070000000000001</v>
      </c>
      <c r="K74" s="3">
        <v>330791.3</v>
      </c>
      <c r="L74" s="3">
        <v>0.69040000000000001</v>
      </c>
      <c r="M74" s="3">
        <v>0</v>
      </c>
      <c r="N74" s="3">
        <v>0</v>
      </c>
    </row>
    <row r="75" spans="1:14" ht="20.25" customHeight="1">
      <c r="A75" s="3" t="s">
        <v>199</v>
      </c>
      <c r="B75" s="3" t="s">
        <v>1879</v>
      </c>
      <c r="C75" s="3" t="s">
        <v>2</v>
      </c>
      <c r="D75" s="3" t="s">
        <v>2</v>
      </c>
      <c r="E75" s="3" t="s">
        <v>2</v>
      </c>
      <c r="F75" s="3" t="s">
        <v>2</v>
      </c>
      <c r="G75" s="3" t="s">
        <v>2</v>
      </c>
      <c r="H75" s="3" t="s">
        <v>2</v>
      </c>
      <c r="I75" s="3" t="s">
        <v>2</v>
      </c>
      <c r="J75" s="3" t="s">
        <v>2</v>
      </c>
      <c r="K75" s="3" t="s">
        <v>2</v>
      </c>
      <c r="L75" s="3" t="s">
        <v>2</v>
      </c>
      <c r="M75" s="3" t="s">
        <v>2</v>
      </c>
      <c r="N75" s="3" t="s">
        <v>2</v>
      </c>
    </row>
    <row r="76" spans="1:14" ht="20.25" customHeight="1">
      <c r="A76" s="3" t="s">
        <v>224</v>
      </c>
      <c r="B76" s="3" t="s">
        <v>1880</v>
      </c>
      <c r="C76" s="3">
        <v>0.59</v>
      </c>
      <c r="D76" s="3">
        <v>0.59</v>
      </c>
      <c r="E76" s="3">
        <v>0.59</v>
      </c>
      <c r="F76" s="3">
        <v>0.42199999999999999</v>
      </c>
      <c r="G76" s="3">
        <v>0.42199999999999999</v>
      </c>
      <c r="H76" s="3">
        <v>0.42199999999999999</v>
      </c>
      <c r="I76" s="3">
        <v>135.6</v>
      </c>
      <c r="J76" s="3">
        <v>9.6600000000000005E-2</v>
      </c>
      <c r="K76" s="3">
        <v>135.6</v>
      </c>
      <c r="L76" s="3">
        <v>9.6600000000000005E-2</v>
      </c>
      <c r="M76" s="3">
        <v>0</v>
      </c>
      <c r="N76" s="3">
        <v>0</v>
      </c>
    </row>
    <row r="77" spans="1:14" ht="20.25" customHeight="1">
      <c r="A77" s="3" t="s">
        <v>217</v>
      </c>
      <c r="B77" s="3" t="s">
        <v>1881</v>
      </c>
      <c r="C77" s="3">
        <v>0.26</v>
      </c>
      <c r="D77" s="3">
        <v>0.45</v>
      </c>
      <c r="E77" s="3">
        <v>0.45</v>
      </c>
      <c r="F77" s="3">
        <v>0.223</v>
      </c>
      <c r="G77" s="3">
        <v>0.38100000000000001</v>
      </c>
      <c r="H77" s="3">
        <v>0.38100000000000001</v>
      </c>
      <c r="I77" s="3">
        <v>151.5</v>
      </c>
      <c r="J77" s="3">
        <v>0.1285</v>
      </c>
      <c r="K77" s="3">
        <v>151.5</v>
      </c>
      <c r="L77" s="3">
        <v>0.1285</v>
      </c>
      <c r="M77" s="3">
        <v>0</v>
      </c>
      <c r="N77" s="3">
        <v>0</v>
      </c>
    </row>
    <row r="78" spans="1:14" ht="20.25" customHeight="1">
      <c r="A78" s="3" t="s">
        <v>223</v>
      </c>
      <c r="B78" s="3" t="s">
        <v>1882</v>
      </c>
      <c r="C78" s="3">
        <v>0.01</v>
      </c>
      <c r="D78" s="3">
        <v>0.01</v>
      </c>
      <c r="E78" s="3">
        <v>0.01</v>
      </c>
      <c r="F78" s="3">
        <v>0.31900000000000001</v>
      </c>
      <c r="G78" s="3">
        <v>0.41899999999999998</v>
      </c>
      <c r="H78" s="3">
        <v>0.41899999999999998</v>
      </c>
      <c r="I78" s="3">
        <v>0</v>
      </c>
      <c r="J78" s="3">
        <v>0</v>
      </c>
      <c r="K78" s="3">
        <v>0</v>
      </c>
      <c r="L78" s="3">
        <v>0</v>
      </c>
      <c r="M78" s="3">
        <v>0</v>
      </c>
      <c r="N78" s="3">
        <v>0</v>
      </c>
    </row>
    <row r="79" spans="1:14" ht="20.25" customHeight="1">
      <c r="A79" s="3" t="s">
        <v>257</v>
      </c>
      <c r="B79" s="3" t="s">
        <v>1883</v>
      </c>
      <c r="C79" s="3" t="s">
        <v>2</v>
      </c>
      <c r="D79" s="3" t="s">
        <v>2</v>
      </c>
      <c r="E79" s="3" t="s">
        <v>2</v>
      </c>
      <c r="F79" s="3" t="s">
        <v>2</v>
      </c>
      <c r="G79" s="3" t="s">
        <v>2</v>
      </c>
      <c r="H79" s="3" t="s">
        <v>2</v>
      </c>
      <c r="I79" s="3" t="s">
        <v>2</v>
      </c>
      <c r="J79" s="3" t="s">
        <v>2</v>
      </c>
      <c r="K79" s="3" t="s">
        <v>2</v>
      </c>
      <c r="L79" s="3" t="s">
        <v>2</v>
      </c>
      <c r="M79" s="3" t="s">
        <v>2</v>
      </c>
      <c r="N79" s="3" t="s">
        <v>2</v>
      </c>
    </row>
    <row r="80" spans="1:14" ht="20.25" customHeight="1">
      <c r="A80" s="3" t="s">
        <v>124</v>
      </c>
      <c r="B80" s="3" t="s">
        <v>1884</v>
      </c>
      <c r="C80" s="3">
        <v>0.87</v>
      </c>
      <c r="D80" s="3">
        <v>1.19</v>
      </c>
      <c r="E80" s="3">
        <v>1.19</v>
      </c>
      <c r="F80" s="3">
        <v>0.38400000000000001</v>
      </c>
      <c r="G80" s="3">
        <v>0.52900000000000003</v>
      </c>
      <c r="H80" s="3">
        <v>0.52900000000000003</v>
      </c>
      <c r="I80" s="3">
        <v>0</v>
      </c>
      <c r="J80" s="3">
        <v>0</v>
      </c>
      <c r="K80" s="3">
        <v>0</v>
      </c>
      <c r="L80" s="3">
        <v>0</v>
      </c>
      <c r="M80" s="3">
        <v>0</v>
      </c>
      <c r="N80" s="3">
        <v>0</v>
      </c>
    </row>
    <row r="81" spans="1:14" ht="20.25" customHeight="1">
      <c r="A81" s="3" t="s">
        <v>158</v>
      </c>
      <c r="B81" s="3" t="s">
        <v>1885</v>
      </c>
      <c r="C81" s="3">
        <v>31.94</v>
      </c>
      <c r="D81" s="3">
        <v>55.34</v>
      </c>
      <c r="E81" s="3">
        <v>55.34</v>
      </c>
      <c r="F81" s="3">
        <v>0.314</v>
      </c>
      <c r="G81" s="3">
        <v>0.54400000000000004</v>
      </c>
      <c r="H81" s="3">
        <v>0.54400000000000004</v>
      </c>
      <c r="I81" s="3">
        <v>12914.7</v>
      </c>
      <c r="J81" s="3">
        <v>0.12690000000000001</v>
      </c>
      <c r="K81" s="3">
        <v>10989.9</v>
      </c>
      <c r="L81" s="3">
        <v>0.108</v>
      </c>
      <c r="M81" s="3">
        <v>19911.5</v>
      </c>
      <c r="N81" s="3">
        <v>0.19570000000000001</v>
      </c>
    </row>
    <row r="82" spans="1:14" ht="20.25" customHeight="1">
      <c r="A82" s="3" t="s">
        <v>187</v>
      </c>
      <c r="B82" s="3" t="s">
        <v>1886</v>
      </c>
      <c r="C82" s="3">
        <v>189.02</v>
      </c>
      <c r="D82" s="3">
        <v>162.01</v>
      </c>
      <c r="E82" s="3">
        <v>162.01</v>
      </c>
      <c r="F82" s="3">
        <v>0.46899999999999997</v>
      </c>
      <c r="G82" s="3">
        <v>0.40200000000000002</v>
      </c>
      <c r="H82" s="3">
        <v>0.40200000000000002</v>
      </c>
      <c r="I82" s="3">
        <v>62624</v>
      </c>
      <c r="J82" s="3">
        <v>0.15540000000000001</v>
      </c>
      <c r="K82" s="3">
        <v>0</v>
      </c>
      <c r="L82" s="3">
        <v>0</v>
      </c>
      <c r="M82" s="3">
        <v>0</v>
      </c>
      <c r="N82" s="3">
        <v>0</v>
      </c>
    </row>
    <row r="83" spans="1:14" ht="20.25" customHeight="1">
      <c r="A83" s="3" t="s">
        <v>99</v>
      </c>
      <c r="B83" s="3" t="s">
        <v>2</v>
      </c>
      <c r="C83" s="3" t="s">
        <v>2</v>
      </c>
      <c r="D83" s="3" t="s">
        <v>2</v>
      </c>
      <c r="E83" s="3" t="s">
        <v>2</v>
      </c>
      <c r="F83" s="3" t="s">
        <v>2</v>
      </c>
      <c r="G83" s="3" t="s">
        <v>2</v>
      </c>
      <c r="H83" s="3" t="s">
        <v>2</v>
      </c>
      <c r="I83" s="3" t="s">
        <v>2</v>
      </c>
      <c r="J83" s="3" t="s">
        <v>2</v>
      </c>
      <c r="K83" s="3" t="s">
        <v>2</v>
      </c>
      <c r="L83" s="3" t="s">
        <v>2</v>
      </c>
      <c r="M83" s="3" t="s">
        <v>2</v>
      </c>
      <c r="N83" s="3" t="s">
        <v>2</v>
      </c>
    </row>
    <row r="84" spans="1:14" ht="20.25" customHeight="1">
      <c r="A84" s="3" t="s">
        <v>222</v>
      </c>
      <c r="B84" s="3" t="s">
        <v>1887</v>
      </c>
      <c r="C84" s="3">
        <v>0.11</v>
      </c>
      <c r="D84" s="3">
        <v>0.11</v>
      </c>
      <c r="E84" s="3">
        <v>0.11</v>
      </c>
      <c r="F84" s="3">
        <v>0.57299999999999995</v>
      </c>
      <c r="G84" s="3">
        <v>0.58799999999999997</v>
      </c>
      <c r="H84" s="3">
        <v>0.58799999999999997</v>
      </c>
      <c r="I84" s="3">
        <v>0</v>
      </c>
      <c r="J84" s="3">
        <v>0</v>
      </c>
      <c r="K84" s="3">
        <v>0</v>
      </c>
      <c r="L84" s="3">
        <v>0</v>
      </c>
      <c r="M84" s="3">
        <v>0</v>
      </c>
      <c r="N84" s="3">
        <v>0</v>
      </c>
    </row>
    <row r="85" spans="1:14" ht="20.25" customHeight="1">
      <c r="A85" s="3" t="s">
        <v>221</v>
      </c>
      <c r="B85" s="3" t="s">
        <v>1888</v>
      </c>
      <c r="C85" s="3">
        <v>1.37</v>
      </c>
      <c r="D85" s="3">
        <v>1.45</v>
      </c>
      <c r="E85" s="3">
        <v>1.45</v>
      </c>
      <c r="F85" s="3">
        <v>0.53</v>
      </c>
      <c r="G85" s="3">
        <v>0.56100000000000005</v>
      </c>
      <c r="H85" s="3">
        <v>0.56100000000000005</v>
      </c>
      <c r="I85" s="3">
        <v>0</v>
      </c>
      <c r="J85" s="3">
        <v>0</v>
      </c>
      <c r="K85" s="3">
        <v>0</v>
      </c>
      <c r="L85" s="3">
        <v>0</v>
      </c>
      <c r="M85" s="3">
        <v>0</v>
      </c>
      <c r="N85" s="3">
        <v>0</v>
      </c>
    </row>
    <row r="86" spans="1:14" ht="20.25" customHeight="1">
      <c r="A86" s="3" t="s">
        <v>185</v>
      </c>
      <c r="B86" s="3" t="s">
        <v>1889</v>
      </c>
      <c r="C86" s="3">
        <v>1.33</v>
      </c>
      <c r="D86" s="3">
        <v>1.77</v>
      </c>
      <c r="E86" s="3">
        <v>1.77</v>
      </c>
      <c r="F86" s="3">
        <v>0.31</v>
      </c>
      <c r="G86" s="3">
        <v>0.41299999999999998</v>
      </c>
      <c r="H86" s="3">
        <v>0.41299999999999998</v>
      </c>
      <c r="I86" s="3">
        <v>63.2</v>
      </c>
      <c r="J86" s="3">
        <v>1.47E-2</v>
      </c>
      <c r="K86" s="3">
        <v>0</v>
      </c>
      <c r="L86" s="3">
        <v>0</v>
      </c>
      <c r="M86" s="3">
        <v>0</v>
      </c>
      <c r="N86" s="3">
        <v>0</v>
      </c>
    </row>
    <row r="87" spans="1:14" ht="20.25" customHeight="1">
      <c r="A87" s="3" t="s">
        <v>143</v>
      </c>
      <c r="B87" s="3" t="s">
        <v>1890</v>
      </c>
      <c r="C87" s="3">
        <v>3.44</v>
      </c>
      <c r="D87" s="3">
        <v>20.66</v>
      </c>
      <c r="E87" s="3">
        <v>20.66</v>
      </c>
      <c r="F87" s="3">
        <v>5.6000000000000001E-2</v>
      </c>
      <c r="G87" s="3">
        <v>0.33600000000000002</v>
      </c>
      <c r="H87" s="3">
        <v>0.33600000000000002</v>
      </c>
      <c r="I87" s="3">
        <v>22280.9</v>
      </c>
      <c r="J87" s="3">
        <v>0.36230000000000001</v>
      </c>
      <c r="K87" s="3">
        <v>2425.9</v>
      </c>
      <c r="L87" s="3">
        <v>3.9399999999999998E-2</v>
      </c>
      <c r="M87" s="3">
        <v>0</v>
      </c>
      <c r="N87" s="3">
        <v>0</v>
      </c>
    </row>
    <row r="88" spans="1:14" ht="20.25" customHeight="1">
      <c r="A88" s="3" t="s">
        <v>258</v>
      </c>
      <c r="B88" s="3" t="s">
        <v>1891</v>
      </c>
      <c r="C88" s="3" t="s">
        <v>2</v>
      </c>
      <c r="D88" s="3" t="s">
        <v>2</v>
      </c>
      <c r="E88" s="3" t="s">
        <v>2</v>
      </c>
      <c r="F88" s="3" t="s">
        <v>2</v>
      </c>
      <c r="G88" s="3" t="s">
        <v>2</v>
      </c>
      <c r="H88" s="3" t="s">
        <v>2</v>
      </c>
      <c r="I88" s="3" t="s">
        <v>2</v>
      </c>
      <c r="J88" s="3" t="s">
        <v>2</v>
      </c>
      <c r="K88" s="3" t="s">
        <v>2</v>
      </c>
      <c r="L88" s="3" t="s">
        <v>2</v>
      </c>
      <c r="M88" s="3" t="s">
        <v>2</v>
      </c>
      <c r="N88" s="3" t="s">
        <v>2</v>
      </c>
    </row>
    <row r="89" spans="1:14" ht="20.25" customHeight="1">
      <c r="A89" s="3" t="s">
        <v>259</v>
      </c>
      <c r="B89" s="3" t="s">
        <v>1892</v>
      </c>
      <c r="C89" s="3" t="s">
        <v>2</v>
      </c>
      <c r="D89" s="3" t="s">
        <v>2</v>
      </c>
      <c r="E89" s="3" t="s">
        <v>2</v>
      </c>
      <c r="F89" s="3" t="s">
        <v>2</v>
      </c>
      <c r="G89" s="3" t="s">
        <v>2</v>
      </c>
      <c r="H89" s="3" t="s">
        <v>2</v>
      </c>
      <c r="I89" s="3" t="s">
        <v>2</v>
      </c>
      <c r="J89" s="3" t="s">
        <v>2</v>
      </c>
      <c r="K89" s="3" t="s">
        <v>2</v>
      </c>
      <c r="L89" s="3" t="s">
        <v>2</v>
      </c>
      <c r="M89" s="3" t="s">
        <v>2</v>
      </c>
      <c r="N89" s="3" t="s">
        <v>2</v>
      </c>
    </row>
    <row r="90" spans="1:14" ht="20.25" customHeight="1">
      <c r="A90" s="3" t="s">
        <v>260</v>
      </c>
      <c r="B90" s="3" t="s">
        <v>1893</v>
      </c>
      <c r="C90" s="3" t="s">
        <v>2</v>
      </c>
      <c r="D90" s="3" t="s">
        <v>2</v>
      </c>
      <c r="E90" s="3" t="s">
        <v>2</v>
      </c>
      <c r="F90" s="3" t="s">
        <v>2</v>
      </c>
      <c r="G90" s="3" t="s">
        <v>2</v>
      </c>
      <c r="H90" s="3" t="s">
        <v>2</v>
      </c>
      <c r="I90" s="3" t="s">
        <v>2</v>
      </c>
      <c r="J90" s="3" t="s">
        <v>2</v>
      </c>
      <c r="K90" s="3" t="s">
        <v>2</v>
      </c>
      <c r="L90" s="3" t="s">
        <v>2</v>
      </c>
      <c r="M90" s="3" t="s">
        <v>2</v>
      </c>
      <c r="N90" s="3" t="s">
        <v>2</v>
      </c>
    </row>
    <row r="91" spans="1:14" ht="20.25" customHeight="1">
      <c r="A91" s="3" t="s">
        <v>162</v>
      </c>
      <c r="B91" s="3" t="s">
        <v>1894</v>
      </c>
      <c r="C91" s="3">
        <v>7.0000000000000007E-2</v>
      </c>
      <c r="D91" s="3">
        <v>1.05</v>
      </c>
      <c r="E91" s="3">
        <v>1.05</v>
      </c>
      <c r="F91" s="3">
        <v>1E-3</v>
      </c>
      <c r="G91" s="3">
        <v>1.4999999999999999E-2</v>
      </c>
      <c r="H91" s="3">
        <v>1.4999999999999999E-2</v>
      </c>
      <c r="I91" s="3">
        <v>33868.6</v>
      </c>
      <c r="J91" s="3">
        <v>0.48470000000000002</v>
      </c>
      <c r="K91" s="3">
        <v>30639.8</v>
      </c>
      <c r="L91" s="3">
        <v>0.4385</v>
      </c>
      <c r="M91" s="3">
        <v>0</v>
      </c>
      <c r="N91" s="3">
        <v>0</v>
      </c>
    </row>
    <row r="92" spans="1:14" ht="20.25" customHeight="1">
      <c r="A92" s="3" t="s">
        <v>163</v>
      </c>
      <c r="B92" s="3" t="s">
        <v>2</v>
      </c>
      <c r="C92" s="3" t="s">
        <v>2</v>
      </c>
      <c r="D92" s="3" t="s">
        <v>2</v>
      </c>
      <c r="E92" s="3" t="s">
        <v>2</v>
      </c>
      <c r="F92" s="3" t="s">
        <v>2</v>
      </c>
      <c r="G92" s="3" t="s">
        <v>2</v>
      </c>
      <c r="H92" s="3" t="s">
        <v>2</v>
      </c>
      <c r="I92" s="3" t="s">
        <v>2</v>
      </c>
      <c r="J92" s="3" t="s">
        <v>2</v>
      </c>
      <c r="K92" s="3" t="s">
        <v>2</v>
      </c>
      <c r="L92" s="3" t="s">
        <v>2</v>
      </c>
      <c r="M92" s="3" t="s">
        <v>2</v>
      </c>
      <c r="N92" s="3" t="s">
        <v>2</v>
      </c>
    </row>
    <row r="93" spans="1:14" ht="20.25" customHeight="1">
      <c r="A93" s="3" t="s">
        <v>195</v>
      </c>
      <c r="B93" s="3" t="s">
        <v>1895</v>
      </c>
      <c r="C93" s="3">
        <v>0.53</v>
      </c>
      <c r="D93" s="3">
        <v>0.56000000000000005</v>
      </c>
      <c r="E93" s="3">
        <v>0.56000000000000005</v>
      </c>
      <c r="F93" s="3">
        <v>0.373</v>
      </c>
      <c r="G93" s="3">
        <v>0.39200000000000002</v>
      </c>
      <c r="H93" s="3">
        <v>0.39200000000000002</v>
      </c>
      <c r="I93" s="3">
        <v>258.39999999999998</v>
      </c>
      <c r="J93" s="3">
        <v>0.1807</v>
      </c>
      <c r="K93" s="3">
        <v>258.39999999999998</v>
      </c>
      <c r="L93" s="3">
        <v>0.1807</v>
      </c>
      <c r="M93" s="3">
        <v>136.1</v>
      </c>
      <c r="N93" s="3">
        <v>9.5200000000000007E-2</v>
      </c>
    </row>
    <row r="94" spans="1:14" ht="20.25" customHeight="1">
      <c r="A94" s="3" t="s">
        <v>261</v>
      </c>
      <c r="B94" s="3" t="s">
        <v>1896</v>
      </c>
      <c r="C94" s="3">
        <v>0.12</v>
      </c>
      <c r="D94" s="3">
        <v>0.14000000000000001</v>
      </c>
      <c r="E94" s="3">
        <v>0.14000000000000001</v>
      </c>
      <c r="F94" s="3">
        <v>0.44400000000000001</v>
      </c>
      <c r="G94" s="3">
        <v>0.51300000000000001</v>
      </c>
      <c r="H94" s="3">
        <v>0.51300000000000001</v>
      </c>
      <c r="I94" s="3">
        <v>9.6</v>
      </c>
      <c r="J94" s="3">
        <v>3.5200000000000002E-2</v>
      </c>
      <c r="K94" s="3">
        <v>0</v>
      </c>
      <c r="L94" s="3">
        <v>0</v>
      </c>
      <c r="M94" s="3">
        <v>0</v>
      </c>
      <c r="N94" s="3">
        <v>0</v>
      </c>
    </row>
    <row r="95" spans="1:14" ht="20.25" customHeight="1">
      <c r="A95" s="3" t="s">
        <v>86</v>
      </c>
      <c r="B95" s="3" t="s">
        <v>1897</v>
      </c>
      <c r="C95" s="3">
        <v>37.92</v>
      </c>
      <c r="D95" s="3">
        <v>41.61</v>
      </c>
      <c r="E95" s="3">
        <v>41.61</v>
      </c>
      <c r="F95" s="3">
        <v>0.48299999999999998</v>
      </c>
      <c r="G95" s="3">
        <v>0.53</v>
      </c>
      <c r="H95" s="3">
        <v>0.53</v>
      </c>
      <c r="I95" s="3">
        <v>8370.5</v>
      </c>
      <c r="J95" s="3">
        <v>0.1066</v>
      </c>
      <c r="K95" s="3">
        <v>166.2</v>
      </c>
      <c r="L95" s="3">
        <v>2.0999999999999999E-3</v>
      </c>
      <c r="M95" s="3">
        <v>0</v>
      </c>
      <c r="N95" s="3">
        <v>0</v>
      </c>
    </row>
    <row r="96" spans="1:14" ht="20.25" customHeight="1">
      <c r="A96" s="3" t="s">
        <v>262</v>
      </c>
      <c r="B96" s="3" t="s">
        <v>1898</v>
      </c>
      <c r="C96" s="3" t="s">
        <v>2</v>
      </c>
      <c r="D96" s="3" t="s">
        <v>2</v>
      </c>
      <c r="E96" s="3" t="s">
        <v>2</v>
      </c>
      <c r="F96" s="3" t="s">
        <v>2</v>
      </c>
      <c r="G96" s="3" t="s">
        <v>2</v>
      </c>
      <c r="H96" s="3" t="s">
        <v>2</v>
      </c>
      <c r="I96" s="3" t="s">
        <v>2</v>
      </c>
      <c r="J96" s="3" t="s">
        <v>2</v>
      </c>
      <c r="K96" s="3" t="s">
        <v>2</v>
      </c>
      <c r="L96" s="3" t="s">
        <v>2</v>
      </c>
      <c r="M96" s="3" t="s">
        <v>2</v>
      </c>
      <c r="N96" s="3" t="s">
        <v>2</v>
      </c>
    </row>
    <row r="97" spans="1:14" ht="20.25" customHeight="1">
      <c r="A97" s="3" t="s">
        <v>263</v>
      </c>
      <c r="B97" s="3" t="s">
        <v>1899</v>
      </c>
      <c r="C97" s="3" t="s">
        <v>2</v>
      </c>
      <c r="D97" s="3" t="s">
        <v>2</v>
      </c>
      <c r="E97" s="3" t="s">
        <v>2</v>
      </c>
      <c r="F97" s="3" t="s">
        <v>2</v>
      </c>
      <c r="G97" s="3" t="s">
        <v>2</v>
      </c>
      <c r="H97" s="3" t="s">
        <v>2</v>
      </c>
      <c r="I97" s="3" t="s">
        <v>2</v>
      </c>
      <c r="J97" s="3" t="s">
        <v>2</v>
      </c>
      <c r="K97" s="3" t="s">
        <v>2</v>
      </c>
      <c r="L97" s="3" t="s">
        <v>2</v>
      </c>
      <c r="M97" s="3" t="s">
        <v>2</v>
      </c>
      <c r="N97" s="3" t="s">
        <v>2</v>
      </c>
    </row>
    <row r="98" spans="1:14" ht="20.25" customHeight="1">
      <c r="A98" s="3" t="s">
        <v>118</v>
      </c>
      <c r="B98" s="3" t="s">
        <v>1900</v>
      </c>
      <c r="C98" s="3">
        <v>7.0000000000000007E-2</v>
      </c>
      <c r="D98" s="3">
        <v>0.16</v>
      </c>
      <c r="E98" s="3">
        <v>0.16</v>
      </c>
      <c r="F98" s="3">
        <v>7.0999999999999994E-2</v>
      </c>
      <c r="G98" s="3">
        <v>0.16300000000000001</v>
      </c>
      <c r="H98" s="3">
        <v>0.16300000000000001</v>
      </c>
      <c r="I98" s="3">
        <v>237</v>
      </c>
      <c r="J98" s="3">
        <v>0.24560000000000001</v>
      </c>
      <c r="K98" s="3">
        <v>0</v>
      </c>
      <c r="L98" s="3">
        <v>0</v>
      </c>
      <c r="M98" s="3">
        <v>0</v>
      </c>
      <c r="N98" s="3">
        <v>0</v>
      </c>
    </row>
    <row r="99" spans="1:14" ht="20.25" customHeight="1">
      <c r="A99" s="3" t="s">
        <v>264</v>
      </c>
      <c r="B99" s="3" t="s">
        <v>2</v>
      </c>
      <c r="C99" s="3" t="s">
        <v>2</v>
      </c>
      <c r="D99" s="3" t="s">
        <v>2</v>
      </c>
      <c r="E99" s="3" t="s">
        <v>2</v>
      </c>
      <c r="F99" s="3" t="s">
        <v>2</v>
      </c>
      <c r="G99" s="3" t="s">
        <v>2</v>
      </c>
      <c r="H99" s="3" t="s">
        <v>2</v>
      </c>
      <c r="I99" s="3" t="s">
        <v>2</v>
      </c>
      <c r="J99" s="3" t="s">
        <v>2</v>
      </c>
      <c r="K99" s="3" t="s">
        <v>2</v>
      </c>
      <c r="L99" s="3" t="s">
        <v>2</v>
      </c>
      <c r="M99" s="3" t="s">
        <v>2</v>
      </c>
      <c r="N99" s="3" t="s">
        <v>2</v>
      </c>
    </row>
    <row r="100" spans="1:14" ht="20.25" customHeight="1">
      <c r="A100" s="3" t="s">
        <v>176</v>
      </c>
      <c r="B100" s="3" t="s">
        <v>2</v>
      </c>
      <c r="C100" s="3" t="s">
        <v>2</v>
      </c>
      <c r="D100" s="3" t="s">
        <v>2</v>
      </c>
      <c r="E100" s="3" t="s">
        <v>2</v>
      </c>
      <c r="F100" s="3" t="s">
        <v>2</v>
      </c>
      <c r="G100" s="3" t="s">
        <v>2</v>
      </c>
      <c r="H100" s="3" t="s">
        <v>2</v>
      </c>
      <c r="I100" s="3" t="s">
        <v>2</v>
      </c>
      <c r="J100" s="3" t="s">
        <v>2</v>
      </c>
      <c r="K100" s="3" t="s">
        <v>2</v>
      </c>
      <c r="L100" s="3" t="s">
        <v>2</v>
      </c>
      <c r="M100" s="3" t="s">
        <v>2</v>
      </c>
      <c r="N100" s="3" t="s">
        <v>2</v>
      </c>
    </row>
    <row r="101" spans="1:14" ht="20.25" customHeight="1">
      <c r="A101" s="3" t="s">
        <v>175</v>
      </c>
      <c r="B101" s="3" t="s">
        <v>2</v>
      </c>
      <c r="C101" s="3" t="s">
        <v>2</v>
      </c>
      <c r="D101" s="3" t="s">
        <v>2</v>
      </c>
      <c r="E101" s="3" t="s">
        <v>2</v>
      </c>
      <c r="F101" s="3" t="s">
        <v>2</v>
      </c>
      <c r="G101" s="3" t="s">
        <v>2</v>
      </c>
      <c r="H101" s="3" t="s">
        <v>2</v>
      </c>
      <c r="I101" s="3" t="s">
        <v>2</v>
      </c>
      <c r="J101" s="3" t="s">
        <v>2</v>
      </c>
      <c r="K101" s="3" t="s">
        <v>2</v>
      </c>
      <c r="L101" s="3" t="s">
        <v>2</v>
      </c>
      <c r="M101" s="3" t="s">
        <v>2</v>
      </c>
      <c r="N101" s="3" t="s">
        <v>2</v>
      </c>
    </row>
    <row r="102" spans="1:14" ht="20.25" customHeight="1">
      <c r="A102" s="3" t="s">
        <v>265</v>
      </c>
      <c r="B102" s="3" t="s">
        <v>2</v>
      </c>
      <c r="C102" s="3" t="s">
        <v>2</v>
      </c>
      <c r="D102" s="3" t="s">
        <v>2</v>
      </c>
      <c r="E102" s="3" t="s">
        <v>2</v>
      </c>
      <c r="F102" s="3" t="s">
        <v>2</v>
      </c>
      <c r="G102" s="3" t="s">
        <v>2</v>
      </c>
      <c r="H102" s="3" t="s">
        <v>2</v>
      </c>
      <c r="I102" s="3" t="s">
        <v>2</v>
      </c>
      <c r="J102" s="3" t="s">
        <v>2</v>
      </c>
      <c r="K102" s="3" t="s">
        <v>2</v>
      </c>
      <c r="L102" s="3" t="s">
        <v>2</v>
      </c>
      <c r="M102" s="3" t="s">
        <v>2</v>
      </c>
      <c r="N102" s="3" t="s">
        <v>2</v>
      </c>
    </row>
    <row r="103" spans="1:14" ht="20.25" customHeight="1">
      <c r="A103" s="3" t="s">
        <v>266</v>
      </c>
      <c r="B103" s="3" t="s">
        <v>1901</v>
      </c>
      <c r="C103" s="3" t="s">
        <v>2</v>
      </c>
      <c r="D103" s="3" t="s">
        <v>2</v>
      </c>
      <c r="E103" s="3" t="s">
        <v>2</v>
      </c>
      <c r="F103" s="3" t="s">
        <v>2</v>
      </c>
      <c r="G103" s="3" t="s">
        <v>2</v>
      </c>
      <c r="H103" s="3" t="s">
        <v>2</v>
      </c>
      <c r="I103" s="3" t="s">
        <v>2</v>
      </c>
      <c r="J103" s="3" t="s">
        <v>2</v>
      </c>
      <c r="K103" s="3" t="s">
        <v>2</v>
      </c>
      <c r="L103" s="3" t="s">
        <v>2</v>
      </c>
      <c r="M103" s="3" t="s">
        <v>2</v>
      </c>
      <c r="N103" s="3" t="s">
        <v>2</v>
      </c>
    </row>
    <row r="104" spans="1:14" ht="20.25" customHeight="1">
      <c r="A104" s="3" t="s">
        <v>174</v>
      </c>
      <c r="B104" s="3" t="s">
        <v>2</v>
      </c>
      <c r="C104" s="3" t="s">
        <v>2</v>
      </c>
      <c r="D104" s="3" t="s">
        <v>2</v>
      </c>
      <c r="E104" s="3" t="s">
        <v>2</v>
      </c>
      <c r="F104" s="3" t="s">
        <v>2</v>
      </c>
      <c r="G104" s="3" t="s">
        <v>2</v>
      </c>
      <c r="H104" s="3" t="s">
        <v>2</v>
      </c>
      <c r="I104" s="3" t="s">
        <v>2</v>
      </c>
      <c r="J104" s="3" t="s">
        <v>2</v>
      </c>
      <c r="K104" s="3" t="s">
        <v>2</v>
      </c>
      <c r="L104" s="3" t="s">
        <v>2</v>
      </c>
      <c r="M104" s="3" t="s">
        <v>2</v>
      </c>
      <c r="N104" s="3" t="s">
        <v>2</v>
      </c>
    </row>
    <row r="105" spans="1:14" ht="20.25" customHeight="1">
      <c r="A105" s="3" t="s">
        <v>585</v>
      </c>
      <c r="B105" s="3" t="s">
        <v>2</v>
      </c>
      <c r="C105" s="3" t="s">
        <v>2</v>
      </c>
      <c r="D105" s="3" t="s">
        <v>2</v>
      </c>
      <c r="E105" s="3" t="s">
        <v>2</v>
      </c>
      <c r="F105" s="3" t="s">
        <v>2</v>
      </c>
      <c r="G105" s="3" t="s">
        <v>2</v>
      </c>
      <c r="H105" s="3" t="s">
        <v>2</v>
      </c>
      <c r="I105" s="3" t="s">
        <v>2</v>
      </c>
      <c r="J105" s="3" t="s">
        <v>2</v>
      </c>
      <c r="K105" s="3" t="s">
        <v>2</v>
      </c>
      <c r="L105" s="3" t="s">
        <v>2</v>
      </c>
      <c r="M105" s="3" t="s">
        <v>2</v>
      </c>
      <c r="N105" s="3" t="s">
        <v>2</v>
      </c>
    </row>
    <row r="106" spans="1:14" ht="20.25" customHeight="1">
      <c r="A106" s="3" t="s">
        <v>267</v>
      </c>
      <c r="B106" s="3" t="s">
        <v>2</v>
      </c>
      <c r="C106" s="3" t="s">
        <v>2</v>
      </c>
      <c r="D106" s="3" t="s">
        <v>2</v>
      </c>
      <c r="E106" s="3" t="s">
        <v>2</v>
      </c>
      <c r="F106" s="3" t="s">
        <v>2</v>
      </c>
      <c r="G106" s="3" t="s">
        <v>2</v>
      </c>
      <c r="H106" s="3" t="s">
        <v>2</v>
      </c>
      <c r="I106" s="3" t="s">
        <v>2</v>
      </c>
      <c r="J106" s="3" t="s">
        <v>2</v>
      </c>
      <c r="K106" s="3" t="s">
        <v>2</v>
      </c>
      <c r="L106" s="3" t="s">
        <v>2</v>
      </c>
      <c r="M106" s="3" t="s">
        <v>2</v>
      </c>
      <c r="N106" s="3" t="s">
        <v>2</v>
      </c>
    </row>
    <row r="107" spans="1:14" ht="20.25" customHeight="1">
      <c r="A107" s="3" t="s">
        <v>268</v>
      </c>
      <c r="B107" s="3" t="s">
        <v>2</v>
      </c>
      <c r="C107" s="3" t="s">
        <v>2</v>
      </c>
      <c r="D107" s="3" t="s">
        <v>2</v>
      </c>
      <c r="E107" s="3" t="s">
        <v>2</v>
      </c>
      <c r="F107" s="3" t="s">
        <v>2</v>
      </c>
      <c r="G107" s="3" t="s">
        <v>2</v>
      </c>
      <c r="H107" s="3" t="s">
        <v>2</v>
      </c>
      <c r="I107" s="3" t="s">
        <v>2</v>
      </c>
      <c r="J107" s="3" t="s">
        <v>2</v>
      </c>
      <c r="K107" s="3" t="s">
        <v>2</v>
      </c>
      <c r="L107" s="3" t="s">
        <v>2</v>
      </c>
      <c r="M107" s="3" t="s">
        <v>2</v>
      </c>
      <c r="N107" s="3" t="s">
        <v>2</v>
      </c>
    </row>
    <row r="108" spans="1:14" ht="20.25" customHeight="1">
      <c r="A108" s="3" t="s">
        <v>269</v>
      </c>
      <c r="B108" s="3" t="s">
        <v>1902</v>
      </c>
      <c r="C108" s="3" t="s">
        <v>2</v>
      </c>
      <c r="D108" s="3" t="s">
        <v>2</v>
      </c>
      <c r="E108" s="3" t="s">
        <v>2</v>
      </c>
      <c r="F108" s="3" t="s">
        <v>2</v>
      </c>
      <c r="G108" s="3" t="s">
        <v>2</v>
      </c>
      <c r="H108" s="3" t="s">
        <v>2</v>
      </c>
      <c r="I108" s="3" t="s">
        <v>2</v>
      </c>
      <c r="J108" s="3" t="s">
        <v>2</v>
      </c>
      <c r="K108" s="3" t="s">
        <v>2</v>
      </c>
      <c r="L108" s="3" t="s">
        <v>2</v>
      </c>
      <c r="M108" s="3" t="s">
        <v>2</v>
      </c>
      <c r="N108" s="3" t="s">
        <v>2</v>
      </c>
    </row>
    <row r="109" spans="1:14" ht="20.25" customHeight="1">
      <c r="A109" s="3" t="s">
        <v>270</v>
      </c>
      <c r="B109" s="3" t="s">
        <v>1903</v>
      </c>
      <c r="C109" s="3" t="s">
        <v>2</v>
      </c>
      <c r="D109" s="3" t="s">
        <v>2</v>
      </c>
      <c r="E109" s="3" t="s">
        <v>2</v>
      </c>
      <c r="F109" s="3" t="s">
        <v>2</v>
      </c>
      <c r="G109" s="3" t="s">
        <v>2</v>
      </c>
      <c r="H109" s="3" t="s">
        <v>2</v>
      </c>
      <c r="I109" s="3" t="s">
        <v>2</v>
      </c>
      <c r="J109" s="3" t="s">
        <v>2</v>
      </c>
      <c r="K109" s="3" t="s">
        <v>2</v>
      </c>
      <c r="L109" s="3" t="s">
        <v>2</v>
      </c>
      <c r="M109" s="3" t="s">
        <v>2</v>
      </c>
      <c r="N109" s="3" t="s">
        <v>2</v>
      </c>
    </row>
    <row r="110" spans="1:14" ht="20.25" customHeight="1">
      <c r="A110" s="3" t="s">
        <v>271</v>
      </c>
      <c r="B110" s="3" t="s">
        <v>1904</v>
      </c>
      <c r="C110" s="3" t="s">
        <v>2</v>
      </c>
      <c r="D110" s="3" t="s">
        <v>2</v>
      </c>
      <c r="E110" s="3" t="s">
        <v>2</v>
      </c>
      <c r="F110" s="3" t="s">
        <v>2</v>
      </c>
      <c r="G110" s="3" t="s">
        <v>2</v>
      </c>
      <c r="H110" s="3" t="s">
        <v>2</v>
      </c>
      <c r="I110" s="3" t="s">
        <v>2</v>
      </c>
      <c r="J110" s="3" t="s">
        <v>2</v>
      </c>
      <c r="K110" s="3" t="s">
        <v>2</v>
      </c>
      <c r="L110" s="3" t="s">
        <v>2</v>
      </c>
      <c r="M110" s="3" t="s">
        <v>2</v>
      </c>
      <c r="N110" s="3" t="s">
        <v>2</v>
      </c>
    </row>
    <row r="111" spans="1:14" ht="20.25" customHeight="1">
      <c r="A111" s="3" t="s">
        <v>173</v>
      </c>
      <c r="B111" s="3" t="s">
        <v>2</v>
      </c>
      <c r="C111" s="3" t="s">
        <v>2</v>
      </c>
      <c r="D111" s="3" t="s">
        <v>2</v>
      </c>
      <c r="E111" s="3" t="s">
        <v>2</v>
      </c>
      <c r="F111" s="3" t="s">
        <v>2</v>
      </c>
      <c r="G111" s="3" t="s">
        <v>2</v>
      </c>
      <c r="H111" s="3" t="s">
        <v>2</v>
      </c>
      <c r="I111" s="3" t="s">
        <v>2</v>
      </c>
      <c r="J111" s="3" t="s">
        <v>2</v>
      </c>
      <c r="K111" s="3" t="s">
        <v>2</v>
      </c>
      <c r="L111" s="3" t="s">
        <v>2</v>
      </c>
      <c r="M111" s="3" t="s">
        <v>2</v>
      </c>
      <c r="N111" s="3" t="s">
        <v>2</v>
      </c>
    </row>
    <row r="112" spans="1:14" ht="20.25" customHeight="1">
      <c r="A112" s="3" t="s">
        <v>272</v>
      </c>
      <c r="B112" s="3" t="s">
        <v>1905</v>
      </c>
      <c r="C112" s="3" t="s">
        <v>2</v>
      </c>
      <c r="D112" s="3" t="s">
        <v>2</v>
      </c>
      <c r="E112" s="3" t="s">
        <v>2</v>
      </c>
      <c r="F112" s="3" t="s">
        <v>2</v>
      </c>
      <c r="G112" s="3" t="s">
        <v>2</v>
      </c>
      <c r="H112" s="3" t="s">
        <v>2</v>
      </c>
      <c r="I112" s="3" t="s">
        <v>2</v>
      </c>
      <c r="J112" s="3" t="s">
        <v>2</v>
      </c>
      <c r="K112" s="3" t="s">
        <v>2</v>
      </c>
      <c r="L112" s="3" t="s">
        <v>2</v>
      </c>
      <c r="M112" s="3" t="s">
        <v>2</v>
      </c>
      <c r="N112" s="3" t="s">
        <v>2</v>
      </c>
    </row>
    <row r="113" spans="1:14" ht="20.25" customHeight="1">
      <c r="A113" s="3" t="s">
        <v>273</v>
      </c>
      <c r="B113" s="3" t="s">
        <v>2</v>
      </c>
      <c r="C113" s="3" t="s">
        <v>2</v>
      </c>
      <c r="D113" s="3" t="s">
        <v>2</v>
      </c>
      <c r="E113" s="3" t="s">
        <v>2</v>
      </c>
      <c r="F113" s="3" t="s">
        <v>2</v>
      </c>
      <c r="G113" s="3" t="s">
        <v>2</v>
      </c>
      <c r="H113" s="3" t="s">
        <v>2</v>
      </c>
      <c r="I113" s="3" t="s">
        <v>2</v>
      </c>
      <c r="J113" s="3" t="s">
        <v>2</v>
      </c>
      <c r="K113" s="3" t="s">
        <v>2</v>
      </c>
      <c r="L113" s="3" t="s">
        <v>2</v>
      </c>
      <c r="M113" s="3" t="s">
        <v>2</v>
      </c>
      <c r="N113" s="3" t="s">
        <v>2</v>
      </c>
    </row>
    <row r="114" spans="1:14" ht="20.25" customHeight="1">
      <c r="A114" s="3" t="s">
        <v>172</v>
      </c>
      <c r="B114" s="3" t="s">
        <v>2</v>
      </c>
      <c r="C114" s="3" t="s">
        <v>2</v>
      </c>
      <c r="D114" s="3" t="s">
        <v>2</v>
      </c>
      <c r="E114" s="3" t="s">
        <v>2</v>
      </c>
      <c r="F114" s="3" t="s">
        <v>2</v>
      </c>
      <c r="G114" s="3" t="s">
        <v>2</v>
      </c>
      <c r="H114" s="3" t="s">
        <v>2</v>
      </c>
      <c r="I114" s="3" t="s">
        <v>2</v>
      </c>
      <c r="J114" s="3" t="s">
        <v>2</v>
      </c>
      <c r="K114" s="3" t="s">
        <v>2</v>
      </c>
      <c r="L114" s="3" t="s">
        <v>2</v>
      </c>
      <c r="M114" s="3" t="s">
        <v>2</v>
      </c>
      <c r="N114" s="3" t="s">
        <v>2</v>
      </c>
    </row>
    <row r="115" spans="1:14" ht="20.25" customHeight="1">
      <c r="A115" s="3" t="s">
        <v>171</v>
      </c>
      <c r="B115" s="3" t="s">
        <v>1906</v>
      </c>
      <c r="C115" s="3" t="s">
        <v>2</v>
      </c>
      <c r="D115" s="3" t="s">
        <v>2</v>
      </c>
      <c r="E115" s="3" t="s">
        <v>2</v>
      </c>
      <c r="F115" s="3" t="s">
        <v>2</v>
      </c>
      <c r="G115" s="3" t="s">
        <v>2</v>
      </c>
      <c r="H115" s="3" t="s">
        <v>2</v>
      </c>
      <c r="I115" s="3" t="s">
        <v>2</v>
      </c>
      <c r="J115" s="3" t="s">
        <v>2</v>
      </c>
      <c r="K115" s="3" t="s">
        <v>2</v>
      </c>
      <c r="L115" s="3" t="s">
        <v>2</v>
      </c>
      <c r="M115" s="3" t="s">
        <v>2</v>
      </c>
      <c r="N115" s="3" t="s">
        <v>2</v>
      </c>
    </row>
    <row r="116" spans="1:14" ht="20.25" customHeight="1">
      <c r="A116" s="3" t="s">
        <v>170</v>
      </c>
      <c r="B116" s="3" t="s">
        <v>2</v>
      </c>
      <c r="C116" s="3" t="s">
        <v>2</v>
      </c>
      <c r="D116" s="3" t="s">
        <v>2</v>
      </c>
      <c r="E116" s="3" t="s">
        <v>2</v>
      </c>
      <c r="F116" s="3" t="s">
        <v>2</v>
      </c>
      <c r="G116" s="3" t="s">
        <v>2</v>
      </c>
      <c r="H116" s="3" t="s">
        <v>2</v>
      </c>
      <c r="I116" s="3" t="s">
        <v>2</v>
      </c>
      <c r="J116" s="3" t="s">
        <v>2</v>
      </c>
      <c r="K116" s="3" t="s">
        <v>2</v>
      </c>
      <c r="L116" s="3" t="s">
        <v>2</v>
      </c>
      <c r="M116" s="3" t="s">
        <v>2</v>
      </c>
      <c r="N116" s="3" t="s">
        <v>2</v>
      </c>
    </row>
    <row r="117" spans="1:14" ht="20.25" customHeight="1">
      <c r="A117" s="3" t="s">
        <v>169</v>
      </c>
      <c r="B117" s="3" t="s">
        <v>2</v>
      </c>
      <c r="C117" s="3" t="s">
        <v>2</v>
      </c>
      <c r="D117" s="3" t="s">
        <v>2</v>
      </c>
      <c r="E117" s="3" t="s">
        <v>2</v>
      </c>
      <c r="F117" s="3" t="s">
        <v>2</v>
      </c>
      <c r="G117" s="3" t="s">
        <v>2</v>
      </c>
      <c r="H117" s="3" t="s">
        <v>2</v>
      </c>
      <c r="I117" s="3" t="s">
        <v>2</v>
      </c>
      <c r="J117" s="3" t="s">
        <v>2</v>
      </c>
      <c r="K117" s="3" t="s">
        <v>2</v>
      </c>
      <c r="L117" s="3" t="s">
        <v>2</v>
      </c>
      <c r="M117" s="3" t="s">
        <v>2</v>
      </c>
      <c r="N117" s="3" t="s">
        <v>2</v>
      </c>
    </row>
    <row r="118" spans="1:14" ht="20.25" customHeight="1">
      <c r="A118" s="3" t="s">
        <v>168</v>
      </c>
      <c r="B118" s="3" t="s">
        <v>2</v>
      </c>
      <c r="C118" s="3" t="s">
        <v>2</v>
      </c>
      <c r="D118" s="3" t="s">
        <v>2</v>
      </c>
      <c r="E118" s="3" t="s">
        <v>2</v>
      </c>
      <c r="F118" s="3" t="s">
        <v>2</v>
      </c>
      <c r="G118" s="3" t="s">
        <v>2</v>
      </c>
      <c r="H118" s="3" t="s">
        <v>2</v>
      </c>
      <c r="I118" s="3" t="s">
        <v>2</v>
      </c>
      <c r="J118" s="3" t="s">
        <v>2</v>
      </c>
      <c r="K118" s="3" t="s">
        <v>2</v>
      </c>
      <c r="L118" s="3" t="s">
        <v>2</v>
      </c>
      <c r="M118" s="3" t="s">
        <v>2</v>
      </c>
      <c r="N118" s="3" t="s">
        <v>2</v>
      </c>
    </row>
    <row r="119" spans="1:14" ht="20.25" customHeight="1">
      <c r="A119" s="3" t="s">
        <v>167</v>
      </c>
      <c r="B119" s="3" t="s">
        <v>2</v>
      </c>
      <c r="C119" s="3" t="s">
        <v>2</v>
      </c>
      <c r="D119" s="3" t="s">
        <v>2</v>
      </c>
      <c r="E119" s="3" t="s">
        <v>2</v>
      </c>
      <c r="F119" s="3" t="s">
        <v>2</v>
      </c>
      <c r="G119" s="3" t="s">
        <v>2</v>
      </c>
      <c r="H119" s="3" t="s">
        <v>2</v>
      </c>
      <c r="I119" s="3" t="s">
        <v>2</v>
      </c>
      <c r="J119" s="3" t="s">
        <v>2</v>
      </c>
      <c r="K119" s="3" t="s">
        <v>2</v>
      </c>
      <c r="L119" s="3" t="s">
        <v>2</v>
      </c>
      <c r="M119" s="3" t="s">
        <v>2</v>
      </c>
      <c r="N119" s="3" t="s">
        <v>2</v>
      </c>
    </row>
    <row r="120" spans="1:14" ht="20.25" customHeight="1">
      <c r="A120" s="3" t="s">
        <v>274</v>
      </c>
      <c r="B120" s="3" t="s">
        <v>2</v>
      </c>
      <c r="C120" s="3" t="s">
        <v>2</v>
      </c>
      <c r="D120" s="3" t="s">
        <v>2</v>
      </c>
      <c r="E120" s="3" t="s">
        <v>2</v>
      </c>
      <c r="F120" s="3" t="s">
        <v>2</v>
      </c>
      <c r="G120" s="3" t="s">
        <v>2</v>
      </c>
      <c r="H120" s="3" t="s">
        <v>2</v>
      </c>
      <c r="I120" s="3" t="s">
        <v>2</v>
      </c>
      <c r="J120" s="3" t="s">
        <v>2</v>
      </c>
      <c r="K120" s="3" t="s">
        <v>2</v>
      </c>
      <c r="L120" s="3" t="s">
        <v>2</v>
      </c>
      <c r="M120" s="3" t="s">
        <v>2</v>
      </c>
      <c r="N120" s="3" t="s">
        <v>2</v>
      </c>
    </row>
    <row r="121" spans="1:14" ht="20.25" customHeight="1">
      <c r="A121" s="3" t="s">
        <v>166</v>
      </c>
      <c r="B121" s="3" t="s">
        <v>2</v>
      </c>
      <c r="C121" s="3" t="s">
        <v>2</v>
      </c>
      <c r="D121" s="3" t="s">
        <v>2</v>
      </c>
      <c r="E121" s="3" t="s">
        <v>2</v>
      </c>
      <c r="F121" s="3" t="s">
        <v>2</v>
      </c>
      <c r="G121" s="3" t="s">
        <v>2</v>
      </c>
      <c r="H121" s="3" t="s">
        <v>2</v>
      </c>
      <c r="I121" s="3" t="s">
        <v>2</v>
      </c>
      <c r="J121" s="3" t="s">
        <v>2</v>
      </c>
      <c r="K121" s="3" t="s">
        <v>2</v>
      </c>
      <c r="L121" s="3" t="s">
        <v>2</v>
      </c>
      <c r="M121" s="3" t="s">
        <v>2</v>
      </c>
      <c r="N121" s="3" t="s">
        <v>2</v>
      </c>
    </row>
    <row r="122" spans="1:14" ht="20.25" customHeight="1">
      <c r="A122" s="3" t="s">
        <v>275</v>
      </c>
      <c r="B122" s="3" t="s">
        <v>2</v>
      </c>
      <c r="C122" s="3" t="s">
        <v>2</v>
      </c>
      <c r="D122" s="3" t="s">
        <v>2</v>
      </c>
      <c r="E122" s="3" t="s">
        <v>2</v>
      </c>
      <c r="F122" s="3" t="s">
        <v>2</v>
      </c>
      <c r="G122" s="3" t="s">
        <v>2</v>
      </c>
      <c r="H122" s="3" t="s">
        <v>2</v>
      </c>
      <c r="I122" s="3" t="s">
        <v>2</v>
      </c>
      <c r="J122" s="3" t="s">
        <v>2</v>
      </c>
      <c r="K122" s="3" t="s">
        <v>2</v>
      </c>
      <c r="L122" s="3" t="s">
        <v>2</v>
      </c>
      <c r="M122" s="3" t="s">
        <v>2</v>
      </c>
      <c r="N122" s="3" t="s">
        <v>2</v>
      </c>
    </row>
    <row r="123" spans="1:14" ht="20.25" customHeight="1">
      <c r="A123" s="3" t="s">
        <v>165</v>
      </c>
      <c r="B123" s="3" t="s">
        <v>2</v>
      </c>
      <c r="C123" s="3" t="s">
        <v>2</v>
      </c>
      <c r="D123" s="3" t="s">
        <v>2</v>
      </c>
      <c r="E123" s="3" t="s">
        <v>2</v>
      </c>
      <c r="F123" s="3" t="s">
        <v>2</v>
      </c>
      <c r="G123" s="3" t="s">
        <v>2</v>
      </c>
      <c r="H123" s="3" t="s">
        <v>2</v>
      </c>
      <c r="I123" s="3" t="s">
        <v>2</v>
      </c>
      <c r="J123" s="3" t="s">
        <v>2</v>
      </c>
      <c r="K123" s="3" t="s">
        <v>2</v>
      </c>
      <c r="L123" s="3" t="s">
        <v>2</v>
      </c>
      <c r="M123" s="3" t="s">
        <v>2</v>
      </c>
      <c r="N123" s="3" t="s">
        <v>2</v>
      </c>
    </row>
    <row r="124" spans="1:14" ht="20.25" customHeight="1">
      <c r="A124" s="3" t="s">
        <v>276</v>
      </c>
      <c r="B124" s="3" t="s">
        <v>1907</v>
      </c>
      <c r="C124" s="3" t="s">
        <v>2</v>
      </c>
      <c r="D124" s="3" t="s">
        <v>2</v>
      </c>
      <c r="E124" s="3" t="s">
        <v>2</v>
      </c>
      <c r="F124" s="3" t="s">
        <v>2</v>
      </c>
      <c r="G124" s="3" t="s">
        <v>2</v>
      </c>
      <c r="H124" s="3" t="s">
        <v>2</v>
      </c>
      <c r="I124" s="3" t="s">
        <v>2</v>
      </c>
      <c r="J124" s="3" t="s">
        <v>2</v>
      </c>
      <c r="K124" s="3" t="s">
        <v>2</v>
      </c>
      <c r="L124" s="3" t="s">
        <v>2</v>
      </c>
      <c r="M124" s="3" t="s">
        <v>2</v>
      </c>
      <c r="N124" s="3" t="s">
        <v>2</v>
      </c>
    </row>
    <row r="125" spans="1:14" ht="20.25" customHeight="1">
      <c r="A125" s="3" t="s">
        <v>277</v>
      </c>
      <c r="B125" s="3" t="s">
        <v>1908</v>
      </c>
      <c r="C125" s="3" t="s">
        <v>2</v>
      </c>
      <c r="D125" s="3" t="s">
        <v>2</v>
      </c>
      <c r="E125" s="3" t="s">
        <v>2</v>
      </c>
      <c r="F125" s="3" t="s">
        <v>2</v>
      </c>
      <c r="G125" s="3" t="s">
        <v>2</v>
      </c>
      <c r="H125" s="3" t="s">
        <v>2</v>
      </c>
      <c r="I125" s="3" t="s">
        <v>2</v>
      </c>
      <c r="J125" s="3" t="s">
        <v>2</v>
      </c>
      <c r="K125" s="3" t="s">
        <v>2</v>
      </c>
      <c r="L125" s="3" t="s">
        <v>2</v>
      </c>
      <c r="M125" s="3" t="s">
        <v>2</v>
      </c>
      <c r="N125" s="3" t="s">
        <v>2</v>
      </c>
    </row>
    <row r="126" spans="1:14" ht="20.25" customHeight="1">
      <c r="A126" s="3" t="s">
        <v>278</v>
      </c>
      <c r="B126" s="3" t="s">
        <v>1909</v>
      </c>
      <c r="C126" s="3">
        <v>0.06</v>
      </c>
      <c r="D126" s="3">
        <v>7.0000000000000007E-2</v>
      </c>
      <c r="E126" s="3">
        <v>7.0000000000000007E-2</v>
      </c>
      <c r="F126" s="3">
        <v>0.35499999999999998</v>
      </c>
      <c r="G126" s="3">
        <v>0.42899999999999999</v>
      </c>
      <c r="H126" s="3">
        <v>0.42899999999999999</v>
      </c>
      <c r="I126" s="3">
        <v>0</v>
      </c>
      <c r="J126" s="3">
        <v>0</v>
      </c>
      <c r="K126" s="3">
        <v>0</v>
      </c>
      <c r="L126" s="3">
        <v>0</v>
      </c>
      <c r="M126" s="3">
        <v>0</v>
      </c>
      <c r="N126" s="3">
        <v>0</v>
      </c>
    </row>
    <row r="127" spans="1:14" ht="20.25" customHeight="1">
      <c r="A127" s="3" t="s">
        <v>239</v>
      </c>
      <c r="B127" s="3" t="s">
        <v>1910</v>
      </c>
      <c r="C127" s="3">
        <v>18.989999999999998</v>
      </c>
      <c r="D127" s="3">
        <v>7.42</v>
      </c>
      <c r="E127" s="3">
        <v>7.42</v>
      </c>
      <c r="F127" s="3">
        <v>0.42199999999999999</v>
      </c>
      <c r="G127" s="3">
        <v>0.16500000000000001</v>
      </c>
      <c r="H127" s="3">
        <v>0.16500000000000001</v>
      </c>
      <c r="I127" s="3">
        <v>54897.3</v>
      </c>
      <c r="J127" s="3">
        <v>1</v>
      </c>
      <c r="K127" s="3">
        <v>46153.7</v>
      </c>
      <c r="L127" s="3">
        <v>1</v>
      </c>
      <c r="M127" s="3">
        <v>3275.7</v>
      </c>
      <c r="N127" s="3">
        <v>7.2800000000000004E-2</v>
      </c>
    </row>
    <row r="128" spans="1:14" ht="20.25" customHeight="1">
      <c r="A128" s="3" t="s">
        <v>112</v>
      </c>
      <c r="B128" s="3" t="s">
        <v>1911</v>
      </c>
      <c r="C128" s="3" t="s">
        <v>2</v>
      </c>
      <c r="D128" s="3" t="s">
        <v>2</v>
      </c>
      <c r="E128" s="3" t="s">
        <v>2</v>
      </c>
      <c r="F128" s="3" t="s">
        <v>2</v>
      </c>
      <c r="G128" s="3" t="s">
        <v>2</v>
      </c>
      <c r="H128" s="3" t="s">
        <v>2</v>
      </c>
      <c r="I128" s="3" t="s">
        <v>2</v>
      </c>
      <c r="J128" s="3" t="s">
        <v>2</v>
      </c>
      <c r="K128" s="3" t="s">
        <v>2</v>
      </c>
      <c r="L128" s="3" t="s">
        <v>2</v>
      </c>
      <c r="M128" s="3" t="s">
        <v>2</v>
      </c>
      <c r="N128" s="3" t="s">
        <v>2</v>
      </c>
    </row>
    <row r="129" spans="1:14" ht="20.25" customHeight="1">
      <c r="A129" s="3" t="s">
        <v>279</v>
      </c>
      <c r="B129" s="3" t="s">
        <v>1912</v>
      </c>
      <c r="C129" s="3" t="s">
        <v>2</v>
      </c>
      <c r="D129" s="3" t="s">
        <v>2</v>
      </c>
      <c r="E129" s="3" t="s">
        <v>2</v>
      </c>
      <c r="F129" s="3" t="s">
        <v>2</v>
      </c>
      <c r="G129" s="3" t="s">
        <v>2</v>
      </c>
      <c r="H129" s="3" t="s">
        <v>2</v>
      </c>
      <c r="I129" s="3" t="s">
        <v>2</v>
      </c>
      <c r="J129" s="3" t="s">
        <v>2</v>
      </c>
      <c r="K129" s="3" t="s">
        <v>2</v>
      </c>
      <c r="L129" s="3" t="s">
        <v>2</v>
      </c>
      <c r="M129" s="3" t="s">
        <v>2</v>
      </c>
      <c r="N129" s="3" t="s">
        <v>2</v>
      </c>
    </row>
    <row r="130" spans="1:14" ht="20.25" customHeight="1">
      <c r="A130" s="3" t="s">
        <v>280</v>
      </c>
      <c r="B130" s="3" t="s">
        <v>2</v>
      </c>
      <c r="C130" s="3" t="s">
        <v>2</v>
      </c>
      <c r="D130" s="3" t="s">
        <v>2</v>
      </c>
      <c r="E130" s="3" t="s">
        <v>2</v>
      </c>
      <c r="F130" s="3" t="s">
        <v>2</v>
      </c>
      <c r="G130" s="3" t="s">
        <v>2</v>
      </c>
      <c r="H130" s="3" t="s">
        <v>2</v>
      </c>
      <c r="I130" s="3" t="s">
        <v>2</v>
      </c>
      <c r="J130" s="3" t="s">
        <v>2</v>
      </c>
      <c r="K130" s="3" t="s">
        <v>2</v>
      </c>
      <c r="L130" s="3" t="s">
        <v>2</v>
      </c>
      <c r="M130" s="3" t="s">
        <v>2</v>
      </c>
      <c r="N130" s="3" t="s">
        <v>2</v>
      </c>
    </row>
    <row r="131" spans="1:14" ht="20.25" customHeight="1">
      <c r="A131" s="3" t="s">
        <v>145</v>
      </c>
      <c r="B131" s="3" t="s">
        <v>1913</v>
      </c>
      <c r="C131" s="3">
        <v>1.1200000000000001</v>
      </c>
      <c r="D131" s="3">
        <v>3.07</v>
      </c>
      <c r="E131" s="3">
        <v>3.07</v>
      </c>
      <c r="F131" s="3">
        <v>0.129</v>
      </c>
      <c r="G131" s="3">
        <v>0.35199999999999998</v>
      </c>
      <c r="H131" s="3">
        <v>0.35199999999999998</v>
      </c>
      <c r="I131" s="3">
        <v>4769.2</v>
      </c>
      <c r="J131" s="3">
        <v>0.54749999999999999</v>
      </c>
      <c r="K131" s="3">
        <v>2687.6</v>
      </c>
      <c r="L131" s="3">
        <v>0.3085</v>
      </c>
      <c r="M131" s="3">
        <v>4692.8</v>
      </c>
      <c r="N131" s="3">
        <v>0.53869999999999996</v>
      </c>
    </row>
    <row r="132" spans="1:14" ht="20.25" customHeight="1">
      <c r="A132" s="3" t="s">
        <v>154</v>
      </c>
      <c r="B132" s="3" t="s">
        <v>2</v>
      </c>
      <c r="C132" s="3" t="s">
        <v>2</v>
      </c>
      <c r="D132" s="3" t="s">
        <v>2</v>
      </c>
      <c r="E132" s="3" t="s">
        <v>2</v>
      </c>
      <c r="F132" s="3" t="s">
        <v>2</v>
      </c>
      <c r="G132" s="3" t="s">
        <v>2</v>
      </c>
      <c r="H132" s="3" t="s">
        <v>2</v>
      </c>
      <c r="I132" s="3" t="s">
        <v>2</v>
      </c>
      <c r="J132" s="3" t="s">
        <v>2</v>
      </c>
      <c r="K132" s="3" t="s">
        <v>2</v>
      </c>
      <c r="L132" s="3" t="s">
        <v>2</v>
      </c>
      <c r="M132" s="3" t="s">
        <v>2</v>
      </c>
      <c r="N132" s="3" t="s">
        <v>2</v>
      </c>
    </row>
    <row r="133" spans="1:14" ht="20.25" customHeight="1">
      <c r="A133" s="3" t="s">
        <v>95</v>
      </c>
      <c r="B133" s="3" t="s">
        <v>1914</v>
      </c>
      <c r="C133" s="3" t="s">
        <v>2</v>
      </c>
      <c r="D133" s="3" t="s">
        <v>2</v>
      </c>
      <c r="E133" s="3" t="s">
        <v>2</v>
      </c>
      <c r="F133" s="3" t="s">
        <v>2</v>
      </c>
      <c r="G133" s="3" t="s">
        <v>2</v>
      </c>
      <c r="H133" s="3" t="s">
        <v>2</v>
      </c>
      <c r="I133" s="3" t="s">
        <v>2</v>
      </c>
      <c r="J133" s="3" t="s">
        <v>2</v>
      </c>
      <c r="K133" s="3" t="s">
        <v>2</v>
      </c>
      <c r="L133" s="3" t="s">
        <v>2</v>
      </c>
      <c r="M133" s="3" t="s">
        <v>2</v>
      </c>
      <c r="N133" s="3" t="s">
        <v>2</v>
      </c>
    </row>
    <row r="134" spans="1:14" ht="20.25" customHeight="1">
      <c r="A134" s="3" t="s">
        <v>586</v>
      </c>
      <c r="B134" s="3" t="s">
        <v>2</v>
      </c>
      <c r="C134" s="3" t="s">
        <v>2</v>
      </c>
      <c r="D134" s="3" t="s">
        <v>2</v>
      </c>
      <c r="E134" s="3" t="s">
        <v>2</v>
      </c>
      <c r="F134" s="3" t="s">
        <v>2</v>
      </c>
      <c r="G134" s="3" t="s">
        <v>2</v>
      </c>
      <c r="H134" s="3" t="s">
        <v>2</v>
      </c>
      <c r="I134" s="3" t="s">
        <v>2</v>
      </c>
      <c r="J134" s="3" t="s">
        <v>2</v>
      </c>
      <c r="K134" s="3" t="s">
        <v>2</v>
      </c>
      <c r="L134" s="3" t="s">
        <v>2</v>
      </c>
      <c r="M134" s="3" t="s">
        <v>2</v>
      </c>
      <c r="N134" s="3" t="s">
        <v>2</v>
      </c>
    </row>
    <row r="135" spans="1:14" ht="20.25" customHeight="1">
      <c r="A135" s="3" t="s">
        <v>100</v>
      </c>
      <c r="B135" s="3" t="s">
        <v>1915</v>
      </c>
      <c r="C135" s="3">
        <v>287.45999999999998</v>
      </c>
      <c r="D135" s="3">
        <v>309.99</v>
      </c>
      <c r="E135" s="3">
        <v>309.99</v>
      </c>
      <c r="F135" s="3">
        <v>0.42099999999999999</v>
      </c>
      <c r="G135" s="3">
        <v>0.45400000000000001</v>
      </c>
      <c r="H135" s="3">
        <v>0.45400000000000001</v>
      </c>
      <c r="I135" s="3">
        <v>159550.6</v>
      </c>
      <c r="J135" s="3">
        <v>0.23369999999999999</v>
      </c>
      <c r="K135" s="3">
        <v>39836.5</v>
      </c>
      <c r="L135" s="3">
        <v>5.8299999999999998E-2</v>
      </c>
      <c r="M135" s="3">
        <v>3397.2</v>
      </c>
      <c r="N135" s="3">
        <v>5.0000000000000001E-3</v>
      </c>
    </row>
    <row r="136" spans="1:14" ht="20.25" customHeight="1">
      <c r="A136" s="3" t="s">
        <v>215</v>
      </c>
      <c r="B136" s="3" t="s">
        <v>2</v>
      </c>
      <c r="C136" s="3" t="s">
        <v>2</v>
      </c>
      <c r="D136" s="3" t="s">
        <v>2</v>
      </c>
      <c r="E136" s="3" t="s">
        <v>2</v>
      </c>
      <c r="F136" s="3" t="s">
        <v>2</v>
      </c>
      <c r="G136" s="3" t="s">
        <v>2</v>
      </c>
      <c r="H136" s="3" t="s">
        <v>2</v>
      </c>
      <c r="I136" s="3" t="s">
        <v>2</v>
      </c>
      <c r="J136" s="3" t="s">
        <v>2</v>
      </c>
      <c r="K136" s="3" t="s">
        <v>2</v>
      </c>
      <c r="L136" s="3" t="s">
        <v>2</v>
      </c>
      <c r="M136" s="3" t="s">
        <v>2</v>
      </c>
      <c r="N136" s="3" t="s">
        <v>2</v>
      </c>
    </row>
    <row r="137" spans="1:14" ht="20.25" customHeight="1">
      <c r="A137" s="3" t="s">
        <v>405</v>
      </c>
      <c r="B137" s="3" t="s">
        <v>2</v>
      </c>
      <c r="C137" s="3" t="s">
        <v>2</v>
      </c>
      <c r="D137" s="3" t="s">
        <v>2</v>
      </c>
      <c r="E137" s="3" t="s">
        <v>2</v>
      </c>
      <c r="F137" s="3" t="s">
        <v>2</v>
      </c>
      <c r="G137" s="3" t="s">
        <v>2</v>
      </c>
      <c r="H137" s="3" t="s">
        <v>2</v>
      </c>
      <c r="I137" s="3" t="s">
        <v>2</v>
      </c>
      <c r="J137" s="3" t="s">
        <v>2</v>
      </c>
      <c r="K137" s="3" t="s">
        <v>2</v>
      </c>
      <c r="L137" s="3" t="s">
        <v>2</v>
      </c>
      <c r="M137" s="3" t="s">
        <v>2</v>
      </c>
      <c r="N137" s="3" t="s">
        <v>2</v>
      </c>
    </row>
    <row r="138" spans="1:14" ht="20.25" customHeight="1">
      <c r="A138" s="3" t="s">
        <v>281</v>
      </c>
      <c r="B138" s="3" t="s">
        <v>1916</v>
      </c>
      <c r="C138" s="3" t="s">
        <v>2</v>
      </c>
      <c r="D138" s="3" t="s">
        <v>2</v>
      </c>
      <c r="E138" s="3" t="s">
        <v>2</v>
      </c>
      <c r="F138" s="3" t="s">
        <v>2</v>
      </c>
      <c r="G138" s="3" t="s">
        <v>2</v>
      </c>
      <c r="H138" s="3" t="s">
        <v>2</v>
      </c>
      <c r="I138" s="3" t="s">
        <v>2</v>
      </c>
      <c r="J138" s="3" t="s">
        <v>2</v>
      </c>
      <c r="K138" s="3" t="s">
        <v>2</v>
      </c>
      <c r="L138" s="3" t="s">
        <v>2</v>
      </c>
      <c r="M138" s="3" t="s">
        <v>2</v>
      </c>
      <c r="N138" s="3" t="s">
        <v>2</v>
      </c>
    </row>
    <row r="139" spans="1:14" ht="20.25" customHeight="1">
      <c r="A139" s="3" t="s">
        <v>110</v>
      </c>
      <c r="B139" s="3" t="s">
        <v>1917</v>
      </c>
      <c r="C139" s="3">
        <v>5.0599999999999996</v>
      </c>
      <c r="D139" s="3">
        <v>5.97</v>
      </c>
      <c r="E139" s="3">
        <v>5.97</v>
      </c>
      <c r="F139" s="3">
        <v>0.1</v>
      </c>
      <c r="G139" s="3">
        <v>0.11799999999999999</v>
      </c>
      <c r="H139" s="3">
        <v>0.11799999999999999</v>
      </c>
      <c r="I139" s="3">
        <v>9146.9</v>
      </c>
      <c r="J139" s="3">
        <v>0.1807</v>
      </c>
      <c r="K139" s="3">
        <v>752.8</v>
      </c>
      <c r="L139" s="3">
        <v>1.49E-2</v>
      </c>
      <c r="M139" s="3">
        <v>19717.2</v>
      </c>
      <c r="N139" s="3">
        <v>0.38950000000000001</v>
      </c>
    </row>
    <row r="140" spans="1:14" ht="20.25" customHeight="1">
      <c r="A140" s="3" t="s">
        <v>149</v>
      </c>
      <c r="B140" s="3" t="s">
        <v>1918</v>
      </c>
      <c r="C140" s="3">
        <v>0.27</v>
      </c>
      <c r="D140" s="3">
        <v>0.32</v>
      </c>
      <c r="E140" s="3">
        <v>0.32</v>
      </c>
      <c r="F140" s="3">
        <v>0.313</v>
      </c>
      <c r="G140" s="3">
        <v>0.36899999999999999</v>
      </c>
      <c r="H140" s="3">
        <v>0.36899999999999999</v>
      </c>
      <c r="I140" s="3">
        <v>102.8</v>
      </c>
      <c r="J140" s="3">
        <v>0.11890000000000001</v>
      </c>
      <c r="K140" s="3">
        <v>101.8</v>
      </c>
      <c r="L140" s="3">
        <v>0.1178</v>
      </c>
      <c r="M140" s="3">
        <v>0</v>
      </c>
      <c r="N140" s="3">
        <v>0</v>
      </c>
    </row>
    <row r="141" spans="1:14" ht="20.25" customHeight="1">
      <c r="A141" s="3" t="s">
        <v>116</v>
      </c>
      <c r="B141" s="3" t="s">
        <v>1919</v>
      </c>
      <c r="C141" s="3">
        <v>0.44</v>
      </c>
      <c r="D141" s="3">
        <v>0.59</v>
      </c>
      <c r="E141" s="3">
        <v>0.59</v>
      </c>
      <c r="F141" s="3">
        <v>0.28999999999999998</v>
      </c>
      <c r="G141" s="3">
        <v>0.39100000000000001</v>
      </c>
      <c r="H141" s="3">
        <v>0.39100000000000001</v>
      </c>
      <c r="I141" s="3">
        <v>388.6</v>
      </c>
      <c r="J141" s="3">
        <v>0.25890000000000002</v>
      </c>
      <c r="K141" s="3">
        <v>4.9000000000000004</v>
      </c>
      <c r="L141" s="3">
        <v>3.3E-3</v>
      </c>
      <c r="M141" s="3">
        <v>0</v>
      </c>
      <c r="N141" s="3">
        <v>0</v>
      </c>
    </row>
    <row r="142" spans="1:14" ht="20.25" customHeight="1">
      <c r="A142" s="3" t="s">
        <v>236</v>
      </c>
      <c r="B142" s="3" t="s">
        <v>1920</v>
      </c>
      <c r="C142" s="3">
        <v>0.78</v>
      </c>
      <c r="D142" s="3">
        <v>0.75</v>
      </c>
      <c r="E142" s="3">
        <v>0.75</v>
      </c>
      <c r="F142" s="3">
        <v>0.33600000000000002</v>
      </c>
      <c r="G142" s="3">
        <v>0.32300000000000001</v>
      </c>
      <c r="H142" s="3">
        <v>0.32300000000000001</v>
      </c>
      <c r="I142" s="3">
        <v>470.4</v>
      </c>
      <c r="J142" s="3">
        <v>0.20319999999999999</v>
      </c>
      <c r="K142" s="3">
        <v>470.4</v>
      </c>
      <c r="L142" s="3">
        <v>0.20319999999999999</v>
      </c>
      <c r="M142" s="3">
        <v>0</v>
      </c>
      <c r="N142" s="3">
        <v>0</v>
      </c>
    </row>
    <row r="143" spans="1:14" ht="20.25" customHeight="1">
      <c r="A143" s="3" t="s">
        <v>193</v>
      </c>
      <c r="B143" s="3" t="s">
        <v>1921</v>
      </c>
      <c r="C143" s="3">
        <v>512.84</v>
      </c>
      <c r="D143" s="3">
        <v>501.37</v>
      </c>
      <c r="E143" s="3">
        <v>501.37</v>
      </c>
      <c r="F143" s="3">
        <v>0.58099999999999996</v>
      </c>
      <c r="G143" s="3">
        <v>0.56799999999999995</v>
      </c>
      <c r="H143" s="3">
        <v>0.56799999999999995</v>
      </c>
      <c r="I143" s="3">
        <v>136641.5</v>
      </c>
      <c r="J143" s="3">
        <v>0.15479999999999999</v>
      </c>
      <c r="K143" s="3">
        <v>59125.7</v>
      </c>
      <c r="L143" s="3">
        <v>6.7000000000000004E-2</v>
      </c>
      <c r="M143" s="3">
        <v>0</v>
      </c>
      <c r="N143" s="3">
        <v>0</v>
      </c>
    </row>
    <row r="144" spans="1:14" ht="20.25" customHeight="1">
      <c r="A144" s="3" t="s">
        <v>406</v>
      </c>
      <c r="B144" s="3" t="s">
        <v>1922</v>
      </c>
      <c r="C144" s="3" t="s">
        <v>2</v>
      </c>
      <c r="D144" s="3" t="s">
        <v>2</v>
      </c>
      <c r="E144" s="3" t="s">
        <v>2</v>
      </c>
      <c r="F144" s="3" t="s">
        <v>2</v>
      </c>
      <c r="G144" s="3" t="s">
        <v>2</v>
      </c>
      <c r="H144" s="3" t="s">
        <v>2</v>
      </c>
      <c r="I144" s="3" t="s">
        <v>2</v>
      </c>
      <c r="J144" s="3" t="s">
        <v>2</v>
      </c>
      <c r="K144" s="3" t="s">
        <v>2</v>
      </c>
      <c r="L144" s="3" t="s">
        <v>2</v>
      </c>
      <c r="M144" s="3" t="s">
        <v>2</v>
      </c>
      <c r="N144" s="3" t="s">
        <v>2</v>
      </c>
    </row>
    <row r="145" spans="1:14" ht="20.25" customHeight="1">
      <c r="A145" s="3" t="s">
        <v>201</v>
      </c>
      <c r="B145" s="3" t="s">
        <v>1923</v>
      </c>
      <c r="C145" s="3">
        <v>47.77</v>
      </c>
      <c r="D145" s="3">
        <v>50.91</v>
      </c>
      <c r="E145" s="3">
        <v>50.91</v>
      </c>
      <c r="F145" s="3">
        <v>0.45700000000000002</v>
      </c>
      <c r="G145" s="3">
        <v>0.48699999999999999</v>
      </c>
      <c r="H145" s="3">
        <v>0.48699999999999999</v>
      </c>
      <c r="I145" s="3">
        <v>20675.2</v>
      </c>
      <c r="J145" s="3">
        <v>0.1978</v>
      </c>
      <c r="K145" s="3">
        <v>907.2</v>
      </c>
      <c r="L145" s="3">
        <v>8.6999999999999994E-3</v>
      </c>
      <c r="M145" s="3">
        <v>0</v>
      </c>
      <c r="N145" s="3">
        <v>0</v>
      </c>
    </row>
    <row r="146" spans="1:14" ht="20.25" customHeight="1">
      <c r="A146" s="3" t="s">
        <v>282</v>
      </c>
      <c r="B146" s="3" t="s">
        <v>1924</v>
      </c>
      <c r="C146" s="3" t="s">
        <v>2</v>
      </c>
      <c r="D146" s="3" t="s">
        <v>2</v>
      </c>
      <c r="E146" s="3" t="s">
        <v>2</v>
      </c>
      <c r="F146" s="3" t="s">
        <v>2</v>
      </c>
      <c r="G146" s="3" t="s">
        <v>2</v>
      </c>
      <c r="H146" s="3" t="s">
        <v>2</v>
      </c>
      <c r="I146" s="3" t="s">
        <v>2</v>
      </c>
      <c r="J146" s="3" t="s">
        <v>2</v>
      </c>
      <c r="K146" s="3" t="s">
        <v>2</v>
      </c>
      <c r="L146" s="3" t="s">
        <v>2</v>
      </c>
      <c r="M146" s="3" t="s">
        <v>2</v>
      </c>
      <c r="N146" s="3" t="s">
        <v>2</v>
      </c>
    </row>
    <row r="147" spans="1:14" ht="20.25" customHeight="1">
      <c r="A147" s="3" t="s">
        <v>283</v>
      </c>
      <c r="B147" s="3" t="s">
        <v>1925</v>
      </c>
      <c r="C147" s="3" t="s">
        <v>2</v>
      </c>
      <c r="D147" s="3" t="s">
        <v>2</v>
      </c>
      <c r="E147" s="3" t="s">
        <v>2</v>
      </c>
      <c r="F147" s="3" t="s">
        <v>2</v>
      </c>
      <c r="G147" s="3" t="s">
        <v>2</v>
      </c>
      <c r="H147" s="3" t="s">
        <v>2</v>
      </c>
      <c r="I147" s="3" t="s">
        <v>2</v>
      </c>
      <c r="J147" s="3" t="s">
        <v>2</v>
      </c>
      <c r="K147" s="3" t="s">
        <v>2</v>
      </c>
      <c r="L147" s="3" t="s">
        <v>2</v>
      </c>
      <c r="M147" s="3" t="s">
        <v>2</v>
      </c>
      <c r="N147" s="3" t="s">
        <v>2</v>
      </c>
    </row>
    <row r="148" spans="1:14" ht="20.25" customHeight="1">
      <c r="A148" s="3" t="s">
        <v>94</v>
      </c>
      <c r="B148" s="3" t="s">
        <v>1926</v>
      </c>
      <c r="C148" s="3">
        <v>1.23</v>
      </c>
      <c r="D148" s="3">
        <v>0</v>
      </c>
      <c r="E148" s="3">
        <v>0</v>
      </c>
      <c r="F148" s="3">
        <v>0.42199999999999999</v>
      </c>
      <c r="G148" s="3">
        <v>0</v>
      </c>
      <c r="H148" s="3">
        <v>0</v>
      </c>
      <c r="I148" s="3">
        <v>2839.8</v>
      </c>
      <c r="J148" s="3">
        <v>0.97619999999999996</v>
      </c>
      <c r="K148" s="3">
        <v>0</v>
      </c>
      <c r="L148" s="3">
        <v>0</v>
      </c>
      <c r="M148" s="3">
        <v>0</v>
      </c>
      <c r="N148" s="3">
        <v>0</v>
      </c>
    </row>
    <row r="149" spans="1:14" ht="20.25" customHeight="1">
      <c r="A149" s="3" t="s">
        <v>284</v>
      </c>
      <c r="B149" s="3" t="s">
        <v>1927</v>
      </c>
      <c r="C149" s="3" t="s">
        <v>2</v>
      </c>
      <c r="D149" s="3" t="s">
        <v>2</v>
      </c>
      <c r="E149" s="3" t="s">
        <v>2</v>
      </c>
      <c r="F149" s="3" t="s">
        <v>2</v>
      </c>
      <c r="G149" s="3" t="s">
        <v>2</v>
      </c>
      <c r="H149" s="3" t="s">
        <v>2</v>
      </c>
      <c r="I149" s="3" t="s">
        <v>2</v>
      </c>
      <c r="J149" s="3" t="s">
        <v>2</v>
      </c>
      <c r="K149" s="3" t="s">
        <v>2</v>
      </c>
      <c r="L149" s="3" t="s">
        <v>2</v>
      </c>
      <c r="M149" s="3" t="s">
        <v>2</v>
      </c>
      <c r="N149" s="3" t="s">
        <v>2</v>
      </c>
    </row>
    <row r="150" spans="1:14" ht="20.25" customHeight="1">
      <c r="A150" s="3" t="s">
        <v>285</v>
      </c>
      <c r="B150" s="3" t="s">
        <v>1928</v>
      </c>
      <c r="C150" s="3" t="s">
        <v>2</v>
      </c>
      <c r="D150" s="3" t="s">
        <v>2</v>
      </c>
      <c r="E150" s="3" t="s">
        <v>2</v>
      </c>
      <c r="F150" s="3" t="s">
        <v>2</v>
      </c>
      <c r="G150" s="3" t="s">
        <v>2</v>
      </c>
      <c r="H150" s="3" t="s">
        <v>2</v>
      </c>
      <c r="I150" s="3" t="s">
        <v>2</v>
      </c>
      <c r="J150" s="3" t="s">
        <v>2</v>
      </c>
      <c r="K150" s="3" t="s">
        <v>2</v>
      </c>
      <c r="L150" s="3" t="s">
        <v>2</v>
      </c>
      <c r="M150" s="3" t="s">
        <v>2</v>
      </c>
      <c r="N150" s="3" t="s">
        <v>2</v>
      </c>
    </row>
    <row r="151" spans="1:14" ht="20.25" customHeight="1">
      <c r="A151" s="3" t="s">
        <v>286</v>
      </c>
      <c r="B151" s="3" t="s">
        <v>1929</v>
      </c>
      <c r="C151" s="3" t="s">
        <v>2</v>
      </c>
      <c r="D151" s="3" t="s">
        <v>2</v>
      </c>
      <c r="E151" s="3" t="s">
        <v>2</v>
      </c>
      <c r="F151" s="3" t="s">
        <v>2</v>
      </c>
      <c r="G151" s="3" t="s">
        <v>2</v>
      </c>
      <c r="H151" s="3" t="s">
        <v>2</v>
      </c>
      <c r="I151" s="3" t="s">
        <v>2</v>
      </c>
      <c r="J151" s="3" t="s">
        <v>2</v>
      </c>
      <c r="K151" s="3" t="s">
        <v>2</v>
      </c>
      <c r="L151" s="3" t="s">
        <v>2</v>
      </c>
      <c r="M151" s="3" t="s">
        <v>2</v>
      </c>
      <c r="N151" s="3" t="s">
        <v>2</v>
      </c>
    </row>
    <row r="152" spans="1:14" ht="20.25" customHeight="1">
      <c r="A152" s="3" t="s">
        <v>287</v>
      </c>
      <c r="B152" s="3" t="s">
        <v>1930</v>
      </c>
      <c r="C152" s="3" t="s">
        <v>2</v>
      </c>
      <c r="D152" s="3" t="s">
        <v>2</v>
      </c>
      <c r="E152" s="3" t="s">
        <v>2</v>
      </c>
      <c r="F152" s="3" t="s">
        <v>2</v>
      </c>
      <c r="G152" s="3" t="s">
        <v>2</v>
      </c>
      <c r="H152" s="3" t="s">
        <v>2</v>
      </c>
      <c r="I152" s="3" t="s">
        <v>2</v>
      </c>
      <c r="J152" s="3" t="s">
        <v>2</v>
      </c>
      <c r="K152" s="3" t="s">
        <v>2</v>
      </c>
      <c r="L152" s="3" t="s">
        <v>2</v>
      </c>
      <c r="M152" s="3" t="s">
        <v>2</v>
      </c>
      <c r="N152" s="3" t="s">
        <v>2</v>
      </c>
    </row>
    <row r="153" spans="1:14" ht="20.25" customHeight="1">
      <c r="A153" s="3" t="s">
        <v>587</v>
      </c>
      <c r="B153" s="3" t="s">
        <v>2</v>
      </c>
      <c r="C153" s="3" t="s">
        <v>2</v>
      </c>
      <c r="D153" s="3" t="s">
        <v>2</v>
      </c>
      <c r="E153" s="3" t="s">
        <v>2</v>
      </c>
      <c r="F153" s="3" t="s">
        <v>2</v>
      </c>
      <c r="G153" s="3" t="s">
        <v>2</v>
      </c>
      <c r="H153" s="3" t="s">
        <v>2</v>
      </c>
      <c r="I153" s="3" t="s">
        <v>2</v>
      </c>
      <c r="J153" s="3" t="s">
        <v>2</v>
      </c>
      <c r="K153" s="3" t="s">
        <v>2</v>
      </c>
      <c r="L153" s="3" t="s">
        <v>2</v>
      </c>
      <c r="M153" s="3" t="s">
        <v>2</v>
      </c>
      <c r="N153" s="3" t="s">
        <v>2</v>
      </c>
    </row>
    <row r="154" spans="1:14" ht="20.25" customHeight="1">
      <c r="A154" s="3" t="s">
        <v>189</v>
      </c>
      <c r="B154" s="3" t="s">
        <v>1931</v>
      </c>
      <c r="C154" s="3">
        <v>19.46</v>
      </c>
      <c r="D154" s="3">
        <v>23.36</v>
      </c>
      <c r="E154" s="3">
        <v>23.36</v>
      </c>
      <c r="F154" s="3">
        <v>0.34899999999999998</v>
      </c>
      <c r="G154" s="3">
        <v>0.41899999999999998</v>
      </c>
      <c r="H154" s="3">
        <v>0.41899999999999998</v>
      </c>
      <c r="I154" s="3">
        <v>6552.5</v>
      </c>
      <c r="J154" s="3">
        <v>0.11749999999999999</v>
      </c>
      <c r="K154" s="3">
        <v>867.3</v>
      </c>
      <c r="L154" s="3">
        <v>1.5599999999999999E-2</v>
      </c>
      <c r="M154" s="3">
        <v>0</v>
      </c>
      <c r="N154" s="3">
        <v>0</v>
      </c>
    </row>
    <row r="155" spans="1:14" ht="20.25" customHeight="1">
      <c r="A155" s="3" t="s">
        <v>288</v>
      </c>
      <c r="B155" s="3" t="s">
        <v>1932</v>
      </c>
      <c r="C155" s="3" t="s">
        <v>2</v>
      </c>
      <c r="D155" s="3" t="s">
        <v>2</v>
      </c>
      <c r="E155" s="3" t="s">
        <v>2</v>
      </c>
      <c r="F155" s="3" t="s">
        <v>2</v>
      </c>
      <c r="G155" s="3" t="s">
        <v>2</v>
      </c>
      <c r="H155" s="3" t="s">
        <v>2</v>
      </c>
      <c r="I155" s="3" t="s">
        <v>2</v>
      </c>
      <c r="J155" s="3" t="s">
        <v>2</v>
      </c>
      <c r="K155" s="3" t="s">
        <v>2</v>
      </c>
      <c r="L155" s="3" t="s">
        <v>2</v>
      </c>
      <c r="M155" s="3" t="s">
        <v>2</v>
      </c>
      <c r="N155" s="3" t="s">
        <v>2</v>
      </c>
    </row>
    <row r="156" spans="1:14" ht="20.25" customHeight="1">
      <c r="A156" s="3" t="s">
        <v>125</v>
      </c>
      <c r="B156" s="3" t="s">
        <v>1933</v>
      </c>
      <c r="C156" s="3">
        <v>20.190000000000001</v>
      </c>
      <c r="D156" s="3">
        <v>21.34</v>
      </c>
      <c r="E156" s="3">
        <v>21.34</v>
      </c>
      <c r="F156" s="3">
        <v>0.45700000000000002</v>
      </c>
      <c r="G156" s="3">
        <v>0.48299999999999998</v>
      </c>
      <c r="H156" s="3">
        <v>0.48299999999999998</v>
      </c>
      <c r="I156" s="3">
        <v>671.1</v>
      </c>
      <c r="J156" s="3">
        <v>1.52E-2</v>
      </c>
      <c r="K156" s="3">
        <v>582</v>
      </c>
      <c r="L156" s="3">
        <v>1.32E-2</v>
      </c>
      <c r="M156" s="3">
        <v>0</v>
      </c>
      <c r="N156" s="3">
        <v>0</v>
      </c>
    </row>
    <row r="157" spans="1:14" ht="20.25" customHeight="1">
      <c r="A157" s="3" t="s">
        <v>156</v>
      </c>
      <c r="B157" s="3" t="s">
        <v>2</v>
      </c>
      <c r="C157" s="3" t="s">
        <v>2</v>
      </c>
      <c r="D157" s="3" t="s">
        <v>2</v>
      </c>
      <c r="E157" s="3" t="s">
        <v>2</v>
      </c>
      <c r="F157" s="3" t="s">
        <v>2</v>
      </c>
      <c r="G157" s="3" t="s">
        <v>2</v>
      </c>
      <c r="H157" s="3" t="s">
        <v>2</v>
      </c>
      <c r="I157" s="3" t="s">
        <v>2</v>
      </c>
      <c r="J157" s="3" t="s">
        <v>2</v>
      </c>
      <c r="K157" s="3" t="s">
        <v>2</v>
      </c>
      <c r="L157" s="3" t="s">
        <v>2</v>
      </c>
      <c r="M157" s="3" t="s">
        <v>2</v>
      </c>
      <c r="N157" s="3" t="s">
        <v>2</v>
      </c>
    </row>
    <row r="158" spans="1:14" ht="20.25" customHeight="1">
      <c r="A158" s="3" t="s">
        <v>214</v>
      </c>
      <c r="B158" s="3" t="s">
        <v>1934</v>
      </c>
      <c r="C158" s="3">
        <v>100.66</v>
      </c>
      <c r="D158" s="3">
        <v>80.849999999999994</v>
      </c>
      <c r="E158" s="3">
        <v>80.849999999999994</v>
      </c>
      <c r="F158" s="3">
        <v>0.56899999999999995</v>
      </c>
      <c r="G158" s="3">
        <v>0.45700000000000002</v>
      </c>
      <c r="H158" s="3">
        <v>0.45700000000000002</v>
      </c>
      <c r="I158" s="3">
        <v>147146.1</v>
      </c>
      <c r="J158" s="3">
        <v>0.83179999999999998</v>
      </c>
      <c r="K158" s="3">
        <v>114436.2</v>
      </c>
      <c r="L158" s="3">
        <v>0.64690000000000003</v>
      </c>
      <c r="M158" s="3">
        <v>0</v>
      </c>
      <c r="N158" s="3">
        <v>0</v>
      </c>
    </row>
    <row r="159" spans="1:14" ht="20.25" customHeight="1">
      <c r="A159" s="3" t="s">
        <v>407</v>
      </c>
      <c r="B159" s="3" t="s">
        <v>1935</v>
      </c>
      <c r="C159" s="3">
        <v>0.05</v>
      </c>
      <c r="D159" s="3">
        <v>0.05</v>
      </c>
      <c r="E159" s="3">
        <v>0.05</v>
      </c>
      <c r="F159" s="3">
        <v>0.47399999999999998</v>
      </c>
      <c r="G159" s="3">
        <v>0.57699999999999996</v>
      </c>
      <c r="H159" s="3">
        <v>0.57699999999999996</v>
      </c>
      <c r="I159" s="3">
        <v>0</v>
      </c>
      <c r="J159" s="3">
        <v>0</v>
      </c>
      <c r="K159" s="3">
        <v>0</v>
      </c>
      <c r="L159" s="3">
        <v>0</v>
      </c>
      <c r="M159" s="3">
        <v>0</v>
      </c>
      <c r="N159" s="3">
        <v>0</v>
      </c>
    </row>
    <row r="160" spans="1:14" ht="20.25" customHeight="1">
      <c r="A160" s="3" t="s">
        <v>289</v>
      </c>
      <c r="B160" s="3" t="s">
        <v>1936</v>
      </c>
      <c r="C160" s="3" t="s">
        <v>2</v>
      </c>
      <c r="D160" s="3" t="s">
        <v>2</v>
      </c>
      <c r="E160" s="3" t="s">
        <v>2</v>
      </c>
      <c r="F160" s="3" t="s">
        <v>2</v>
      </c>
      <c r="G160" s="3" t="s">
        <v>2</v>
      </c>
      <c r="H160" s="3" t="s">
        <v>2</v>
      </c>
      <c r="I160" s="3" t="s">
        <v>2</v>
      </c>
      <c r="J160" s="3" t="s">
        <v>2</v>
      </c>
      <c r="K160" s="3" t="s">
        <v>2</v>
      </c>
      <c r="L160" s="3" t="s">
        <v>2</v>
      </c>
      <c r="M160" s="3" t="s">
        <v>2</v>
      </c>
      <c r="N160" s="3" t="s">
        <v>2</v>
      </c>
    </row>
    <row r="161" spans="1:14" ht="20.25" customHeight="1">
      <c r="A161" s="3" t="s">
        <v>205</v>
      </c>
      <c r="B161" s="3" t="s">
        <v>1937</v>
      </c>
      <c r="C161" s="3">
        <v>0.01</v>
      </c>
      <c r="D161" s="3">
        <v>0.01</v>
      </c>
      <c r="E161" s="3">
        <v>0.01</v>
      </c>
      <c r="F161" s="3">
        <v>0.42199999999999999</v>
      </c>
      <c r="G161" s="3">
        <v>0.42199999999999999</v>
      </c>
      <c r="H161" s="3">
        <v>0.42199999999999999</v>
      </c>
      <c r="I161" s="3">
        <v>12.8</v>
      </c>
      <c r="J161" s="3">
        <v>0.65490000000000004</v>
      </c>
      <c r="K161" s="3">
        <v>0</v>
      </c>
      <c r="L161" s="3">
        <v>0</v>
      </c>
      <c r="M161" s="3">
        <v>0</v>
      </c>
      <c r="N161" s="3">
        <v>0</v>
      </c>
    </row>
    <row r="162" spans="1:14" ht="20.25" customHeight="1">
      <c r="A162" s="3" t="s">
        <v>153</v>
      </c>
      <c r="B162" s="3" t="s">
        <v>1938</v>
      </c>
      <c r="C162" s="3">
        <v>0.67</v>
      </c>
      <c r="D162" s="3">
        <v>9.9700000000000006</v>
      </c>
      <c r="E162" s="3">
        <v>9.9700000000000006</v>
      </c>
      <c r="F162" s="3">
        <v>3.5000000000000003E-2</v>
      </c>
      <c r="G162" s="3">
        <v>0.52100000000000002</v>
      </c>
      <c r="H162" s="3">
        <v>0.52100000000000002</v>
      </c>
      <c r="I162" s="3">
        <v>1870.3</v>
      </c>
      <c r="J162" s="3">
        <v>9.7699999999999995E-2</v>
      </c>
      <c r="K162" s="3">
        <v>1335.9</v>
      </c>
      <c r="L162" s="3">
        <v>6.9800000000000001E-2</v>
      </c>
      <c r="M162" s="3">
        <v>0</v>
      </c>
      <c r="N162" s="3">
        <v>0</v>
      </c>
    </row>
    <row r="163" spans="1:14" ht="20.25" customHeight="1">
      <c r="A163" s="3" t="s">
        <v>290</v>
      </c>
      <c r="B163" s="3" t="s">
        <v>1939</v>
      </c>
      <c r="C163" s="3" t="s">
        <v>2</v>
      </c>
      <c r="D163" s="3" t="s">
        <v>2</v>
      </c>
      <c r="E163" s="3" t="s">
        <v>2</v>
      </c>
      <c r="F163" s="3" t="s">
        <v>2</v>
      </c>
      <c r="G163" s="3" t="s">
        <v>2</v>
      </c>
      <c r="H163" s="3" t="s">
        <v>2</v>
      </c>
      <c r="I163" s="3" t="s">
        <v>2</v>
      </c>
      <c r="J163" s="3" t="s">
        <v>2</v>
      </c>
      <c r="K163" s="3" t="s">
        <v>2</v>
      </c>
      <c r="L163" s="3" t="s">
        <v>2</v>
      </c>
      <c r="M163" s="3" t="s">
        <v>2</v>
      </c>
      <c r="N163" s="3" t="s">
        <v>2</v>
      </c>
    </row>
    <row r="164" spans="1:14" ht="20.25" customHeight="1">
      <c r="A164" s="3" t="s">
        <v>181</v>
      </c>
      <c r="B164" s="3" t="s">
        <v>1940</v>
      </c>
      <c r="C164" s="3">
        <v>0.01</v>
      </c>
      <c r="D164" s="3">
        <v>0.01</v>
      </c>
      <c r="E164" s="3">
        <v>0.01</v>
      </c>
      <c r="F164" s="3">
        <v>0.31900000000000001</v>
      </c>
      <c r="G164" s="3">
        <v>0.41899999999999998</v>
      </c>
      <c r="H164" s="3">
        <v>0.41899999999999998</v>
      </c>
      <c r="I164" s="3">
        <v>0</v>
      </c>
      <c r="J164" s="3">
        <v>0</v>
      </c>
      <c r="K164" s="3">
        <v>0</v>
      </c>
      <c r="L164" s="3">
        <v>0</v>
      </c>
      <c r="M164" s="3">
        <v>0</v>
      </c>
      <c r="N164" s="3">
        <v>0</v>
      </c>
    </row>
    <row r="165" spans="1:14" ht="20.25" customHeight="1">
      <c r="A165" s="3" t="s">
        <v>291</v>
      </c>
      <c r="B165" s="3" t="s">
        <v>1941</v>
      </c>
      <c r="C165" s="3">
        <v>7.0000000000000007E-2</v>
      </c>
      <c r="D165" s="3">
        <v>0.09</v>
      </c>
      <c r="E165" s="3">
        <v>0.09</v>
      </c>
      <c r="F165" s="3">
        <v>0.31900000000000001</v>
      </c>
      <c r="G165" s="3">
        <v>0.41899999999999998</v>
      </c>
      <c r="H165" s="3">
        <v>0.41899999999999998</v>
      </c>
      <c r="I165" s="3">
        <v>0</v>
      </c>
      <c r="J165" s="3">
        <v>0</v>
      </c>
      <c r="K165" s="3">
        <v>0</v>
      </c>
      <c r="L165" s="3">
        <v>0</v>
      </c>
      <c r="M165" s="3">
        <v>0</v>
      </c>
      <c r="N165" s="3">
        <v>0</v>
      </c>
    </row>
    <row r="166" spans="1:14" ht="20.25" customHeight="1">
      <c r="A166" s="3" t="s">
        <v>292</v>
      </c>
      <c r="B166" s="3" t="s">
        <v>1942</v>
      </c>
      <c r="C166" s="3">
        <v>2.0699999999999998</v>
      </c>
      <c r="D166" s="3">
        <v>1.95</v>
      </c>
      <c r="E166" s="3">
        <v>1.95</v>
      </c>
      <c r="F166" s="3">
        <v>0.57399999999999995</v>
      </c>
      <c r="G166" s="3">
        <v>0.54100000000000004</v>
      </c>
      <c r="H166" s="3">
        <v>0.54100000000000004</v>
      </c>
      <c r="I166" s="3">
        <v>88.4</v>
      </c>
      <c r="J166" s="3">
        <v>2.4500000000000001E-2</v>
      </c>
      <c r="K166" s="3">
        <v>0</v>
      </c>
      <c r="L166" s="3">
        <v>0</v>
      </c>
      <c r="M166" s="3">
        <v>120.3</v>
      </c>
      <c r="N166" s="3">
        <v>3.3300000000000003E-2</v>
      </c>
    </row>
    <row r="167" spans="1:14" ht="20.25" customHeight="1">
      <c r="A167" s="3" t="s">
        <v>126</v>
      </c>
      <c r="B167" s="3" t="s">
        <v>1943</v>
      </c>
      <c r="C167" s="3">
        <v>10.74</v>
      </c>
      <c r="D167" s="3">
        <v>12.34</v>
      </c>
      <c r="E167" s="3">
        <v>12.34</v>
      </c>
      <c r="F167" s="3">
        <v>0.39500000000000002</v>
      </c>
      <c r="G167" s="3">
        <v>0.45400000000000001</v>
      </c>
      <c r="H167" s="3">
        <v>0.45400000000000001</v>
      </c>
      <c r="I167" s="3">
        <v>3662.6</v>
      </c>
      <c r="J167" s="3">
        <v>0.13469999999999999</v>
      </c>
      <c r="K167" s="3">
        <v>0</v>
      </c>
      <c r="L167" s="3">
        <v>0</v>
      </c>
      <c r="M167" s="3">
        <v>0</v>
      </c>
      <c r="N167" s="3">
        <v>0</v>
      </c>
    </row>
    <row r="168" spans="1:14" ht="20.25" customHeight="1">
      <c r="A168" s="3" t="s">
        <v>293</v>
      </c>
      <c r="B168" s="3" t="s">
        <v>1944</v>
      </c>
      <c r="C168" s="3" t="s">
        <v>2</v>
      </c>
      <c r="D168" s="3" t="s">
        <v>2</v>
      </c>
      <c r="E168" s="3" t="s">
        <v>2</v>
      </c>
      <c r="F168" s="3" t="s">
        <v>2</v>
      </c>
      <c r="G168" s="3" t="s">
        <v>2</v>
      </c>
      <c r="H168" s="3" t="s">
        <v>2</v>
      </c>
      <c r="I168" s="3" t="s">
        <v>2</v>
      </c>
      <c r="J168" s="3" t="s">
        <v>2</v>
      </c>
      <c r="K168" s="3" t="s">
        <v>2</v>
      </c>
      <c r="L168" s="3" t="s">
        <v>2</v>
      </c>
      <c r="M168" s="3" t="s">
        <v>2</v>
      </c>
      <c r="N168" s="3" t="s">
        <v>2</v>
      </c>
    </row>
    <row r="169" spans="1:14" ht="20.25" customHeight="1">
      <c r="A169" s="3" t="s">
        <v>192</v>
      </c>
      <c r="B169" s="3" t="s">
        <v>1945</v>
      </c>
      <c r="C169" s="3">
        <v>0.87</v>
      </c>
      <c r="D169" s="3">
        <v>1.1399999999999999</v>
      </c>
      <c r="E169" s="3">
        <v>1.1399999999999999</v>
      </c>
      <c r="F169" s="3">
        <v>0.31900000000000001</v>
      </c>
      <c r="G169" s="3">
        <v>0.41899999999999998</v>
      </c>
      <c r="H169" s="3">
        <v>0.41899999999999998</v>
      </c>
      <c r="I169" s="3">
        <v>0</v>
      </c>
      <c r="J169" s="3">
        <v>0</v>
      </c>
      <c r="K169" s="3">
        <v>0</v>
      </c>
      <c r="L169" s="3">
        <v>0</v>
      </c>
      <c r="M169" s="3">
        <v>0</v>
      </c>
      <c r="N169" s="3">
        <v>0</v>
      </c>
    </row>
    <row r="170" spans="1:14" ht="20.25" customHeight="1">
      <c r="A170" s="3" t="s">
        <v>294</v>
      </c>
      <c r="B170" s="3" t="s">
        <v>1946</v>
      </c>
      <c r="C170" s="3" t="s">
        <v>2</v>
      </c>
      <c r="D170" s="3" t="s">
        <v>2</v>
      </c>
      <c r="E170" s="3" t="s">
        <v>2</v>
      </c>
      <c r="F170" s="3" t="s">
        <v>2</v>
      </c>
      <c r="G170" s="3" t="s">
        <v>2</v>
      </c>
      <c r="H170" s="3" t="s">
        <v>2</v>
      </c>
      <c r="I170" s="3" t="s">
        <v>2</v>
      </c>
      <c r="J170" s="3" t="s">
        <v>2</v>
      </c>
      <c r="K170" s="3" t="s">
        <v>2</v>
      </c>
      <c r="L170" s="3" t="s">
        <v>2</v>
      </c>
      <c r="M170" s="3" t="s">
        <v>2</v>
      </c>
      <c r="N170" s="3" t="s">
        <v>2</v>
      </c>
    </row>
    <row r="171" spans="1:14" ht="20.25" customHeight="1">
      <c r="A171" s="3" t="s">
        <v>295</v>
      </c>
      <c r="B171" s="3" t="s">
        <v>1947</v>
      </c>
      <c r="C171" s="3">
        <v>12.55</v>
      </c>
      <c r="D171" s="3">
        <v>16.25</v>
      </c>
      <c r="E171" s="3">
        <v>16.25</v>
      </c>
      <c r="F171" s="3">
        <v>0.55300000000000005</v>
      </c>
      <c r="G171" s="3">
        <v>0.71599999999999997</v>
      </c>
      <c r="H171" s="3">
        <v>0.71599999999999997</v>
      </c>
      <c r="I171" s="3">
        <v>0</v>
      </c>
      <c r="J171" s="3">
        <v>0</v>
      </c>
      <c r="K171" s="3">
        <v>0</v>
      </c>
      <c r="L171" s="3">
        <v>0</v>
      </c>
      <c r="M171" s="3">
        <v>0</v>
      </c>
      <c r="N171" s="3">
        <v>0</v>
      </c>
    </row>
    <row r="172" spans="1:14" ht="20.25" customHeight="1">
      <c r="A172" s="3" t="s">
        <v>296</v>
      </c>
      <c r="B172" s="3" t="s">
        <v>1948</v>
      </c>
      <c r="C172" s="3" t="s">
        <v>2</v>
      </c>
      <c r="D172" s="3" t="s">
        <v>2</v>
      </c>
      <c r="E172" s="3" t="s">
        <v>2</v>
      </c>
      <c r="F172" s="3" t="s">
        <v>2</v>
      </c>
      <c r="G172" s="3" t="s">
        <v>2</v>
      </c>
      <c r="H172" s="3" t="s">
        <v>2</v>
      </c>
      <c r="I172" s="3" t="s">
        <v>2</v>
      </c>
      <c r="J172" s="3" t="s">
        <v>2</v>
      </c>
      <c r="K172" s="3" t="s">
        <v>2</v>
      </c>
      <c r="L172" s="3" t="s">
        <v>2</v>
      </c>
      <c r="M172" s="3" t="s">
        <v>2</v>
      </c>
      <c r="N172" s="3" t="s">
        <v>2</v>
      </c>
    </row>
    <row r="173" spans="1:14" ht="20.25" customHeight="1">
      <c r="A173" s="3" t="s">
        <v>297</v>
      </c>
      <c r="B173" s="3" t="s">
        <v>1949</v>
      </c>
      <c r="C173" s="3" t="s">
        <v>2</v>
      </c>
      <c r="D173" s="3" t="s">
        <v>2</v>
      </c>
      <c r="E173" s="3" t="s">
        <v>2</v>
      </c>
      <c r="F173" s="3" t="s">
        <v>2</v>
      </c>
      <c r="G173" s="3" t="s">
        <v>2</v>
      </c>
      <c r="H173" s="3" t="s">
        <v>2</v>
      </c>
      <c r="I173" s="3" t="s">
        <v>2</v>
      </c>
      <c r="J173" s="3" t="s">
        <v>2</v>
      </c>
      <c r="K173" s="3" t="s">
        <v>2</v>
      </c>
      <c r="L173" s="3" t="s">
        <v>2</v>
      </c>
      <c r="M173" s="3" t="s">
        <v>2</v>
      </c>
      <c r="N173" s="3" t="s">
        <v>2</v>
      </c>
    </row>
    <row r="174" spans="1:14" ht="20.25" customHeight="1">
      <c r="A174" s="3" t="s">
        <v>91</v>
      </c>
      <c r="B174" s="3" t="s">
        <v>1950</v>
      </c>
      <c r="C174" s="3">
        <v>0.39</v>
      </c>
      <c r="D174" s="3">
        <v>0</v>
      </c>
      <c r="E174" s="3">
        <v>0</v>
      </c>
      <c r="F174" s="3">
        <v>2.9000000000000001E-2</v>
      </c>
      <c r="G174" s="3">
        <v>0</v>
      </c>
      <c r="H174" s="3">
        <v>0</v>
      </c>
      <c r="I174" s="3">
        <v>13181.5</v>
      </c>
      <c r="J174" s="3">
        <v>0.98719999999999997</v>
      </c>
      <c r="K174" s="3">
        <v>10098.700000000001</v>
      </c>
      <c r="L174" s="3">
        <v>0.75629999999999997</v>
      </c>
      <c r="M174" s="3">
        <v>0</v>
      </c>
      <c r="N174" s="3">
        <v>0</v>
      </c>
    </row>
    <row r="175" spans="1:14" ht="20.25" customHeight="1">
      <c r="A175" s="3" t="s">
        <v>146</v>
      </c>
      <c r="B175" s="3" t="s">
        <v>1951</v>
      </c>
      <c r="C175" s="3">
        <v>94.28</v>
      </c>
      <c r="D175" s="3">
        <v>64.510000000000005</v>
      </c>
      <c r="E175" s="3">
        <v>64.510000000000005</v>
      </c>
      <c r="F175" s="3">
        <v>0.47499999999999998</v>
      </c>
      <c r="G175" s="3">
        <v>0.32500000000000001</v>
      </c>
      <c r="H175" s="3">
        <v>0.32500000000000001</v>
      </c>
      <c r="I175" s="3">
        <v>79318.3</v>
      </c>
      <c r="J175" s="3">
        <v>0.39960000000000001</v>
      </c>
      <c r="K175" s="3">
        <v>54956.3</v>
      </c>
      <c r="L175" s="3">
        <v>0.27689999999999998</v>
      </c>
      <c r="M175" s="3">
        <v>0</v>
      </c>
      <c r="N175" s="3">
        <v>0</v>
      </c>
    </row>
    <row r="176" spans="1:14" ht="20.25" customHeight="1">
      <c r="A176" s="3" t="s">
        <v>82</v>
      </c>
      <c r="B176" s="3" t="s">
        <v>2</v>
      </c>
      <c r="C176" s="3" t="s">
        <v>2</v>
      </c>
      <c r="D176" s="3" t="s">
        <v>2</v>
      </c>
      <c r="E176" s="3" t="s">
        <v>2</v>
      </c>
      <c r="F176" s="3" t="s">
        <v>2</v>
      </c>
      <c r="G176" s="3" t="s">
        <v>2</v>
      </c>
      <c r="H176" s="3" t="s">
        <v>2</v>
      </c>
      <c r="I176" s="3" t="s">
        <v>2</v>
      </c>
      <c r="J176" s="3" t="s">
        <v>2</v>
      </c>
      <c r="K176" s="3" t="s">
        <v>2</v>
      </c>
      <c r="L176" s="3" t="s">
        <v>2</v>
      </c>
      <c r="M176" s="3" t="s">
        <v>2</v>
      </c>
      <c r="N176" s="3" t="s">
        <v>2</v>
      </c>
    </row>
    <row r="177" spans="1:14" ht="20.25" customHeight="1">
      <c r="A177" s="3" t="s">
        <v>218</v>
      </c>
      <c r="B177" s="3" t="s">
        <v>1952</v>
      </c>
      <c r="C177" s="3">
        <v>43.7</v>
      </c>
      <c r="D177" s="3">
        <v>36.64</v>
      </c>
      <c r="E177" s="3">
        <v>36.64</v>
      </c>
      <c r="F177" s="3">
        <v>0.433</v>
      </c>
      <c r="G177" s="3">
        <v>0.36299999999999999</v>
      </c>
      <c r="H177" s="3">
        <v>0.36299999999999999</v>
      </c>
      <c r="I177" s="3">
        <v>7552.6</v>
      </c>
      <c r="J177" s="3">
        <v>7.4800000000000005E-2</v>
      </c>
      <c r="K177" s="3">
        <v>476.9</v>
      </c>
      <c r="L177" s="3">
        <v>4.7000000000000002E-3</v>
      </c>
      <c r="M177" s="3">
        <v>0</v>
      </c>
      <c r="N177" s="3">
        <v>0</v>
      </c>
    </row>
    <row r="178" spans="1:14" ht="20.25" customHeight="1">
      <c r="A178" s="3" t="s">
        <v>298</v>
      </c>
      <c r="B178" s="3" t="s">
        <v>1953</v>
      </c>
      <c r="C178" s="3" t="s">
        <v>2</v>
      </c>
      <c r="D178" s="3" t="s">
        <v>2</v>
      </c>
      <c r="E178" s="3" t="s">
        <v>2</v>
      </c>
      <c r="F178" s="3" t="s">
        <v>2</v>
      </c>
      <c r="G178" s="3" t="s">
        <v>2</v>
      </c>
      <c r="H178" s="3" t="s">
        <v>2</v>
      </c>
      <c r="I178" s="3" t="s">
        <v>2</v>
      </c>
      <c r="J178" s="3" t="s">
        <v>2</v>
      </c>
      <c r="K178" s="3" t="s">
        <v>2</v>
      </c>
      <c r="L178" s="3" t="s">
        <v>2</v>
      </c>
      <c r="M178" s="3" t="s">
        <v>2</v>
      </c>
      <c r="N178" s="3" t="s">
        <v>2</v>
      </c>
    </row>
    <row r="179" spans="1:14" ht="20.25" customHeight="1">
      <c r="A179" s="3" t="s">
        <v>299</v>
      </c>
      <c r="B179" s="3" t="s">
        <v>2</v>
      </c>
      <c r="C179" s="3" t="s">
        <v>2</v>
      </c>
      <c r="D179" s="3" t="s">
        <v>2</v>
      </c>
      <c r="E179" s="3" t="s">
        <v>2</v>
      </c>
      <c r="F179" s="3" t="s">
        <v>2</v>
      </c>
      <c r="G179" s="3" t="s">
        <v>2</v>
      </c>
      <c r="H179" s="3" t="s">
        <v>2</v>
      </c>
      <c r="I179" s="3" t="s">
        <v>2</v>
      </c>
      <c r="J179" s="3" t="s">
        <v>2</v>
      </c>
      <c r="K179" s="3" t="s">
        <v>2</v>
      </c>
      <c r="L179" s="3" t="s">
        <v>2</v>
      </c>
      <c r="M179" s="3" t="s">
        <v>2</v>
      </c>
      <c r="N179" s="3" t="s">
        <v>2</v>
      </c>
    </row>
    <row r="180" spans="1:14" ht="20.25" customHeight="1">
      <c r="A180" s="3" t="s">
        <v>300</v>
      </c>
      <c r="B180" s="3" t="s">
        <v>1954</v>
      </c>
      <c r="C180" s="3">
        <v>0.02</v>
      </c>
      <c r="D180" s="3">
        <v>0.03</v>
      </c>
      <c r="E180" s="3">
        <v>0.03</v>
      </c>
      <c r="F180" s="3">
        <v>0.497</v>
      </c>
      <c r="G180" s="3">
        <v>0.64800000000000002</v>
      </c>
      <c r="H180" s="3">
        <v>0.64800000000000002</v>
      </c>
      <c r="I180" s="3">
        <v>0</v>
      </c>
      <c r="J180" s="3">
        <v>0</v>
      </c>
      <c r="K180" s="3">
        <v>0</v>
      </c>
      <c r="L180" s="3">
        <v>0</v>
      </c>
      <c r="M180" s="3">
        <v>0</v>
      </c>
      <c r="N180" s="3">
        <v>0</v>
      </c>
    </row>
    <row r="181" spans="1:14" ht="20.25" customHeight="1">
      <c r="A181" s="3" t="s">
        <v>121</v>
      </c>
      <c r="B181" s="3" t="s">
        <v>1955</v>
      </c>
      <c r="C181" s="3" t="s">
        <v>2</v>
      </c>
      <c r="D181" s="3" t="s">
        <v>2</v>
      </c>
      <c r="E181" s="3" t="s">
        <v>2</v>
      </c>
      <c r="F181" s="3" t="s">
        <v>2</v>
      </c>
      <c r="G181" s="3" t="s">
        <v>2</v>
      </c>
      <c r="H181" s="3" t="s">
        <v>2</v>
      </c>
      <c r="I181" s="3" t="s">
        <v>2</v>
      </c>
      <c r="J181" s="3" t="s">
        <v>2</v>
      </c>
      <c r="K181" s="3" t="s">
        <v>2</v>
      </c>
      <c r="L181" s="3" t="s">
        <v>2</v>
      </c>
      <c r="M181" s="3" t="s">
        <v>2</v>
      </c>
      <c r="N181" s="3" t="s">
        <v>2</v>
      </c>
    </row>
    <row r="182" spans="1:14" ht="20.25" customHeight="1">
      <c r="A182" s="3" t="s">
        <v>301</v>
      </c>
      <c r="B182" s="3" t="s">
        <v>1956</v>
      </c>
      <c r="C182" s="3" t="s">
        <v>2</v>
      </c>
      <c r="D182" s="3" t="s">
        <v>2</v>
      </c>
      <c r="E182" s="3" t="s">
        <v>2</v>
      </c>
      <c r="F182" s="3" t="s">
        <v>2</v>
      </c>
      <c r="G182" s="3" t="s">
        <v>2</v>
      </c>
      <c r="H182" s="3" t="s">
        <v>2</v>
      </c>
      <c r="I182" s="3" t="s">
        <v>2</v>
      </c>
      <c r="J182" s="3" t="s">
        <v>2</v>
      </c>
      <c r="K182" s="3" t="s">
        <v>2</v>
      </c>
      <c r="L182" s="3" t="s">
        <v>2</v>
      </c>
      <c r="M182" s="3" t="s">
        <v>2</v>
      </c>
      <c r="N182" s="3" t="s">
        <v>2</v>
      </c>
    </row>
    <row r="183" spans="1:14" ht="20.25" customHeight="1">
      <c r="A183" s="3" t="s">
        <v>150</v>
      </c>
      <c r="B183" s="3" t="s">
        <v>1957</v>
      </c>
      <c r="C183" s="3">
        <v>0.01</v>
      </c>
      <c r="D183" s="3">
        <v>0.01</v>
      </c>
      <c r="E183" s="3">
        <v>0.01</v>
      </c>
      <c r="F183" s="3">
        <v>0.45800000000000002</v>
      </c>
      <c r="G183" s="3">
        <v>0.57599999999999996</v>
      </c>
      <c r="H183" s="3">
        <v>0.57599999999999996</v>
      </c>
      <c r="I183" s="3">
        <v>0</v>
      </c>
      <c r="J183" s="3">
        <v>0</v>
      </c>
      <c r="K183" s="3">
        <v>0</v>
      </c>
      <c r="L183" s="3">
        <v>0</v>
      </c>
      <c r="M183" s="3">
        <v>0.1</v>
      </c>
      <c r="N183" s="3">
        <v>5.3E-3</v>
      </c>
    </row>
    <row r="184" spans="1:14" ht="20.25" customHeight="1">
      <c r="A184" s="3" t="s">
        <v>234</v>
      </c>
      <c r="B184" s="3" t="s">
        <v>1958</v>
      </c>
      <c r="C184" s="3">
        <v>30.36</v>
      </c>
      <c r="D184" s="3">
        <v>26.1</v>
      </c>
      <c r="E184" s="3">
        <v>26.1</v>
      </c>
      <c r="F184" s="3">
        <v>0.45600000000000002</v>
      </c>
      <c r="G184" s="3">
        <v>0.39200000000000002</v>
      </c>
      <c r="H184" s="3">
        <v>0.39200000000000002</v>
      </c>
      <c r="I184" s="3">
        <v>4413.2</v>
      </c>
      <c r="J184" s="3">
        <v>6.6299999999999998E-2</v>
      </c>
      <c r="K184" s="3">
        <v>4413.2</v>
      </c>
      <c r="L184" s="3">
        <v>6.6299999999999998E-2</v>
      </c>
      <c r="M184" s="3">
        <v>0</v>
      </c>
      <c r="N184" s="3">
        <v>0</v>
      </c>
    </row>
    <row r="185" spans="1:14" ht="20.25" customHeight="1">
      <c r="A185" s="3" t="s">
        <v>104</v>
      </c>
      <c r="B185" s="3" t="s">
        <v>1959</v>
      </c>
      <c r="C185" s="3" t="s">
        <v>2</v>
      </c>
      <c r="D185" s="3" t="s">
        <v>2</v>
      </c>
      <c r="E185" s="3" t="s">
        <v>2</v>
      </c>
      <c r="F185" s="3" t="s">
        <v>2</v>
      </c>
      <c r="G185" s="3" t="s">
        <v>2</v>
      </c>
      <c r="H185" s="3" t="s">
        <v>2</v>
      </c>
      <c r="I185" s="3" t="s">
        <v>2</v>
      </c>
      <c r="J185" s="3" t="s">
        <v>2</v>
      </c>
      <c r="K185" s="3" t="s">
        <v>2</v>
      </c>
      <c r="L185" s="3" t="s">
        <v>2</v>
      </c>
      <c r="M185" s="3" t="s">
        <v>2</v>
      </c>
      <c r="N185" s="3" t="s">
        <v>2</v>
      </c>
    </row>
    <row r="186" spans="1:14" ht="20.25" customHeight="1">
      <c r="A186" s="3" t="s">
        <v>155</v>
      </c>
      <c r="B186" s="3" t="s">
        <v>1960</v>
      </c>
      <c r="C186" s="3">
        <v>42.86</v>
      </c>
      <c r="D186" s="3">
        <v>47.44</v>
      </c>
      <c r="E186" s="3">
        <v>47.04</v>
      </c>
      <c r="F186" s="3">
        <v>0.43099999999999999</v>
      </c>
      <c r="G186" s="3">
        <v>0.47699999999999998</v>
      </c>
      <c r="H186" s="3">
        <v>0.47299999999999998</v>
      </c>
      <c r="I186" s="3">
        <v>20481.3</v>
      </c>
      <c r="J186" s="3">
        <v>0.20599999999999999</v>
      </c>
      <c r="K186" s="3">
        <v>18711.8</v>
      </c>
      <c r="L186" s="3">
        <v>0.18820000000000001</v>
      </c>
      <c r="M186" s="3">
        <v>5623.1</v>
      </c>
      <c r="N186" s="3">
        <v>5.6500000000000002E-2</v>
      </c>
    </row>
    <row r="187" spans="1:14" ht="20.25" customHeight="1">
      <c r="A187" s="3" t="s">
        <v>588</v>
      </c>
      <c r="B187" s="3" t="s">
        <v>2</v>
      </c>
      <c r="C187" s="3" t="s">
        <v>2</v>
      </c>
      <c r="D187" s="3" t="s">
        <v>2</v>
      </c>
      <c r="E187" s="3" t="s">
        <v>2</v>
      </c>
      <c r="F187" s="3" t="s">
        <v>2</v>
      </c>
      <c r="G187" s="3" t="s">
        <v>2</v>
      </c>
      <c r="H187" s="3" t="s">
        <v>2</v>
      </c>
      <c r="I187" s="3" t="s">
        <v>2</v>
      </c>
      <c r="J187" s="3" t="s">
        <v>2</v>
      </c>
      <c r="K187" s="3" t="s">
        <v>2</v>
      </c>
      <c r="L187" s="3" t="s">
        <v>2</v>
      </c>
      <c r="M187" s="3" t="s">
        <v>2</v>
      </c>
      <c r="N187" s="3" t="s">
        <v>2</v>
      </c>
    </row>
    <row r="188" spans="1:14" ht="20.25" customHeight="1">
      <c r="A188" s="3" t="s">
        <v>302</v>
      </c>
      <c r="B188" s="3" t="s">
        <v>1961</v>
      </c>
      <c r="C188" s="3" t="s">
        <v>2</v>
      </c>
      <c r="D188" s="3" t="s">
        <v>2</v>
      </c>
      <c r="E188" s="3" t="s">
        <v>2</v>
      </c>
      <c r="F188" s="3" t="s">
        <v>2</v>
      </c>
      <c r="G188" s="3" t="s">
        <v>2</v>
      </c>
      <c r="H188" s="3" t="s">
        <v>2</v>
      </c>
      <c r="I188" s="3" t="s">
        <v>2</v>
      </c>
      <c r="J188" s="3" t="s">
        <v>2</v>
      </c>
      <c r="K188" s="3" t="s">
        <v>2</v>
      </c>
      <c r="L188" s="3" t="s">
        <v>2</v>
      </c>
      <c r="M188" s="3" t="s">
        <v>2</v>
      </c>
      <c r="N188" s="3" t="s">
        <v>2</v>
      </c>
    </row>
    <row r="189" spans="1:14" ht="20.25" customHeight="1">
      <c r="A189" s="3" t="s">
        <v>81</v>
      </c>
      <c r="B189" s="3" t="s">
        <v>1962</v>
      </c>
      <c r="C189" s="3">
        <v>7.88</v>
      </c>
      <c r="D189" s="3">
        <v>9.34</v>
      </c>
      <c r="E189" s="3">
        <v>9.34</v>
      </c>
      <c r="F189" s="3">
        <v>0.41799999999999998</v>
      </c>
      <c r="G189" s="3">
        <v>0.495</v>
      </c>
      <c r="H189" s="3">
        <v>0.495</v>
      </c>
      <c r="I189" s="3">
        <v>4032.2</v>
      </c>
      <c r="J189" s="3">
        <v>0.21379999999999999</v>
      </c>
      <c r="K189" s="3">
        <v>3392.5</v>
      </c>
      <c r="L189" s="3">
        <v>0.1799</v>
      </c>
      <c r="M189" s="3">
        <v>0</v>
      </c>
      <c r="N189" s="3">
        <v>0</v>
      </c>
    </row>
    <row r="190" spans="1:14" ht="20.25" customHeight="1">
      <c r="A190" s="3" t="s">
        <v>113</v>
      </c>
      <c r="B190" s="3" t="s">
        <v>1963</v>
      </c>
      <c r="C190" s="3">
        <v>9.09</v>
      </c>
      <c r="D190" s="3">
        <v>20.82</v>
      </c>
      <c r="E190" s="3">
        <v>20.82</v>
      </c>
      <c r="F190" s="3">
        <v>0.16200000000000001</v>
      </c>
      <c r="G190" s="3">
        <v>0.371</v>
      </c>
      <c r="H190" s="3">
        <v>0.371</v>
      </c>
      <c r="I190" s="3">
        <v>33479.1</v>
      </c>
      <c r="J190" s="3">
        <v>0.59670000000000001</v>
      </c>
      <c r="K190" s="3">
        <v>23.8</v>
      </c>
      <c r="L190" s="3">
        <v>4.0000000000000002E-4</v>
      </c>
      <c r="M190" s="3">
        <v>0</v>
      </c>
      <c r="N190" s="3">
        <v>0</v>
      </c>
    </row>
    <row r="191" spans="1:14" ht="20.25" customHeight="1">
      <c r="A191" s="3" t="s">
        <v>216</v>
      </c>
      <c r="B191" s="3" t="s">
        <v>1964</v>
      </c>
      <c r="C191" s="3">
        <v>338.41</v>
      </c>
      <c r="D191" s="3">
        <v>444.52</v>
      </c>
      <c r="E191" s="3">
        <v>444.52</v>
      </c>
      <c r="F191" s="3">
        <v>0.47199999999999998</v>
      </c>
      <c r="G191" s="3">
        <v>0.62</v>
      </c>
      <c r="H191" s="3">
        <v>0.62</v>
      </c>
      <c r="I191" s="3">
        <v>111527.9</v>
      </c>
      <c r="J191" s="3">
        <v>0.15559999999999999</v>
      </c>
      <c r="K191" s="3">
        <v>1198.7</v>
      </c>
      <c r="L191" s="3">
        <v>1.6999999999999999E-3</v>
      </c>
      <c r="M191" s="3">
        <v>0</v>
      </c>
      <c r="N191" s="3">
        <v>0</v>
      </c>
    </row>
    <row r="192" spans="1:14" ht="20.25" customHeight="1">
      <c r="A192" s="3" t="s">
        <v>213</v>
      </c>
      <c r="B192" s="3" t="s">
        <v>1965</v>
      </c>
      <c r="C192" s="3">
        <v>72.8</v>
      </c>
      <c r="D192" s="3">
        <v>51.52</v>
      </c>
      <c r="E192" s="3">
        <v>51.52</v>
      </c>
      <c r="F192" s="3">
        <v>0.41399999999999998</v>
      </c>
      <c r="G192" s="3">
        <v>0.29299999999999998</v>
      </c>
      <c r="H192" s="3">
        <v>0.29299999999999998</v>
      </c>
      <c r="I192" s="3">
        <v>41703.5</v>
      </c>
      <c r="J192" s="3">
        <v>0.23719999999999999</v>
      </c>
      <c r="K192" s="3">
        <v>36044.5</v>
      </c>
      <c r="L192" s="3">
        <v>0.20499999999999999</v>
      </c>
      <c r="M192" s="3">
        <v>0</v>
      </c>
      <c r="N192" s="3">
        <v>0</v>
      </c>
    </row>
    <row r="193" spans="1:14" ht="20.25" customHeight="1">
      <c r="A193" s="3" t="s">
        <v>303</v>
      </c>
      <c r="B193" s="3" t="s">
        <v>1966</v>
      </c>
      <c r="C193" s="3" t="s">
        <v>2</v>
      </c>
      <c r="D193" s="3" t="s">
        <v>2</v>
      </c>
      <c r="E193" s="3" t="s">
        <v>2</v>
      </c>
      <c r="F193" s="3" t="s">
        <v>2</v>
      </c>
      <c r="G193" s="3" t="s">
        <v>2</v>
      </c>
      <c r="H193" s="3" t="s">
        <v>2</v>
      </c>
      <c r="I193" s="3" t="s">
        <v>2</v>
      </c>
      <c r="J193" s="3" t="s">
        <v>2</v>
      </c>
      <c r="K193" s="3" t="s">
        <v>2</v>
      </c>
      <c r="L193" s="3" t="s">
        <v>2</v>
      </c>
      <c r="M193" s="3" t="s">
        <v>2</v>
      </c>
      <c r="N193" s="3" t="s">
        <v>2</v>
      </c>
    </row>
    <row r="194" spans="1:14" ht="20.25" customHeight="1">
      <c r="A194" s="3" t="s">
        <v>304</v>
      </c>
      <c r="B194" s="3" t="s">
        <v>1967</v>
      </c>
      <c r="C194" s="3" t="s">
        <v>2</v>
      </c>
      <c r="D194" s="3" t="s">
        <v>2</v>
      </c>
      <c r="E194" s="3" t="s">
        <v>2</v>
      </c>
      <c r="F194" s="3" t="s">
        <v>2</v>
      </c>
      <c r="G194" s="3" t="s">
        <v>2</v>
      </c>
      <c r="H194" s="3" t="s">
        <v>2</v>
      </c>
      <c r="I194" s="3" t="s">
        <v>2</v>
      </c>
      <c r="J194" s="3" t="s">
        <v>2</v>
      </c>
      <c r="K194" s="3" t="s">
        <v>2</v>
      </c>
      <c r="L194" s="3" t="s">
        <v>2</v>
      </c>
      <c r="M194" s="3" t="s">
        <v>2</v>
      </c>
      <c r="N194" s="3" t="s">
        <v>2</v>
      </c>
    </row>
    <row r="195" spans="1:14" ht="20.25" customHeight="1">
      <c r="A195" s="3" t="s">
        <v>305</v>
      </c>
      <c r="B195" s="3" t="s">
        <v>1968</v>
      </c>
      <c r="C195" s="3" t="s">
        <v>2</v>
      </c>
      <c r="D195" s="3" t="s">
        <v>2</v>
      </c>
      <c r="E195" s="3" t="s">
        <v>2</v>
      </c>
      <c r="F195" s="3" t="s">
        <v>2</v>
      </c>
      <c r="G195" s="3" t="s">
        <v>2</v>
      </c>
      <c r="H195" s="3" t="s">
        <v>2</v>
      </c>
      <c r="I195" s="3" t="s">
        <v>2</v>
      </c>
      <c r="J195" s="3" t="s">
        <v>2</v>
      </c>
      <c r="K195" s="3" t="s">
        <v>2</v>
      </c>
      <c r="L195" s="3" t="s">
        <v>2</v>
      </c>
      <c r="M195" s="3" t="s">
        <v>2</v>
      </c>
      <c r="N195" s="3" t="s">
        <v>2</v>
      </c>
    </row>
    <row r="196" spans="1:14" ht="20.25" customHeight="1">
      <c r="A196" s="3" t="s">
        <v>306</v>
      </c>
      <c r="B196" s="3" t="s">
        <v>1969</v>
      </c>
      <c r="C196" s="3" t="s">
        <v>2</v>
      </c>
      <c r="D196" s="3" t="s">
        <v>2</v>
      </c>
      <c r="E196" s="3" t="s">
        <v>2</v>
      </c>
      <c r="F196" s="3" t="s">
        <v>2</v>
      </c>
      <c r="G196" s="3" t="s">
        <v>2</v>
      </c>
      <c r="H196" s="3" t="s">
        <v>2</v>
      </c>
      <c r="I196" s="3" t="s">
        <v>2</v>
      </c>
      <c r="J196" s="3" t="s">
        <v>2</v>
      </c>
      <c r="K196" s="3" t="s">
        <v>2</v>
      </c>
      <c r="L196" s="3" t="s">
        <v>2</v>
      </c>
      <c r="M196" s="3" t="s">
        <v>2</v>
      </c>
      <c r="N196" s="3" t="s">
        <v>2</v>
      </c>
    </row>
    <row r="197" spans="1:14" ht="20.25" customHeight="1">
      <c r="A197" s="3" t="s">
        <v>307</v>
      </c>
      <c r="B197" s="3" t="s">
        <v>1970</v>
      </c>
      <c r="C197" s="3" t="s">
        <v>2</v>
      </c>
      <c r="D197" s="3" t="s">
        <v>2</v>
      </c>
      <c r="E197" s="3" t="s">
        <v>2</v>
      </c>
      <c r="F197" s="3" t="s">
        <v>2</v>
      </c>
      <c r="G197" s="3" t="s">
        <v>2</v>
      </c>
      <c r="H197" s="3" t="s">
        <v>2</v>
      </c>
      <c r="I197" s="3" t="s">
        <v>2</v>
      </c>
      <c r="J197" s="3" t="s">
        <v>2</v>
      </c>
      <c r="K197" s="3" t="s">
        <v>2</v>
      </c>
      <c r="L197" s="3" t="s">
        <v>2</v>
      </c>
      <c r="M197" s="3" t="s">
        <v>2</v>
      </c>
      <c r="N197" s="3" t="s">
        <v>2</v>
      </c>
    </row>
    <row r="198" spans="1:14" ht="20.25" customHeight="1">
      <c r="A198" s="3" t="s">
        <v>191</v>
      </c>
      <c r="B198" s="3" t="s">
        <v>1971</v>
      </c>
      <c r="C198" s="3">
        <v>175.79</v>
      </c>
      <c r="D198" s="3">
        <v>235.11</v>
      </c>
      <c r="E198" s="3">
        <v>235.11</v>
      </c>
      <c r="F198" s="3">
        <v>0.32600000000000001</v>
      </c>
      <c r="G198" s="3">
        <v>0.436</v>
      </c>
      <c r="H198" s="3">
        <v>0.436</v>
      </c>
      <c r="I198" s="3">
        <v>97345.9</v>
      </c>
      <c r="J198" s="3">
        <v>0.18049999999999999</v>
      </c>
      <c r="K198" s="3">
        <v>26491.200000000001</v>
      </c>
      <c r="L198" s="3">
        <v>4.9099999999999998E-2</v>
      </c>
      <c r="M198" s="3">
        <v>3076.1</v>
      </c>
      <c r="N198" s="3">
        <v>5.7000000000000002E-3</v>
      </c>
    </row>
    <row r="199" spans="1:14" ht="20.25" customHeight="1">
      <c r="A199" s="3" t="s">
        <v>97</v>
      </c>
      <c r="B199" s="3" t="s">
        <v>2</v>
      </c>
      <c r="C199" s="3" t="s">
        <v>2</v>
      </c>
      <c r="D199" s="3" t="s">
        <v>2</v>
      </c>
      <c r="E199" s="3" t="s">
        <v>2</v>
      </c>
      <c r="F199" s="3" t="s">
        <v>2</v>
      </c>
      <c r="G199" s="3" t="s">
        <v>2</v>
      </c>
      <c r="H199" s="3" t="s">
        <v>2</v>
      </c>
      <c r="I199" s="3" t="s">
        <v>2</v>
      </c>
      <c r="J199" s="3" t="s">
        <v>2</v>
      </c>
      <c r="K199" s="3" t="s">
        <v>2</v>
      </c>
      <c r="L199" s="3" t="s">
        <v>2</v>
      </c>
      <c r="M199" s="3" t="s">
        <v>2</v>
      </c>
      <c r="N199" s="3" t="s">
        <v>2</v>
      </c>
    </row>
    <row r="200" spans="1:14" ht="20.25" customHeight="1">
      <c r="A200" s="3" t="s">
        <v>308</v>
      </c>
      <c r="B200" s="3" t="s">
        <v>1972</v>
      </c>
      <c r="C200" s="3" t="s">
        <v>2</v>
      </c>
      <c r="D200" s="3" t="s">
        <v>2</v>
      </c>
      <c r="E200" s="3" t="s">
        <v>2</v>
      </c>
      <c r="F200" s="3" t="s">
        <v>2</v>
      </c>
      <c r="G200" s="3" t="s">
        <v>2</v>
      </c>
      <c r="H200" s="3" t="s">
        <v>2</v>
      </c>
      <c r="I200" s="3" t="s">
        <v>2</v>
      </c>
      <c r="J200" s="3" t="s">
        <v>2</v>
      </c>
      <c r="K200" s="3" t="s">
        <v>2</v>
      </c>
      <c r="L200" s="3" t="s">
        <v>2</v>
      </c>
      <c r="M200" s="3" t="s">
        <v>2</v>
      </c>
      <c r="N200" s="3" t="s">
        <v>2</v>
      </c>
    </row>
    <row r="201" spans="1:14" ht="20.25" customHeight="1">
      <c r="A201" s="3" t="s">
        <v>309</v>
      </c>
      <c r="B201" s="3" t="s">
        <v>1973</v>
      </c>
      <c r="C201" s="3">
        <v>0</v>
      </c>
      <c r="D201" s="3">
        <v>0.01</v>
      </c>
      <c r="E201" s="3">
        <v>0.01</v>
      </c>
      <c r="F201" s="3">
        <v>0.31900000000000001</v>
      </c>
      <c r="G201" s="3">
        <v>0.41899999999999998</v>
      </c>
      <c r="H201" s="3">
        <v>0.41899999999999998</v>
      </c>
      <c r="I201" s="3">
        <v>0</v>
      </c>
      <c r="J201" s="3">
        <v>0</v>
      </c>
      <c r="K201" s="3">
        <v>0</v>
      </c>
      <c r="L201" s="3">
        <v>0</v>
      </c>
      <c r="M201" s="3">
        <v>0</v>
      </c>
      <c r="N201" s="3">
        <v>0</v>
      </c>
    </row>
    <row r="202" spans="1:14" ht="20.25" customHeight="1">
      <c r="A202" s="3" t="s">
        <v>310</v>
      </c>
      <c r="B202" s="3" t="s">
        <v>1974</v>
      </c>
      <c r="C202" s="3" t="s">
        <v>2</v>
      </c>
      <c r="D202" s="3" t="s">
        <v>2</v>
      </c>
      <c r="E202" s="3" t="s">
        <v>2</v>
      </c>
      <c r="F202" s="3" t="s">
        <v>2</v>
      </c>
      <c r="G202" s="3" t="s">
        <v>2</v>
      </c>
      <c r="H202" s="3" t="s">
        <v>2</v>
      </c>
      <c r="I202" s="3" t="s">
        <v>2</v>
      </c>
      <c r="J202" s="3" t="s">
        <v>2</v>
      </c>
      <c r="K202" s="3" t="s">
        <v>2</v>
      </c>
      <c r="L202" s="3" t="s">
        <v>2</v>
      </c>
      <c r="M202" s="3" t="s">
        <v>2</v>
      </c>
      <c r="N202" s="3" t="s">
        <v>2</v>
      </c>
    </row>
    <row r="203" spans="1:14" ht="20.25" customHeight="1">
      <c r="A203" s="3" t="s">
        <v>408</v>
      </c>
      <c r="B203" s="3" t="s">
        <v>1975</v>
      </c>
      <c r="C203" s="3" t="s">
        <v>2</v>
      </c>
      <c r="D203" s="3" t="s">
        <v>2</v>
      </c>
      <c r="E203" s="3" t="s">
        <v>2</v>
      </c>
      <c r="F203" s="3" t="s">
        <v>2</v>
      </c>
      <c r="G203" s="3" t="s">
        <v>2</v>
      </c>
      <c r="H203" s="3" t="s">
        <v>2</v>
      </c>
      <c r="I203" s="3" t="s">
        <v>2</v>
      </c>
      <c r="J203" s="3" t="s">
        <v>2</v>
      </c>
      <c r="K203" s="3" t="s">
        <v>2</v>
      </c>
      <c r="L203" s="3" t="s">
        <v>2</v>
      </c>
      <c r="M203" s="3" t="s">
        <v>2</v>
      </c>
      <c r="N203" s="3" t="s">
        <v>2</v>
      </c>
    </row>
    <row r="204" spans="1:14" ht="20.25" customHeight="1">
      <c r="A204" s="3" t="s">
        <v>311</v>
      </c>
      <c r="B204" s="3" t="s">
        <v>1976</v>
      </c>
      <c r="C204" s="3" t="s">
        <v>2</v>
      </c>
      <c r="D204" s="3" t="s">
        <v>2</v>
      </c>
      <c r="E204" s="3" t="s">
        <v>2</v>
      </c>
      <c r="F204" s="3" t="s">
        <v>2</v>
      </c>
      <c r="G204" s="3" t="s">
        <v>2</v>
      </c>
      <c r="H204" s="3" t="s">
        <v>2</v>
      </c>
      <c r="I204" s="3" t="s">
        <v>2</v>
      </c>
      <c r="J204" s="3" t="s">
        <v>2</v>
      </c>
      <c r="K204" s="3" t="s">
        <v>2</v>
      </c>
      <c r="L204" s="3" t="s">
        <v>2</v>
      </c>
      <c r="M204" s="3" t="s">
        <v>2</v>
      </c>
      <c r="N204" s="3" t="s">
        <v>2</v>
      </c>
    </row>
    <row r="205" spans="1:14" ht="20.25" customHeight="1">
      <c r="A205" s="3" t="s">
        <v>209</v>
      </c>
      <c r="B205" s="3" t="s">
        <v>1977</v>
      </c>
      <c r="C205" s="3">
        <v>5.73</v>
      </c>
      <c r="D205" s="3">
        <v>5.95</v>
      </c>
      <c r="E205" s="3">
        <v>5.95</v>
      </c>
      <c r="F205" s="3">
        <v>0.38200000000000001</v>
      </c>
      <c r="G205" s="3">
        <v>0.39700000000000002</v>
      </c>
      <c r="H205" s="3">
        <v>0.39700000000000002</v>
      </c>
      <c r="I205" s="3">
        <v>6077.5</v>
      </c>
      <c r="J205" s="3">
        <v>0.40529999999999999</v>
      </c>
      <c r="K205" s="3">
        <v>4522.5</v>
      </c>
      <c r="L205" s="3">
        <v>0.30159999999999998</v>
      </c>
      <c r="M205" s="3">
        <v>0</v>
      </c>
      <c r="N205" s="3">
        <v>0</v>
      </c>
    </row>
    <row r="206" spans="1:14" ht="20.25" customHeight="1">
      <c r="A206" s="3" t="s">
        <v>409</v>
      </c>
      <c r="B206" s="3" t="s">
        <v>1978</v>
      </c>
      <c r="C206" s="3" t="s">
        <v>2</v>
      </c>
      <c r="D206" s="3" t="s">
        <v>2</v>
      </c>
      <c r="E206" s="3" t="s">
        <v>2</v>
      </c>
      <c r="F206" s="3" t="s">
        <v>2</v>
      </c>
      <c r="G206" s="3" t="s">
        <v>2</v>
      </c>
      <c r="H206" s="3" t="s">
        <v>2</v>
      </c>
      <c r="I206" s="3" t="s">
        <v>2</v>
      </c>
      <c r="J206" s="3" t="s">
        <v>2</v>
      </c>
      <c r="K206" s="3" t="s">
        <v>2</v>
      </c>
      <c r="L206" s="3" t="s">
        <v>2</v>
      </c>
      <c r="M206" s="3" t="s">
        <v>2</v>
      </c>
      <c r="N206" s="3" t="s">
        <v>2</v>
      </c>
    </row>
    <row r="207" spans="1:14" ht="20.25" customHeight="1">
      <c r="A207" s="3" t="s">
        <v>180</v>
      </c>
      <c r="B207" s="3" t="s">
        <v>2</v>
      </c>
      <c r="C207" s="3" t="s">
        <v>2</v>
      </c>
      <c r="D207" s="3" t="s">
        <v>2</v>
      </c>
      <c r="E207" s="3" t="s">
        <v>2</v>
      </c>
      <c r="F207" s="3" t="s">
        <v>2</v>
      </c>
      <c r="G207" s="3" t="s">
        <v>2</v>
      </c>
      <c r="H207" s="3" t="s">
        <v>2</v>
      </c>
      <c r="I207" s="3" t="s">
        <v>2</v>
      </c>
      <c r="J207" s="3" t="s">
        <v>2</v>
      </c>
      <c r="K207" s="3" t="s">
        <v>2</v>
      </c>
      <c r="L207" s="3" t="s">
        <v>2</v>
      </c>
      <c r="M207" s="3" t="s">
        <v>2</v>
      </c>
      <c r="N207" s="3" t="s">
        <v>2</v>
      </c>
    </row>
    <row r="208" spans="1:14" ht="20.25" customHeight="1">
      <c r="A208" s="3" t="s">
        <v>144</v>
      </c>
      <c r="B208" s="3" t="s">
        <v>1979</v>
      </c>
      <c r="C208" s="3">
        <v>1.19</v>
      </c>
      <c r="D208" s="3">
        <v>1.36</v>
      </c>
      <c r="E208" s="3">
        <v>1.36</v>
      </c>
      <c r="F208" s="3">
        <v>0.39300000000000002</v>
      </c>
      <c r="G208" s="3">
        <v>0.44900000000000001</v>
      </c>
      <c r="H208" s="3">
        <v>0.44900000000000001</v>
      </c>
      <c r="I208" s="3">
        <v>0</v>
      </c>
      <c r="J208" s="3">
        <v>0</v>
      </c>
      <c r="K208" s="3">
        <v>0</v>
      </c>
      <c r="L208" s="3">
        <v>0</v>
      </c>
      <c r="M208" s="3">
        <v>0</v>
      </c>
      <c r="N208" s="3">
        <v>0</v>
      </c>
    </row>
    <row r="209" spans="1:14" ht="20.25" customHeight="1">
      <c r="A209" s="3" t="s">
        <v>312</v>
      </c>
      <c r="B209" s="3" t="s">
        <v>1980</v>
      </c>
      <c r="C209" s="3" t="s">
        <v>2</v>
      </c>
      <c r="D209" s="3" t="s">
        <v>2</v>
      </c>
      <c r="E209" s="3" t="s">
        <v>2</v>
      </c>
      <c r="F209" s="3" t="s">
        <v>2</v>
      </c>
      <c r="G209" s="3" t="s">
        <v>2</v>
      </c>
      <c r="H209" s="3" t="s">
        <v>2</v>
      </c>
      <c r="I209" s="3" t="s">
        <v>2</v>
      </c>
      <c r="J209" s="3" t="s">
        <v>2</v>
      </c>
      <c r="K209" s="3" t="s">
        <v>2</v>
      </c>
      <c r="L209" s="3" t="s">
        <v>2</v>
      </c>
      <c r="M209" s="3" t="s">
        <v>2</v>
      </c>
      <c r="N209" s="3" t="s">
        <v>2</v>
      </c>
    </row>
    <row r="210" spans="1:14" ht="20.25" customHeight="1">
      <c r="A210" s="3" t="s">
        <v>313</v>
      </c>
      <c r="B210" s="3" t="s">
        <v>2</v>
      </c>
      <c r="C210" s="3" t="s">
        <v>2</v>
      </c>
      <c r="D210" s="3" t="s">
        <v>2</v>
      </c>
      <c r="E210" s="3" t="s">
        <v>2</v>
      </c>
      <c r="F210" s="3" t="s">
        <v>2</v>
      </c>
      <c r="G210" s="3" t="s">
        <v>2</v>
      </c>
      <c r="H210" s="3" t="s">
        <v>2</v>
      </c>
      <c r="I210" s="3" t="s">
        <v>2</v>
      </c>
      <c r="J210" s="3" t="s">
        <v>2</v>
      </c>
      <c r="K210" s="3" t="s">
        <v>2</v>
      </c>
      <c r="L210" s="3" t="s">
        <v>2</v>
      </c>
      <c r="M210" s="3" t="s">
        <v>2</v>
      </c>
      <c r="N210" s="3" t="s">
        <v>2</v>
      </c>
    </row>
    <row r="211" spans="1:14" ht="20.25" customHeight="1">
      <c r="A211" s="3" t="s">
        <v>314</v>
      </c>
      <c r="B211" s="3" t="s">
        <v>1981</v>
      </c>
      <c r="C211" s="3">
        <v>0</v>
      </c>
      <c r="D211" s="3">
        <v>0.02</v>
      </c>
      <c r="E211" s="3">
        <v>0.02</v>
      </c>
      <c r="F211" s="3">
        <v>0.03</v>
      </c>
      <c r="G211" s="3">
        <v>0.42699999999999999</v>
      </c>
      <c r="H211" s="3">
        <v>0.42699999999999999</v>
      </c>
      <c r="I211" s="3">
        <v>0.2</v>
      </c>
      <c r="J211" s="3">
        <v>5.1000000000000004E-3</v>
      </c>
      <c r="K211" s="3">
        <v>0.2</v>
      </c>
      <c r="L211" s="3">
        <v>5.1000000000000004E-3</v>
      </c>
      <c r="M211" s="3">
        <v>0</v>
      </c>
      <c r="N211" s="3">
        <v>0</v>
      </c>
    </row>
    <row r="212" spans="1:14" ht="20.25" customHeight="1">
      <c r="A212" s="3" t="s">
        <v>315</v>
      </c>
      <c r="B212" s="3" t="s">
        <v>2</v>
      </c>
      <c r="C212" s="3" t="s">
        <v>2</v>
      </c>
      <c r="D212" s="3" t="s">
        <v>2</v>
      </c>
      <c r="E212" s="3" t="s">
        <v>2</v>
      </c>
      <c r="F212" s="3" t="s">
        <v>2</v>
      </c>
      <c r="G212" s="3" t="s">
        <v>2</v>
      </c>
      <c r="H212" s="3" t="s">
        <v>2</v>
      </c>
      <c r="I212" s="3" t="s">
        <v>2</v>
      </c>
      <c r="J212" s="3" t="s">
        <v>2</v>
      </c>
      <c r="K212" s="3" t="s">
        <v>2</v>
      </c>
      <c r="L212" s="3" t="s">
        <v>2</v>
      </c>
      <c r="M212" s="3" t="s">
        <v>2</v>
      </c>
      <c r="N212" s="3" t="s">
        <v>2</v>
      </c>
    </row>
    <row r="213" spans="1:14" ht="20.25" customHeight="1">
      <c r="A213" s="3" t="s">
        <v>316</v>
      </c>
      <c r="B213" s="3" t="s">
        <v>2</v>
      </c>
      <c r="C213" s="3" t="s">
        <v>2</v>
      </c>
      <c r="D213" s="3" t="s">
        <v>2</v>
      </c>
      <c r="E213" s="3" t="s">
        <v>2</v>
      </c>
      <c r="F213" s="3" t="s">
        <v>2</v>
      </c>
      <c r="G213" s="3" t="s">
        <v>2</v>
      </c>
      <c r="H213" s="3" t="s">
        <v>2</v>
      </c>
      <c r="I213" s="3" t="s">
        <v>2</v>
      </c>
      <c r="J213" s="3" t="s">
        <v>2</v>
      </c>
      <c r="K213" s="3" t="s">
        <v>2</v>
      </c>
      <c r="L213" s="3" t="s">
        <v>2</v>
      </c>
      <c r="M213" s="3" t="s">
        <v>2</v>
      </c>
      <c r="N213" s="3" t="s">
        <v>2</v>
      </c>
    </row>
    <row r="214" spans="1:14" ht="20.25" customHeight="1">
      <c r="A214" s="3" t="s">
        <v>317</v>
      </c>
      <c r="B214" s="3" t="s">
        <v>1982</v>
      </c>
      <c r="C214" s="3" t="s">
        <v>2</v>
      </c>
      <c r="D214" s="3" t="s">
        <v>2</v>
      </c>
      <c r="E214" s="3" t="s">
        <v>2</v>
      </c>
      <c r="F214" s="3" t="s">
        <v>2</v>
      </c>
      <c r="G214" s="3" t="s">
        <v>2</v>
      </c>
      <c r="H214" s="3" t="s">
        <v>2</v>
      </c>
      <c r="I214" s="3" t="s">
        <v>2</v>
      </c>
      <c r="J214" s="3" t="s">
        <v>2</v>
      </c>
      <c r="K214" s="3" t="s">
        <v>2</v>
      </c>
      <c r="L214" s="3" t="s">
        <v>2</v>
      </c>
      <c r="M214" s="3" t="s">
        <v>2</v>
      </c>
      <c r="N214" s="3" t="s">
        <v>2</v>
      </c>
    </row>
    <row r="215" spans="1:14" ht="20.25" customHeight="1">
      <c r="A215" s="3" t="s">
        <v>318</v>
      </c>
      <c r="B215" s="3" t="s">
        <v>1983</v>
      </c>
      <c r="C215" s="3" t="s">
        <v>2</v>
      </c>
      <c r="D215" s="3" t="s">
        <v>2</v>
      </c>
      <c r="E215" s="3" t="s">
        <v>2</v>
      </c>
      <c r="F215" s="3" t="s">
        <v>2</v>
      </c>
      <c r="G215" s="3" t="s">
        <v>2</v>
      </c>
      <c r="H215" s="3" t="s">
        <v>2</v>
      </c>
      <c r="I215" s="3" t="s">
        <v>2</v>
      </c>
      <c r="J215" s="3" t="s">
        <v>2</v>
      </c>
      <c r="K215" s="3" t="s">
        <v>2</v>
      </c>
      <c r="L215" s="3" t="s">
        <v>2</v>
      </c>
      <c r="M215" s="3" t="s">
        <v>2</v>
      </c>
      <c r="N215" s="3" t="s">
        <v>2</v>
      </c>
    </row>
    <row r="216" spans="1:14" ht="20.25" customHeight="1">
      <c r="A216" s="3" t="s">
        <v>85</v>
      </c>
      <c r="B216" s="3" t="s">
        <v>1984</v>
      </c>
      <c r="C216" s="3">
        <v>1.1399999999999999</v>
      </c>
      <c r="D216" s="3">
        <v>1.1499999999999999</v>
      </c>
      <c r="E216" s="3">
        <v>1.1499999999999999</v>
      </c>
      <c r="F216" s="3">
        <v>0.46800000000000003</v>
      </c>
      <c r="G216" s="3">
        <v>0.47199999999999998</v>
      </c>
      <c r="H216" s="3">
        <v>0.47199999999999998</v>
      </c>
      <c r="I216" s="3">
        <v>0</v>
      </c>
      <c r="J216" s="3">
        <v>0</v>
      </c>
      <c r="K216" s="3">
        <v>0</v>
      </c>
      <c r="L216" s="3">
        <v>0</v>
      </c>
      <c r="M216" s="3">
        <v>0</v>
      </c>
      <c r="N216" s="3">
        <v>0</v>
      </c>
    </row>
    <row r="217" spans="1:14" ht="20.25" customHeight="1">
      <c r="A217" s="3" t="s">
        <v>410</v>
      </c>
      <c r="B217" s="3" t="s">
        <v>1985</v>
      </c>
      <c r="C217" s="3" t="s">
        <v>2</v>
      </c>
      <c r="D217" s="3" t="s">
        <v>2</v>
      </c>
      <c r="E217" s="3" t="s">
        <v>2</v>
      </c>
      <c r="F217" s="3" t="s">
        <v>2</v>
      </c>
      <c r="G217" s="3" t="s">
        <v>2</v>
      </c>
      <c r="H217" s="3" t="s">
        <v>2</v>
      </c>
      <c r="I217" s="3" t="s">
        <v>2</v>
      </c>
      <c r="J217" s="3" t="s">
        <v>2</v>
      </c>
      <c r="K217" s="3" t="s">
        <v>2</v>
      </c>
      <c r="L217" s="3" t="s">
        <v>2</v>
      </c>
      <c r="M217" s="3" t="s">
        <v>2</v>
      </c>
      <c r="N217" s="3" t="s">
        <v>2</v>
      </c>
    </row>
    <row r="218" spans="1:14" ht="20.25" customHeight="1">
      <c r="A218" s="3" t="s">
        <v>90</v>
      </c>
      <c r="B218" s="3" t="s">
        <v>1986</v>
      </c>
      <c r="C218" s="3">
        <v>127.42</v>
      </c>
      <c r="D218" s="3">
        <v>126.34</v>
      </c>
      <c r="E218" s="3">
        <v>126.34</v>
      </c>
      <c r="F218" s="3">
        <v>0.47199999999999998</v>
      </c>
      <c r="G218" s="3">
        <v>0.46800000000000003</v>
      </c>
      <c r="H218" s="3">
        <v>0.46800000000000003</v>
      </c>
      <c r="I218" s="3">
        <v>59017</v>
      </c>
      <c r="J218" s="3">
        <v>0.21859999999999999</v>
      </c>
      <c r="K218" s="3">
        <v>58772.800000000003</v>
      </c>
      <c r="L218" s="3">
        <v>0.2177</v>
      </c>
      <c r="M218" s="3">
        <v>0</v>
      </c>
      <c r="N218" s="3">
        <v>0</v>
      </c>
    </row>
    <row r="219" spans="1:14" ht="20.25" customHeight="1">
      <c r="A219" s="3" t="s">
        <v>411</v>
      </c>
      <c r="B219" s="3" t="s">
        <v>1987</v>
      </c>
      <c r="C219" s="3" t="s">
        <v>2</v>
      </c>
      <c r="D219" s="3" t="s">
        <v>2</v>
      </c>
      <c r="E219" s="3" t="s">
        <v>2</v>
      </c>
      <c r="F219" s="3" t="s">
        <v>2</v>
      </c>
      <c r="G219" s="3" t="s">
        <v>2</v>
      </c>
      <c r="H219" s="3" t="s">
        <v>2</v>
      </c>
      <c r="I219" s="3" t="s">
        <v>2</v>
      </c>
      <c r="J219" s="3" t="s">
        <v>2</v>
      </c>
      <c r="K219" s="3" t="s">
        <v>2</v>
      </c>
      <c r="L219" s="3" t="s">
        <v>2</v>
      </c>
      <c r="M219" s="3" t="s">
        <v>2</v>
      </c>
      <c r="N219" s="3" t="s">
        <v>2</v>
      </c>
    </row>
    <row r="220" spans="1:14" ht="20.25" customHeight="1">
      <c r="A220" s="3" t="s">
        <v>115</v>
      </c>
      <c r="B220" s="3" t="s">
        <v>1988</v>
      </c>
      <c r="C220" s="3" t="s">
        <v>2</v>
      </c>
      <c r="D220" s="3" t="s">
        <v>2</v>
      </c>
      <c r="E220" s="3" t="s">
        <v>2</v>
      </c>
      <c r="F220" s="3" t="s">
        <v>2</v>
      </c>
      <c r="G220" s="3" t="s">
        <v>2</v>
      </c>
      <c r="H220" s="3" t="s">
        <v>2</v>
      </c>
      <c r="I220" s="3" t="s">
        <v>2</v>
      </c>
      <c r="J220" s="3" t="s">
        <v>2</v>
      </c>
      <c r="K220" s="3" t="s">
        <v>2</v>
      </c>
      <c r="L220" s="3" t="s">
        <v>2</v>
      </c>
      <c r="M220" s="3" t="s">
        <v>2</v>
      </c>
      <c r="N220" s="3" t="s">
        <v>2</v>
      </c>
    </row>
    <row r="221" spans="1:14" ht="20.25" customHeight="1">
      <c r="A221" s="3" t="s">
        <v>319</v>
      </c>
      <c r="B221" s="3" t="s">
        <v>1989</v>
      </c>
      <c r="C221" s="3" t="s">
        <v>2</v>
      </c>
      <c r="D221" s="3" t="s">
        <v>2</v>
      </c>
      <c r="E221" s="3" t="s">
        <v>2</v>
      </c>
      <c r="F221" s="3" t="s">
        <v>2</v>
      </c>
      <c r="G221" s="3" t="s">
        <v>2</v>
      </c>
      <c r="H221" s="3" t="s">
        <v>2</v>
      </c>
      <c r="I221" s="3" t="s">
        <v>2</v>
      </c>
      <c r="J221" s="3" t="s">
        <v>2</v>
      </c>
      <c r="K221" s="3" t="s">
        <v>2</v>
      </c>
      <c r="L221" s="3" t="s">
        <v>2</v>
      </c>
      <c r="M221" s="3" t="s">
        <v>2</v>
      </c>
      <c r="N221" s="3" t="s">
        <v>2</v>
      </c>
    </row>
    <row r="222" spans="1:14" ht="20.25" customHeight="1">
      <c r="A222" s="3" t="s">
        <v>320</v>
      </c>
      <c r="B222" s="3" t="s">
        <v>1990</v>
      </c>
      <c r="C222" s="3" t="s">
        <v>2</v>
      </c>
      <c r="D222" s="3" t="s">
        <v>2</v>
      </c>
      <c r="E222" s="3" t="s">
        <v>2</v>
      </c>
      <c r="F222" s="3" t="s">
        <v>2</v>
      </c>
      <c r="G222" s="3" t="s">
        <v>2</v>
      </c>
      <c r="H222" s="3" t="s">
        <v>2</v>
      </c>
      <c r="I222" s="3" t="s">
        <v>2</v>
      </c>
      <c r="J222" s="3" t="s">
        <v>2</v>
      </c>
      <c r="K222" s="3" t="s">
        <v>2</v>
      </c>
      <c r="L222" s="3" t="s">
        <v>2</v>
      </c>
      <c r="M222" s="3" t="s">
        <v>2</v>
      </c>
      <c r="N222" s="3" t="s">
        <v>2</v>
      </c>
    </row>
    <row r="223" spans="1:14" ht="20.25" customHeight="1">
      <c r="A223" s="3" t="s">
        <v>321</v>
      </c>
      <c r="B223" s="3" t="s">
        <v>1991</v>
      </c>
      <c r="C223" s="3">
        <v>7.0000000000000007E-2</v>
      </c>
      <c r="D223" s="3">
        <v>0.1</v>
      </c>
      <c r="E223" s="3">
        <v>0.1</v>
      </c>
      <c r="F223" s="3">
        <v>0.108</v>
      </c>
      <c r="G223" s="3">
        <v>0.14899999999999999</v>
      </c>
      <c r="H223" s="3">
        <v>0.14899999999999999</v>
      </c>
      <c r="I223" s="3">
        <v>80.599999999999994</v>
      </c>
      <c r="J223" s="3">
        <v>0.1235</v>
      </c>
      <c r="K223" s="3">
        <v>78.900000000000006</v>
      </c>
      <c r="L223" s="3">
        <v>0.1208</v>
      </c>
      <c r="M223" s="3">
        <v>344.5</v>
      </c>
      <c r="N223" s="3">
        <v>0.52749999999999997</v>
      </c>
    </row>
    <row r="224" spans="1:14" ht="20.25" customHeight="1">
      <c r="A224" s="3" t="s">
        <v>127</v>
      </c>
      <c r="B224" s="3" t="s">
        <v>2</v>
      </c>
      <c r="C224" s="3" t="s">
        <v>2</v>
      </c>
      <c r="D224" s="3" t="s">
        <v>2</v>
      </c>
      <c r="E224" s="3" t="s">
        <v>2</v>
      </c>
      <c r="F224" s="3" t="s">
        <v>2</v>
      </c>
      <c r="G224" s="3" t="s">
        <v>2</v>
      </c>
      <c r="H224" s="3" t="s">
        <v>2</v>
      </c>
      <c r="I224" s="3" t="s">
        <v>2</v>
      </c>
      <c r="J224" s="3" t="s">
        <v>2</v>
      </c>
      <c r="K224" s="3" t="s">
        <v>2</v>
      </c>
      <c r="L224" s="3" t="s">
        <v>2</v>
      </c>
      <c r="M224" s="3" t="s">
        <v>2</v>
      </c>
      <c r="N224" s="3" t="s">
        <v>2</v>
      </c>
    </row>
    <row r="225" spans="1:14" ht="20.25" customHeight="1">
      <c r="A225" s="3" t="s">
        <v>122</v>
      </c>
      <c r="B225" s="3" t="s">
        <v>1992</v>
      </c>
      <c r="C225" s="3">
        <v>0.05</v>
      </c>
      <c r="D225" s="3">
        <v>0</v>
      </c>
      <c r="E225" s="3">
        <v>0</v>
      </c>
      <c r="F225" s="3">
        <v>0.42199999999999999</v>
      </c>
      <c r="G225" s="3">
        <v>0</v>
      </c>
      <c r="H225" s="3">
        <v>0</v>
      </c>
      <c r="I225" s="3">
        <v>127</v>
      </c>
      <c r="J225" s="3">
        <v>1</v>
      </c>
      <c r="K225" s="3">
        <v>127</v>
      </c>
      <c r="L225" s="3">
        <v>1</v>
      </c>
      <c r="M225" s="3">
        <v>0</v>
      </c>
      <c r="N225" s="3">
        <v>0</v>
      </c>
    </row>
    <row r="226" spans="1:14" ht="20.25" customHeight="1">
      <c r="A226" s="3" t="s">
        <v>179</v>
      </c>
      <c r="B226" s="3" t="s">
        <v>1993</v>
      </c>
      <c r="C226" s="3">
        <v>0.01</v>
      </c>
      <c r="D226" s="3">
        <v>0.04</v>
      </c>
      <c r="E226" s="3">
        <v>0.04</v>
      </c>
      <c r="F226" s="3">
        <v>0.42199999999999999</v>
      </c>
      <c r="G226" s="3">
        <v>1.375</v>
      </c>
      <c r="H226" s="3">
        <v>1.375</v>
      </c>
      <c r="I226" s="3">
        <v>26</v>
      </c>
      <c r="J226" s="3">
        <v>1</v>
      </c>
      <c r="K226" s="3">
        <v>26</v>
      </c>
      <c r="L226" s="3">
        <v>1</v>
      </c>
      <c r="M226" s="3">
        <v>0</v>
      </c>
      <c r="N226" s="3">
        <v>0</v>
      </c>
    </row>
    <row r="227" spans="1:14" ht="20.25" customHeight="1">
      <c r="A227" s="3" t="s">
        <v>117</v>
      </c>
      <c r="B227" s="3" t="s">
        <v>1994</v>
      </c>
      <c r="C227" s="3">
        <v>15.03</v>
      </c>
      <c r="D227" s="3">
        <v>19.3</v>
      </c>
      <c r="E227" s="3">
        <v>19.3</v>
      </c>
      <c r="F227" s="3">
        <v>0.47099999999999997</v>
      </c>
      <c r="G227" s="3">
        <v>0.60499999999999998</v>
      </c>
      <c r="H227" s="3">
        <v>0.60499999999999998</v>
      </c>
      <c r="I227" s="3">
        <v>0</v>
      </c>
      <c r="J227" s="3">
        <v>0</v>
      </c>
      <c r="K227" s="3">
        <v>0</v>
      </c>
      <c r="L227" s="3">
        <v>0</v>
      </c>
      <c r="M227" s="3">
        <v>0</v>
      </c>
      <c r="N227" s="3">
        <v>0</v>
      </c>
    </row>
    <row r="228" spans="1:14" ht="20.25" customHeight="1">
      <c r="A228" s="3" t="s">
        <v>322</v>
      </c>
      <c r="B228" s="3" t="s">
        <v>2</v>
      </c>
      <c r="C228" s="3" t="s">
        <v>2</v>
      </c>
      <c r="D228" s="3" t="s">
        <v>2</v>
      </c>
      <c r="E228" s="3" t="s">
        <v>2</v>
      </c>
      <c r="F228" s="3" t="s">
        <v>2</v>
      </c>
      <c r="G228" s="3" t="s">
        <v>2</v>
      </c>
      <c r="H228" s="3" t="s">
        <v>2</v>
      </c>
      <c r="I228" s="3" t="s">
        <v>2</v>
      </c>
      <c r="J228" s="3" t="s">
        <v>2</v>
      </c>
      <c r="K228" s="3" t="s">
        <v>2</v>
      </c>
      <c r="L228" s="3" t="s">
        <v>2</v>
      </c>
      <c r="M228" s="3" t="s">
        <v>2</v>
      </c>
      <c r="N228" s="3" t="s">
        <v>2</v>
      </c>
    </row>
    <row r="229" spans="1:14" ht="20.25" customHeight="1">
      <c r="A229" s="3" t="s">
        <v>323</v>
      </c>
      <c r="B229" s="3" t="s">
        <v>2</v>
      </c>
      <c r="C229" s="3" t="s">
        <v>2</v>
      </c>
      <c r="D229" s="3" t="s">
        <v>2</v>
      </c>
      <c r="E229" s="3" t="s">
        <v>2</v>
      </c>
      <c r="F229" s="3" t="s">
        <v>2</v>
      </c>
      <c r="G229" s="3" t="s">
        <v>2</v>
      </c>
      <c r="H229" s="3" t="s">
        <v>2</v>
      </c>
      <c r="I229" s="3" t="s">
        <v>2</v>
      </c>
      <c r="J229" s="3" t="s">
        <v>2</v>
      </c>
      <c r="K229" s="3" t="s">
        <v>2</v>
      </c>
      <c r="L229" s="3" t="s">
        <v>2</v>
      </c>
      <c r="M229" s="3" t="s">
        <v>2</v>
      </c>
      <c r="N229" s="3" t="s">
        <v>2</v>
      </c>
    </row>
    <row r="230" spans="1:14" ht="20.25" customHeight="1">
      <c r="A230" s="3" t="s">
        <v>129</v>
      </c>
      <c r="B230" s="3" t="s">
        <v>1995</v>
      </c>
      <c r="C230" s="3" t="s">
        <v>2</v>
      </c>
      <c r="D230" s="3" t="s">
        <v>2</v>
      </c>
      <c r="E230" s="3" t="s">
        <v>2</v>
      </c>
      <c r="F230" s="3" t="s">
        <v>2</v>
      </c>
      <c r="G230" s="3" t="s">
        <v>2</v>
      </c>
      <c r="H230" s="3" t="s">
        <v>2</v>
      </c>
      <c r="I230" s="3" t="s">
        <v>2</v>
      </c>
      <c r="J230" s="3" t="s">
        <v>2</v>
      </c>
      <c r="K230" s="3" t="s">
        <v>2</v>
      </c>
      <c r="L230" s="3" t="s">
        <v>2</v>
      </c>
      <c r="M230" s="3" t="s">
        <v>2</v>
      </c>
      <c r="N230" s="3" t="s">
        <v>2</v>
      </c>
    </row>
    <row r="231" spans="1:14" ht="20.25" customHeight="1">
      <c r="A231" s="3" t="s">
        <v>119</v>
      </c>
      <c r="B231" s="3" t="s">
        <v>1996</v>
      </c>
      <c r="C231" s="3" t="s">
        <v>2</v>
      </c>
      <c r="D231" s="3" t="s">
        <v>2</v>
      </c>
      <c r="E231" s="3" t="s">
        <v>2</v>
      </c>
      <c r="F231" s="3" t="s">
        <v>2</v>
      </c>
      <c r="G231" s="3" t="s">
        <v>2</v>
      </c>
      <c r="H231" s="3" t="s">
        <v>2</v>
      </c>
      <c r="I231" s="3" t="s">
        <v>2</v>
      </c>
      <c r="J231" s="3" t="s">
        <v>2</v>
      </c>
      <c r="K231" s="3" t="s">
        <v>2</v>
      </c>
      <c r="L231" s="3" t="s">
        <v>2</v>
      </c>
      <c r="M231" s="3" t="s">
        <v>2</v>
      </c>
      <c r="N231" s="3" t="s">
        <v>2</v>
      </c>
    </row>
    <row r="232" spans="1:14" ht="20.25" customHeight="1">
      <c r="A232" s="3" t="s">
        <v>324</v>
      </c>
      <c r="B232" s="3" t="s">
        <v>1997</v>
      </c>
      <c r="C232" s="3" t="s">
        <v>2</v>
      </c>
      <c r="D232" s="3" t="s">
        <v>2</v>
      </c>
      <c r="E232" s="3" t="s">
        <v>2</v>
      </c>
      <c r="F232" s="3" t="s">
        <v>2</v>
      </c>
      <c r="G232" s="3" t="s">
        <v>2</v>
      </c>
      <c r="H232" s="3" t="s">
        <v>2</v>
      </c>
      <c r="I232" s="3" t="s">
        <v>2</v>
      </c>
      <c r="J232" s="3" t="s">
        <v>2</v>
      </c>
      <c r="K232" s="3" t="s">
        <v>2</v>
      </c>
      <c r="L232" s="3" t="s">
        <v>2</v>
      </c>
      <c r="M232" s="3" t="s">
        <v>2</v>
      </c>
      <c r="N232" s="3" t="s">
        <v>2</v>
      </c>
    </row>
    <row r="233" spans="1:14" ht="20.25" customHeight="1">
      <c r="A233" s="3" t="s">
        <v>325</v>
      </c>
      <c r="B233" s="3" t="s">
        <v>1998</v>
      </c>
      <c r="C233" s="3" t="s">
        <v>2</v>
      </c>
      <c r="D233" s="3" t="s">
        <v>2</v>
      </c>
      <c r="E233" s="3" t="s">
        <v>2</v>
      </c>
      <c r="F233" s="3" t="s">
        <v>2</v>
      </c>
      <c r="G233" s="3" t="s">
        <v>2</v>
      </c>
      <c r="H233" s="3" t="s">
        <v>2</v>
      </c>
      <c r="I233" s="3" t="s">
        <v>2</v>
      </c>
      <c r="J233" s="3" t="s">
        <v>2</v>
      </c>
      <c r="K233" s="3" t="s">
        <v>2</v>
      </c>
      <c r="L233" s="3" t="s">
        <v>2</v>
      </c>
      <c r="M233" s="3" t="s">
        <v>2</v>
      </c>
      <c r="N233" s="3" t="s">
        <v>2</v>
      </c>
    </row>
    <row r="234" spans="1:14" ht="20.25" customHeight="1">
      <c r="A234" s="3" t="s">
        <v>412</v>
      </c>
      <c r="B234" s="3" t="s">
        <v>1999</v>
      </c>
      <c r="C234" s="3">
        <v>7.22</v>
      </c>
      <c r="D234" s="3">
        <v>2.75</v>
      </c>
      <c r="E234" s="3">
        <v>2.75</v>
      </c>
      <c r="F234" s="3">
        <v>2.1000000000000001E-2</v>
      </c>
      <c r="G234" s="3">
        <v>8.0000000000000002E-3</v>
      </c>
      <c r="H234" s="3">
        <v>8.0000000000000002E-3</v>
      </c>
      <c r="I234" s="3">
        <v>239717.7</v>
      </c>
      <c r="J234" s="3">
        <v>0.69689999999999996</v>
      </c>
      <c r="K234" s="3">
        <v>115750.5</v>
      </c>
      <c r="L234" s="3">
        <v>0.33650000000000002</v>
      </c>
      <c r="M234" s="3">
        <v>41723.800000000003</v>
      </c>
      <c r="N234" s="3">
        <v>0.12130000000000001</v>
      </c>
    </row>
    <row r="235" spans="1:14" ht="20.25" customHeight="1">
      <c r="A235" s="3" t="s">
        <v>237</v>
      </c>
      <c r="B235" s="3" t="s">
        <v>2000</v>
      </c>
      <c r="C235" s="3">
        <v>13.77</v>
      </c>
      <c r="D235" s="3">
        <v>23.25</v>
      </c>
      <c r="E235" s="3">
        <v>23.25</v>
      </c>
      <c r="F235" s="3">
        <v>0.44600000000000001</v>
      </c>
      <c r="G235" s="3">
        <v>0.753</v>
      </c>
      <c r="H235" s="3">
        <v>0.753</v>
      </c>
      <c r="I235" s="3">
        <v>402.2</v>
      </c>
      <c r="J235" s="3">
        <v>1.2999999999999999E-2</v>
      </c>
      <c r="K235" s="3">
        <v>356.1</v>
      </c>
      <c r="L235" s="3">
        <v>1.15E-2</v>
      </c>
      <c r="M235" s="3">
        <v>0</v>
      </c>
      <c r="N235" s="3">
        <v>0</v>
      </c>
    </row>
    <row r="236" spans="1:14" ht="20.25" customHeight="1">
      <c r="A236" s="3" t="s">
        <v>326</v>
      </c>
      <c r="B236" s="3" t="s">
        <v>2001</v>
      </c>
      <c r="C236" s="3" t="s">
        <v>2</v>
      </c>
      <c r="D236" s="3" t="s">
        <v>2</v>
      </c>
      <c r="E236" s="3" t="s">
        <v>2</v>
      </c>
      <c r="F236" s="3" t="s">
        <v>2</v>
      </c>
      <c r="G236" s="3" t="s">
        <v>2</v>
      </c>
      <c r="H236" s="3" t="s">
        <v>2</v>
      </c>
      <c r="I236" s="3" t="s">
        <v>2</v>
      </c>
      <c r="J236" s="3" t="s">
        <v>2</v>
      </c>
      <c r="K236" s="3" t="s">
        <v>2</v>
      </c>
      <c r="L236" s="3" t="s">
        <v>2</v>
      </c>
      <c r="M236" s="3" t="s">
        <v>2</v>
      </c>
      <c r="N236" s="3" t="s">
        <v>2</v>
      </c>
    </row>
    <row r="237" spans="1:14" ht="20.25" customHeight="1">
      <c r="A237" s="3" t="s">
        <v>327</v>
      </c>
      <c r="B237" s="3" t="s">
        <v>2002</v>
      </c>
      <c r="C237" s="3" t="s">
        <v>2</v>
      </c>
      <c r="D237" s="3" t="s">
        <v>2</v>
      </c>
      <c r="E237" s="3" t="s">
        <v>2</v>
      </c>
      <c r="F237" s="3" t="s">
        <v>2</v>
      </c>
      <c r="G237" s="3" t="s">
        <v>2</v>
      </c>
      <c r="H237" s="3" t="s">
        <v>2</v>
      </c>
      <c r="I237" s="3" t="s">
        <v>2</v>
      </c>
      <c r="J237" s="3" t="s">
        <v>2</v>
      </c>
      <c r="K237" s="3" t="s">
        <v>2</v>
      </c>
      <c r="L237" s="3" t="s">
        <v>2</v>
      </c>
      <c r="M237" s="3" t="s">
        <v>2</v>
      </c>
      <c r="N237" s="3" t="s">
        <v>2</v>
      </c>
    </row>
    <row r="238" spans="1:14" ht="20.25" customHeight="1">
      <c r="A238" s="3" t="s">
        <v>328</v>
      </c>
      <c r="B238" s="3" t="s">
        <v>2</v>
      </c>
      <c r="C238" s="3" t="s">
        <v>2</v>
      </c>
      <c r="D238" s="3" t="s">
        <v>2</v>
      </c>
      <c r="E238" s="3" t="s">
        <v>2</v>
      </c>
      <c r="F238" s="3" t="s">
        <v>2</v>
      </c>
      <c r="G238" s="3" t="s">
        <v>2</v>
      </c>
      <c r="H238" s="3" t="s">
        <v>2</v>
      </c>
      <c r="I238" s="3" t="s">
        <v>2</v>
      </c>
      <c r="J238" s="3" t="s">
        <v>2</v>
      </c>
      <c r="K238" s="3" t="s">
        <v>2</v>
      </c>
      <c r="L238" s="3" t="s">
        <v>2</v>
      </c>
      <c r="M238" s="3" t="s">
        <v>2</v>
      </c>
      <c r="N238" s="3" t="s">
        <v>2</v>
      </c>
    </row>
    <row r="239" spans="1:14" ht="20.25" customHeight="1">
      <c r="A239" s="3" t="s">
        <v>329</v>
      </c>
      <c r="B239" s="3" t="s">
        <v>2003</v>
      </c>
      <c r="C239" s="3" t="s">
        <v>2</v>
      </c>
      <c r="D239" s="3" t="s">
        <v>2</v>
      </c>
      <c r="E239" s="3" t="s">
        <v>2</v>
      </c>
      <c r="F239" s="3" t="s">
        <v>2</v>
      </c>
      <c r="G239" s="3" t="s">
        <v>2</v>
      </c>
      <c r="H239" s="3" t="s">
        <v>2</v>
      </c>
      <c r="I239" s="3" t="s">
        <v>2</v>
      </c>
      <c r="J239" s="3" t="s">
        <v>2</v>
      </c>
      <c r="K239" s="3" t="s">
        <v>2</v>
      </c>
      <c r="L239" s="3" t="s">
        <v>2</v>
      </c>
      <c r="M239" s="3" t="s">
        <v>2</v>
      </c>
      <c r="N239" s="3" t="s">
        <v>2</v>
      </c>
    </row>
    <row r="240" spans="1:14" ht="20.25" customHeight="1">
      <c r="A240" s="3" t="s">
        <v>330</v>
      </c>
      <c r="B240" s="3" t="s">
        <v>2</v>
      </c>
      <c r="C240" s="3" t="s">
        <v>2</v>
      </c>
      <c r="D240" s="3" t="s">
        <v>2</v>
      </c>
      <c r="E240" s="3" t="s">
        <v>2</v>
      </c>
      <c r="F240" s="3" t="s">
        <v>2</v>
      </c>
      <c r="G240" s="3" t="s">
        <v>2</v>
      </c>
      <c r="H240" s="3" t="s">
        <v>2</v>
      </c>
      <c r="I240" s="3" t="s">
        <v>2</v>
      </c>
      <c r="J240" s="3" t="s">
        <v>2</v>
      </c>
      <c r="K240" s="3" t="s">
        <v>2</v>
      </c>
      <c r="L240" s="3" t="s">
        <v>2</v>
      </c>
      <c r="M240" s="3" t="s">
        <v>2</v>
      </c>
      <c r="N240" s="3" t="s">
        <v>2</v>
      </c>
    </row>
    <row r="241" spans="1:14" ht="20.25" customHeight="1">
      <c r="A241" s="3" t="s">
        <v>331</v>
      </c>
      <c r="B241" s="3" t="s">
        <v>2004</v>
      </c>
      <c r="C241" s="3">
        <v>0.37</v>
      </c>
      <c r="D241" s="3">
        <v>0.91</v>
      </c>
      <c r="E241" s="3">
        <v>0.91</v>
      </c>
      <c r="F241" s="3">
        <v>0.23</v>
      </c>
      <c r="G241" s="3">
        <v>0.56799999999999995</v>
      </c>
      <c r="H241" s="3">
        <v>0.56799999999999995</v>
      </c>
      <c r="I241" s="3">
        <v>0</v>
      </c>
      <c r="J241" s="3">
        <v>0</v>
      </c>
      <c r="K241" s="3">
        <v>0</v>
      </c>
      <c r="L241" s="3">
        <v>0</v>
      </c>
      <c r="M241" s="3">
        <v>0</v>
      </c>
      <c r="N241" s="3">
        <v>0</v>
      </c>
    </row>
    <row r="242" spans="1:14" ht="20.25" customHeight="1">
      <c r="A242" s="3" t="s">
        <v>332</v>
      </c>
      <c r="B242" s="3" t="s">
        <v>2005</v>
      </c>
      <c r="C242" s="3" t="s">
        <v>2</v>
      </c>
      <c r="D242" s="3" t="s">
        <v>2</v>
      </c>
      <c r="E242" s="3" t="s">
        <v>2</v>
      </c>
      <c r="F242" s="3" t="s">
        <v>2</v>
      </c>
      <c r="G242" s="3" t="s">
        <v>2</v>
      </c>
      <c r="H242" s="3" t="s">
        <v>2</v>
      </c>
      <c r="I242" s="3" t="s">
        <v>2</v>
      </c>
      <c r="J242" s="3" t="s">
        <v>2</v>
      </c>
      <c r="K242" s="3" t="s">
        <v>2</v>
      </c>
      <c r="L242" s="3" t="s">
        <v>2</v>
      </c>
      <c r="M242" s="3" t="s">
        <v>2</v>
      </c>
      <c r="N242" s="3" t="s">
        <v>2</v>
      </c>
    </row>
    <row r="243" spans="1:14" ht="20.25" customHeight="1">
      <c r="A243" s="3" t="s">
        <v>333</v>
      </c>
      <c r="B243" s="3" t="s">
        <v>2006</v>
      </c>
      <c r="C243" s="3">
        <v>0.05</v>
      </c>
      <c r="D243" s="3">
        <v>0.03</v>
      </c>
      <c r="E243" s="3">
        <v>0.03</v>
      </c>
      <c r="F243" s="3">
        <v>0.42199999999999999</v>
      </c>
      <c r="G243" s="3">
        <v>0.25800000000000001</v>
      </c>
      <c r="H243" s="3">
        <v>0.25800000000000001</v>
      </c>
      <c r="I243" s="3">
        <v>42.2</v>
      </c>
      <c r="J243" s="3">
        <v>0.32469999999999999</v>
      </c>
      <c r="K243" s="3">
        <v>0</v>
      </c>
      <c r="L243" s="3">
        <v>0</v>
      </c>
      <c r="M243" s="3">
        <v>0</v>
      </c>
      <c r="N243" s="3">
        <v>0</v>
      </c>
    </row>
    <row r="244" spans="1:14" ht="20.25" customHeight="1">
      <c r="A244" s="3" t="s">
        <v>334</v>
      </c>
      <c r="B244" s="3" t="s">
        <v>2007</v>
      </c>
      <c r="C244" s="3" t="s">
        <v>2</v>
      </c>
      <c r="D244" s="3" t="s">
        <v>2</v>
      </c>
      <c r="E244" s="3" t="s">
        <v>2</v>
      </c>
      <c r="F244" s="3" t="s">
        <v>2</v>
      </c>
      <c r="G244" s="3" t="s">
        <v>2</v>
      </c>
      <c r="H244" s="3" t="s">
        <v>2</v>
      </c>
      <c r="I244" s="3" t="s">
        <v>2</v>
      </c>
      <c r="J244" s="3" t="s">
        <v>2</v>
      </c>
      <c r="K244" s="3" t="s">
        <v>2</v>
      </c>
      <c r="L244" s="3" t="s">
        <v>2</v>
      </c>
      <c r="M244" s="3" t="s">
        <v>2</v>
      </c>
      <c r="N244" s="3" t="s">
        <v>2</v>
      </c>
    </row>
    <row r="245" spans="1:14" ht="20.25" customHeight="1">
      <c r="A245" s="3" t="s">
        <v>335</v>
      </c>
      <c r="B245" s="3" t="s">
        <v>2008</v>
      </c>
      <c r="C245" s="3" t="s">
        <v>2</v>
      </c>
      <c r="D245" s="3" t="s">
        <v>2</v>
      </c>
      <c r="E245" s="3" t="s">
        <v>2</v>
      </c>
      <c r="F245" s="3" t="s">
        <v>2</v>
      </c>
      <c r="G245" s="3" t="s">
        <v>2</v>
      </c>
      <c r="H245" s="3" t="s">
        <v>2</v>
      </c>
      <c r="I245" s="3" t="s">
        <v>2</v>
      </c>
      <c r="J245" s="3" t="s">
        <v>2</v>
      </c>
      <c r="K245" s="3" t="s">
        <v>2</v>
      </c>
      <c r="L245" s="3" t="s">
        <v>2</v>
      </c>
      <c r="M245" s="3" t="s">
        <v>2</v>
      </c>
      <c r="N245" s="3" t="s">
        <v>2</v>
      </c>
    </row>
    <row r="246" spans="1:14" ht="20.25" customHeight="1">
      <c r="A246" s="3" t="s">
        <v>336</v>
      </c>
      <c r="B246" s="3" t="s">
        <v>2009</v>
      </c>
      <c r="C246" s="3" t="s">
        <v>2</v>
      </c>
      <c r="D246" s="3" t="s">
        <v>2</v>
      </c>
      <c r="E246" s="3" t="s">
        <v>2</v>
      </c>
      <c r="F246" s="3" t="s">
        <v>2</v>
      </c>
      <c r="G246" s="3" t="s">
        <v>2</v>
      </c>
      <c r="H246" s="3" t="s">
        <v>2</v>
      </c>
      <c r="I246" s="3" t="s">
        <v>2</v>
      </c>
      <c r="J246" s="3" t="s">
        <v>2</v>
      </c>
      <c r="K246" s="3" t="s">
        <v>2</v>
      </c>
      <c r="L246" s="3" t="s">
        <v>2</v>
      </c>
      <c r="M246" s="3" t="s">
        <v>2</v>
      </c>
      <c r="N246" s="3" t="s">
        <v>2</v>
      </c>
    </row>
    <row r="247" spans="1:14" ht="20.25" customHeight="1">
      <c r="A247" s="3" t="s">
        <v>212</v>
      </c>
      <c r="B247" s="3" t="s">
        <v>2</v>
      </c>
      <c r="C247" s="3" t="s">
        <v>2</v>
      </c>
      <c r="D247" s="3" t="s">
        <v>2</v>
      </c>
      <c r="E247" s="3" t="s">
        <v>2</v>
      </c>
      <c r="F247" s="3" t="s">
        <v>2</v>
      </c>
      <c r="G247" s="3" t="s">
        <v>2</v>
      </c>
      <c r="H247" s="3" t="s">
        <v>2</v>
      </c>
      <c r="I247" s="3" t="s">
        <v>2</v>
      </c>
      <c r="J247" s="3" t="s">
        <v>2</v>
      </c>
      <c r="K247" s="3" t="s">
        <v>2</v>
      </c>
      <c r="L247" s="3" t="s">
        <v>2</v>
      </c>
      <c r="M247" s="3" t="s">
        <v>2</v>
      </c>
      <c r="N247" s="3" t="s">
        <v>2</v>
      </c>
    </row>
    <row r="248" spans="1:14" ht="20.25" customHeight="1">
      <c r="A248" s="3" t="s">
        <v>337</v>
      </c>
      <c r="B248" s="3" t="s">
        <v>2010</v>
      </c>
      <c r="C248" s="3" t="s">
        <v>2</v>
      </c>
      <c r="D248" s="3" t="s">
        <v>2</v>
      </c>
      <c r="E248" s="3" t="s">
        <v>2</v>
      </c>
      <c r="F248" s="3" t="s">
        <v>2</v>
      </c>
      <c r="G248" s="3" t="s">
        <v>2</v>
      </c>
      <c r="H248" s="3" t="s">
        <v>2</v>
      </c>
      <c r="I248" s="3" t="s">
        <v>2</v>
      </c>
      <c r="J248" s="3" t="s">
        <v>2</v>
      </c>
      <c r="K248" s="3" t="s">
        <v>2</v>
      </c>
      <c r="L248" s="3" t="s">
        <v>2</v>
      </c>
      <c r="M248" s="3" t="s">
        <v>2</v>
      </c>
      <c r="N248" s="3" t="s">
        <v>2</v>
      </c>
    </row>
    <row r="249" spans="1:14" ht="20.25" customHeight="1">
      <c r="A249" s="3" t="s">
        <v>413</v>
      </c>
      <c r="B249" s="3" t="s">
        <v>2011</v>
      </c>
      <c r="C249" s="3" t="s">
        <v>2</v>
      </c>
      <c r="D249" s="3" t="s">
        <v>2</v>
      </c>
      <c r="E249" s="3" t="s">
        <v>2</v>
      </c>
      <c r="F249" s="3" t="s">
        <v>2</v>
      </c>
      <c r="G249" s="3" t="s">
        <v>2</v>
      </c>
      <c r="H249" s="3" t="s">
        <v>2</v>
      </c>
      <c r="I249" s="3" t="s">
        <v>2</v>
      </c>
      <c r="J249" s="3" t="s">
        <v>2</v>
      </c>
      <c r="K249" s="3" t="s">
        <v>2</v>
      </c>
      <c r="L249" s="3" t="s">
        <v>2</v>
      </c>
      <c r="M249" s="3" t="s">
        <v>2</v>
      </c>
      <c r="N249" s="3" t="s">
        <v>2</v>
      </c>
    </row>
    <row r="250" spans="1:14" ht="20.25" customHeight="1">
      <c r="A250" s="3" t="s">
        <v>338</v>
      </c>
      <c r="B250" s="3" t="s">
        <v>2012</v>
      </c>
      <c r="C250" s="3" t="s">
        <v>2</v>
      </c>
      <c r="D250" s="3" t="s">
        <v>2</v>
      </c>
      <c r="E250" s="3" t="s">
        <v>2</v>
      </c>
      <c r="F250" s="3" t="s">
        <v>2</v>
      </c>
      <c r="G250" s="3" t="s">
        <v>2</v>
      </c>
      <c r="H250" s="3" t="s">
        <v>2</v>
      </c>
      <c r="I250" s="3" t="s">
        <v>2</v>
      </c>
      <c r="J250" s="3" t="s">
        <v>2</v>
      </c>
      <c r="K250" s="3" t="s">
        <v>2</v>
      </c>
      <c r="L250" s="3" t="s">
        <v>2</v>
      </c>
      <c r="M250" s="3" t="s">
        <v>2</v>
      </c>
      <c r="N250" s="3" t="s">
        <v>2</v>
      </c>
    </row>
    <row r="251" spans="1:14" ht="20.25" customHeight="1">
      <c r="A251" s="3" t="s">
        <v>339</v>
      </c>
      <c r="B251" s="3" t="s">
        <v>2013</v>
      </c>
      <c r="C251" s="3" t="s">
        <v>2</v>
      </c>
      <c r="D251" s="3" t="s">
        <v>2</v>
      </c>
      <c r="E251" s="3" t="s">
        <v>2</v>
      </c>
      <c r="F251" s="3" t="s">
        <v>2</v>
      </c>
      <c r="G251" s="3" t="s">
        <v>2</v>
      </c>
      <c r="H251" s="3" t="s">
        <v>2</v>
      </c>
      <c r="I251" s="3" t="s">
        <v>2</v>
      </c>
      <c r="J251" s="3" t="s">
        <v>2</v>
      </c>
      <c r="K251" s="3" t="s">
        <v>2</v>
      </c>
      <c r="L251" s="3" t="s">
        <v>2</v>
      </c>
      <c r="M251" s="3" t="s">
        <v>2</v>
      </c>
      <c r="N251" s="3" t="s">
        <v>2</v>
      </c>
    </row>
    <row r="252" spans="1:14" ht="20.25" customHeight="1">
      <c r="A252" s="3" t="s">
        <v>340</v>
      </c>
      <c r="B252" s="3" t="s">
        <v>2</v>
      </c>
      <c r="C252" s="3" t="s">
        <v>2</v>
      </c>
      <c r="D252" s="3" t="s">
        <v>2</v>
      </c>
      <c r="E252" s="3" t="s">
        <v>2</v>
      </c>
      <c r="F252" s="3" t="s">
        <v>2</v>
      </c>
      <c r="G252" s="3" t="s">
        <v>2</v>
      </c>
      <c r="H252" s="3" t="s">
        <v>2</v>
      </c>
      <c r="I252" s="3" t="s">
        <v>2</v>
      </c>
      <c r="J252" s="3" t="s">
        <v>2</v>
      </c>
      <c r="K252" s="3" t="s">
        <v>2</v>
      </c>
      <c r="L252" s="3" t="s">
        <v>2</v>
      </c>
      <c r="M252" s="3" t="s">
        <v>2</v>
      </c>
      <c r="N252" s="3" t="s">
        <v>2</v>
      </c>
    </row>
    <row r="253" spans="1:14" ht="20.25" customHeight="1">
      <c r="A253" s="3" t="s">
        <v>341</v>
      </c>
      <c r="B253" s="3" t="s">
        <v>2014</v>
      </c>
      <c r="C253" s="3" t="s">
        <v>2</v>
      </c>
      <c r="D253" s="3" t="s">
        <v>2</v>
      </c>
      <c r="E253" s="3" t="s">
        <v>2</v>
      </c>
      <c r="F253" s="3" t="s">
        <v>2</v>
      </c>
      <c r="G253" s="3" t="s">
        <v>2</v>
      </c>
      <c r="H253" s="3" t="s">
        <v>2</v>
      </c>
      <c r="I253" s="3" t="s">
        <v>2</v>
      </c>
      <c r="J253" s="3" t="s">
        <v>2</v>
      </c>
      <c r="K253" s="3" t="s">
        <v>2</v>
      </c>
      <c r="L253" s="3" t="s">
        <v>2</v>
      </c>
      <c r="M253" s="3" t="s">
        <v>2</v>
      </c>
      <c r="N253" s="3" t="s">
        <v>2</v>
      </c>
    </row>
    <row r="254" spans="1:14" ht="20.25" customHeight="1">
      <c r="A254" s="3" t="s">
        <v>342</v>
      </c>
      <c r="B254" s="3" t="s">
        <v>2</v>
      </c>
      <c r="C254" s="3" t="s">
        <v>2</v>
      </c>
      <c r="D254" s="3" t="s">
        <v>2</v>
      </c>
      <c r="E254" s="3" t="s">
        <v>2</v>
      </c>
      <c r="F254" s="3" t="s">
        <v>2</v>
      </c>
      <c r="G254" s="3" t="s">
        <v>2</v>
      </c>
      <c r="H254" s="3" t="s">
        <v>2</v>
      </c>
      <c r="I254" s="3" t="s">
        <v>2</v>
      </c>
      <c r="J254" s="3" t="s">
        <v>2</v>
      </c>
      <c r="K254" s="3" t="s">
        <v>2</v>
      </c>
      <c r="L254" s="3" t="s">
        <v>2</v>
      </c>
      <c r="M254" s="3" t="s">
        <v>2</v>
      </c>
      <c r="N254" s="3" t="s">
        <v>2</v>
      </c>
    </row>
    <row r="255" spans="1:14" ht="20.25" customHeight="1">
      <c r="A255" s="3" t="s">
        <v>343</v>
      </c>
      <c r="B255" s="3" t="s">
        <v>2015</v>
      </c>
      <c r="C255" s="3">
        <v>0.14000000000000001</v>
      </c>
      <c r="D255" s="3">
        <v>0.19</v>
      </c>
      <c r="E255" s="3">
        <v>0.19</v>
      </c>
      <c r="F255" s="3">
        <v>0.376</v>
      </c>
      <c r="G255" s="3">
        <v>0.49399999999999999</v>
      </c>
      <c r="H255" s="3">
        <v>0.49399999999999999</v>
      </c>
      <c r="I255" s="3">
        <v>35.299999999999997</v>
      </c>
      <c r="J255" s="3">
        <v>9.2799999999999994E-2</v>
      </c>
      <c r="K255" s="3">
        <v>35.299999999999997</v>
      </c>
      <c r="L255" s="3">
        <v>9.2799999999999994E-2</v>
      </c>
      <c r="M255" s="3">
        <v>0</v>
      </c>
      <c r="N255" s="3">
        <v>0</v>
      </c>
    </row>
    <row r="256" spans="1:14" ht="20.25" customHeight="1">
      <c r="A256" s="3" t="s">
        <v>101</v>
      </c>
      <c r="B256" s="3" t="s">
        <v>2016</v>
      </c>
      <c r="C256" s="3" t="s">
        <v>2</v>
      </c>
      <c r="D256" s="3" t="s">
        <v>2</v>
      </c>
      <c r="E256" s="3" t="s">
        <v>2</v>
      </c>
      <c r="F256" s="3" t="s">
        <v>2</v>
      </c>
      <c r="G256" s="3" t="s">
        <v>2</v>
      </c>
      <c r="H256" s="3" t="s">
        <v>2</v>
      </c>
      <c r="I256" s="3" t="s">
        <v>2</v>
      </c>
      <c r="J256" s="3" t="s">
        <v>2</v>
      </c>
      <c r="K256" s="3" t="s">
        <v>2</v>
      </c>
      <c r="L256" s="3" t="s">
        <v>2</v>
      </c>
      <c r="M256" s="3" t="s">
        <v>2</v>
      </c>
      <c r="N256" s="3" t="s">
        <v>2</v>
      </c>
    </row>
    <row r="257" spans="1:14" ht="20.25" customHeight="1">
      <c r="A257" s="3" t="s">
        <v>344</v>
      </c>
      <c r="B257" s="3" t="s">
        <v>2017</v>
      </c>
      <c r="C257" s="3" t="s">
        <v>2</v>
      </c>
      <c r="D257" s="3" t="s">
        <v>2</v>
      </c>
      <c r="E257" s="3" t="s">
        <v>2</v>
      </c>
      <c r="F257" s="3" t="s">
        <v>2</v>
      </c>
      <c r="G257" s="3" t="s">
        <v>2</v>
      </c>
      <c r="H257" s="3" t="s">
        <v>2</v>
      </c>
      <c r="I257" s="3" t="s">
        <v>2</v>
      </c>
      <c r="J257" s="3" t="s">
        <v>2</v>
      </c>
      <c r="K257" s="3" t="s">
        <v>2</v>
      </c>
      <c r="L257" s="3" t="s">
        <v>2</v>
      </c>
      <c r="M257" s="3" t="s">
        <v>2</v>
      </c>
      <c r="N257" s="3" t="s">
        <v>2</v>
      </c>
    </row>
    <row r="258" spans="1:14" ht="20.25" customHeight="1">
      <c r="A258" s="3" t="s">
        <v>228</v>
      </c>
      <c r="B258" s="3" t="s">
        <v>2018</v>
      </c>
      <c r="C258" s="3">
        <v>7.55</v>
      </c>
      <c r="D258" s="3">
        <v>6.96</v>
      </c>
      <c r="E258" s="3">
        <v>6.96</v>
      </c>
      <c r="F258" s="3">
        <v>0.45900000000000002</v>
      </c>
      <c r="G258" s="3">
        <v>0.42299999999999999</v>
      </c>
      <c r="H258" s="3">
        <v>0.42299999999999999</v>
      </c>
      <c r="I258" s="3">
        <v>0</v>
      </c>
      <c r="J258" s="3">
        <v>0</v>
      </c>
      <c r="K258" s="3">
        <v>0</v>
      </c>
      <c r="L258" s="3">
        <v>0</v>
      </c>
      <c r="M258" s="3">
        <v>0</v>
      </c>
      <c r="N258" s="3">
        <v>0</v>
      </c>
    </row>
    <row r="259" spans="1:14" ht="20.25" customHeight="1">
      <c r="A259" s="3" t="s">
        <v>345</v>
      </c>
      <c r="B259" s="3" t="s">
        <v>2019</v>
      </c>
      <c r="C259" s="3" t="s">
        <v>2</v>
      </c>
      <c r="D259" s="3" t="s">
        <v>2</v>
      </c>
      <c r="E259" s="3" t="s">
        <v>2</v>
      </c>
      <c r="F259" s="3" t="s">
        <v>2</v>
      </c>
      <c r="G259" s="3" t="s">
        <v>2</v>
      </c>
      <c r="H259" s="3" t="s">
        <v>2</v>
      </c>
      <c r="I259" s="3" t="s">
        <v>2</v>
      </c>
      <c r="J259" s="3" t="s">
        <v>2</v>
      </c>
      <c r="K259" s="3" t="s">
        <v>2</v>
      </c>
      <c r="L259" s="3" t="s">
        <v>2</v>
      </c>
      <c r="M259" s="3" t="s">
        <v>2</v>
      </c>
      <c r="N259" s="3" t="s">
        <v>2</v>
      </c>
    </row>
    <row r="260" spans="1:14" ht="20.25" customHeight="1">
      <c r="A260" s="3" t="s">
        <v>414</v>
      </c>
      <c r="B260" s="3" t="s">
        <v>2</v>
      </c>
      <c r="C260" s="3" t="s">
        <v>2</v>
      </c>
      <c r="D260" s="3" t="s">
        <v>2</v>
      </c>
      <c r="E260" s="3" t="s">
        <v>2</v>
      </c>
      <c r="F260" s="3" t="s">
        <v>2</v>
      </c>
      <c r="G260" s="3" t="s">
        <v>2</v>
      </c>
      <c r="H260" s="3" t="s">
        <v>2</v>
      </c>
      <c r="I260" s="3" t="s">
        <v>2</v>
      </c>
      <c r="J260" s="3" t="s">
        <v>2</v>
      </c>
      <c r="K260" s="3" t="s">
        <v>2</v>
      </c>
      <c r="L260" s="3" t="s">
        <v>2</v>
      </c>
      <c r="M260" s="3" t="s">
        <v>2</v>
      </c>
      <c r="N260" s="3" t="s">
        <v>2</v>
      </c>
    </row>
    <row r="261" spans="1:14" ht="20.25" customHeight="1">
      <c r="A261" s="3" t="s">
        <v>346</v>
      </c>
      <c r="B261" s="3" t="s">
        <v>2020</v>
      </c>
      <c r="C261" s="3" t="s">
        <v>2</v>
      </c>
      <c r="D261" s="3" t="s">
        <v>2</v>
      </c>
      <c r="E261" s="3" t="s">
        <v>2</v>
      </c>
      <c r="F261" s="3" t="s">
        <v>2</v>
      </c>
      <c r="G261" s="3" t="s">
        <v>2</v>
      </c>
      <c r="H261" s="3" t="s">
        <v>2</v>
      </c>
      <c r="I261" s="3" t="s">
        <v>2</v>
      </c>
      <c r="J261" s="3" t="s">
        <v>2</v>
      </c>
      <c r="K261" s="3" t="s">
        <v>2</v>
      </c>
      <c r="L261" s="3" t="s">
        <v>2</v>
      </c>
      <c r="M261" s="3" t="s">
        <v>2</v>
      </c>
      <c r="N261" s="3" t="s">
        <v>2</v>
      </c>
    </row>
    <row r="262" spans="1:14" ht="20.25" customHeight="1">
      <c r="A262" s="3" t="s">
        <v>347</v>
      </c>
      <c r="B262" s="3" t="s">
        <v>2021</v>
      </c>
      <c r="C262" s="3" t="s">
        <v>2</v>
      </c>
      <c r="D262" s="3" t="s">
        <v>2</v>
      </c>
      <c r="E262" s="3" t="s">
        <v>2</v>
      </c>
      <c r="F262" s="3" t="s">
        <v>2</v>
      </c>
      <c r="G262" s="3" t="s">
        <v>2</v>
      </c>
      <c r="H262" s="3" t="s">
        <v>2</v>
      </c>
      <c r="I262" s="3" t="s">
        <v>2</v>
      </c>
      <c r="J262" s="3" t="s">
        <v>2</v>
      </c>
      <c r="K262" s="3" t="s">
        <v>2</v>
      </c>
      <c r="L262" s="3" t="s">
        <v>2</v>
      </c>
      <c r="M262" s="3" t="s">
        <v>2</v>
      </c>
      <c r="N262" s="3" t="s">
        <v>2</v>
      </c>
    </row>
    <row r="263" spans="1:14" ht="20.25" customHeight="1">
      <c r="A263" s="3" t="s">
        <v>348</v>
      </c>
      <c r="B263" s="3" t="s">
        <v>2022</v>
      </c>
      <c r="C263" s="3" t="s">
        <v>2</v>
      </c>
      <c r="D263" s="3" t="s">
        <v>2</v>
      </c>
      <c r="E263" s="3" t="s">
        <v>2</v>
      </c>
      <c r="F263" s="3" t="s">
        <v>2</v>
      </c>
      <c r="G263" s="3" t="s">
        <v>2</v>
      </c>
      <c r="H263" s="3" t="s">
        <v>2</v>
      </c>
      <c r="I263" s="3" t="s">
        <v>2</v>
      </c>
      <c r="J263" s="3" t="s">
        <v>2</v>
      </c>
      <c r="K263" s="3" t="s">
        <v>2</v>
      </c>
      <c r="L263" s="3" t="s">
        <v>2</v>
      </c>
      <c r="M263" s="3" t="s">
        <v>2</v>
      </c>
      <c r="N263" s="3" t="s">
        <v>2</v>
      </c>
    </row>
    <row r="264" spans="1:14" ht="20.25" customHeight="1">
      <c r="A264" s="3" t="s">
        <v>349</v>
      </c>
      <c r="B264" s="3" t="s">
        <v>2023</v>
      </c>
      <c r="C264" s="3" t="s">
        <v>2</v>
      </c>
      <c r="D264" s="3" t="s">
        <v>2</v>
      </c>
      <c r="E264" s="3" t="s">
        <v>2</v>
      </c>
      <c r="F264" s="3" t="s">
        <v>2</v>
      </c>
      <c r="G264" s="3" t="s">
        <v>2</v>
      </c>
      <c r="H264" s="3" t="s">
        <v>2</v>
      </c>
      <c r="I264" s="3" t="s">
        <v>2</v>
      </c>
      <c r="J264" s="3" t="s">
        <v>2</v>
      </c>
      <c r="K264" s="3" t="s">
        <v>2</v>
      </c>
      <c r="L264" s="3" t="s">
        <v>2</v>
      </c>
      <c r="M264" s="3" t="s">
        <v>2</v>
      </c>
      <c r="N264" s="3" t="s">
        <v>2</v>
      </c>
    </row>
    <row r="265" spans="1:14" ht="20.25" customHeight="1">
      <c r="A265" s="3" t="s">
        <v>415</v>
      </c>
      <c r="B265" s="3" t="s">
        <v>2024</v>
      </c>
      <c r="C265" s="3">
        <v>0.05</v>
      </c>
      <c r="D265" s="3">
        <v>0.05</v>
      </c>
      <c r="E265" s="3">
        <v>0.05</v>
      </c>
      <c r="F265" s="3">
        <v>0.49099999999999999</v>
      </c>
      <c r="G265" s="3">
        <v>0.45400000000000001</v>
      </c>
      <c r="H265" s="3">
        <v>0.45400000000000001</v>
      </c>
      <c r="I265" s="3">
        <v>0</v>
      </c>
      <c r="J265" s="3">
        <v>0</v>
      </c>
      <c r="K265" s="3">
        <v>0</v>
      </c>
      <c r="L265" s="3">
        <v>0</v>
      </c>
      <c r="M265" s="3">
        <v>0</v>
      </c>
      <c r="N265" s="3">
        <v>0</v>
      </c>
    </row>
    <row r="266" spans="1:14" ht="20.25" customHeight="1">
      <c r="A266" s="3" t="s">
        <v>350</v>
      </c>
      <c r="B266" s="3" t="s">
        <v>2025</v>
      </c>
      <c r="C266" s="3" t="s">
        <v>2</v>
      </c>
      <c r="D266" s="3" t="s">
        <v>2</v>
      </c>
      <c r="E266" s="3" t="s">
        <v>2</v>
      </c>
      <c r="F266" s="3" t="s">
        <v>2</v>
      </c>
      <c r="G266" s="3" t="s">
        <v>2</v>
      </c>
      <c r="H266" s="3" t="s">
        <v>2</v>
      </c>
      <c r="I266" s="3" t="s">
        <v>2</v>
      </c>
      <c r="J266" s="3" t="s">
        <v>2</v>
      </c>
      <c r="K266" s="3" t="s">
        <v>2</v>
      </c>
      <c r="L266" s="3" t="s">
        <v>2</v>
      </c>
      <c r="M266" s="3" t="s">
        <v>2</v>
      </c>
      <c r="N266" s="3" t="s">
        <v>2</v>
      </c>
    </row>
    <row r="267" spans="1:14" ht="20.25" customHeight="1">
      <c r="A267" s="3" t="s">
        <v>416</v>
      </c>
      <c r="B267" s="3" t="s">
        <v>2026</v>
      </c>
      <c r="C267" s="3" t="s">
        <v>2</v>
      </c>
      <c r="D267" s="3" t="s">
        <v>2</v>
      </c>
      <c r="E267" s="3" t="s">
        <v>2</v>
      </c>
      <c r="F267" s="3" t="s">
        <v>2</v>
      </c>
      <c r="G267" s="3" t="s">
        <v>2</v>
      </c>
      <c r="H267" s="3" t="s">
        <v>2</v>
      </c>
      <c r="I267" s="3" t="s">
        <v>2</v>
      </c>
      <c r="J267" s="3" t="s">
        <v>2</v>
      </c>
      <c r="K267" s="3" t="s">
        <v>2</v>
      </c>
      <c r="L267" s="3" t="s">
        <v>2</v>
      </c>
      <c r="M267" s="3" t="s">
        <v>2</v>
      </c>
      <c r="N267" s="3" t="s">
        <v>2</v>
      </c>
    </row>
    <row r="268" spans="1:14" ht="20.25" customHeight="1">
      <c r="A268" s="3" t="s">
        <v>417</v>
      </c>
      <c r="B268" s="3" t="s">
        <v>2027</v>
      </c>
      <c r="C268" s="3" t="s">
        <v>2</v>
      </c>
      <c r="D268" s="3" t="s">
        <v>2</v>
      </c>
      <c r="E268" s="3" t="s">
        <v>2</v>
      </c>
      <c r="F268" s="3" t="s">
        <v>2</v>
      </c>
      <c r="G268" s="3" t="s">
        <v>2</v>
      </c>
      <c r="H268" s="3" t="s">
        <v>2</v>
      </c>
      <c r="I268" s="3" t="s">
        <v>2</v>
      </c>
      <c r="J268" s="3" t="s">
        <v>2</v>
      </c>
      <c r="K268" s="3" t="s">
        <v>2</v>
      </c>
      <c r="L268" s="3" t="s">
        <v>2</v>
      </c>
      <c r="M268" s="3" t="s">
        <v>2</v>
      </c>
      <c r="N268" s="3" t="s">
        <v>2</v>
      </c>
    </row>
    <row r="269" spans="1:14" ht="20.25" customHeight="1">
      <c r="A269" s="3" t="s">
        <v>418</v>
      </c>
      <c r="B269" s="3" t="s">
        <v>2028</v>
      </c>
      <c r="C269" s="3" t="s">
        <v>2</v>
      </c>
      <c r="D269" s="3" t="s">
        <v>2</v>
      </c>
      <c r="E269" s="3" t="s">
        <v>2</v>
      </c>
      <c r="F269" s="3" t="s">
        <v>2</v>
      </c>
      <c r="G269" s="3" t="s">
        <v>2</v>
      </c>
      <c r="H269" s="3" t="s">
        <v>2</v>
      </c>
      <c r="I269" s="3" t="s">
        <v>2</v>
      </c>
      <c r="J269" s="3" t="s">
        <v>2</v>
      </c>
      <c r="K269" s="3" t="s">
        <v>2</v>
      </c>
      <c r="L269" s="3" t="s">
        <v>2</v>
      </c>
      <c r="M269" s="3" t="s">
        <v>2</v>
      </c>
      <c r="N269" s="3" t="s">
        <v>2</v>
      </c>
    </row>
    <row r="270" spans="1:14" ht="20.25" customHeight="1">
      <c r="A270" s="3" t="s">
        <v>106</v>
      </c>
      <c r="B270" s="3" t="s">
        <v>2029</v>
      </c>
      <c r="C270" s="3">
        <v>3.65</v>
      </c>
      <c r="D270" s="3">
        <v>4.72</v>
      </c>
      <c r="E270" s="3">
        <v>4.72</v>
      </c>
      <c r="F270" s="3">
        <v>0.31900000000000001</v>
      </c>
      <c r="G270" s="3">
        <v>0.41199999999999998</v>
      </c>
      <c r="H270" s="3">
        <v>0.41199999999999998</v>
      </c>
      <c r="I270" s="3">
        <v>191.4</v>
      </c>
      <c r="J270" s="3">
        <v>1.67E-2</v>
      </c>
      <c r="K270" s="3">
        <v>191.4</v>
      </c>
      <c r="L270" s="3">
        <v>1.67E-2</v>
      </c>
      <c r="M270" s="3">
        <v>0</v>
      </c>
      <c r="N270" s="3">
        <v>0</v>
      </c>
    </row>
    <row r="271" spans="1:14" ht="20.25" customHeight="1">
      <c r="A271" s="3" t="s">
        <v>351</v>
      </c>
      <c r="B271" s="3" t="s">
        <v>2030</v>
      </c>
      <c r="C271" s="3" t="s">
        <v>2</v>
      </c>
      <c r="D271" s="3" t="s">
        <v>2</v>
      </c>
      <c r="E271" s="3" t="s">
        <v>2</v>
      </c>
      <c r="F271" s="3" t="s">
        <v>2</v>
      </c>
      <c r="G271" s="3" t="s">
        <v>2</v>
      </c>
      <c r="H271" s="3" t="s">
        <v>2</v>
      </c>
      <c r="I271" s="3" t="s">
        <v>2</v>
      </c>
      <c r="J271" s="3" t="s">
        <v>2</v>
      </c>
      <c r="K271" s="3" t="s">
        <v>2</v>
      </c>
      <c r="L271" s="3" t="s">
        <v>2</v>
      </c>
      <c r="M271" s="3" t="s">
        <v>2</v>
      </c>
      <c r="N271" s="3" t="s">
        <v>2</v>
      </c>
    </row>
    <row r="272" spans="1:14" ht="20.25" customHeight="1">
      <c r="A272" s="3" t="s">
        <v>352</v>
      </c>
      <c r="B272" s="3" t="s">
        <v>2031</v>
      </c>
      <c r="C272" s="3">
        <v>39</v>
      </c>
      <c r="D272" s="3">
        <v>37.07</v>
      </c>
      <c r="E272" s="3">
        <v>37.07</v>
      </c>
      <c r="F272" s="3">
        <v>0.54500000000000004</v>
      </c>
      <c r="G272" s="3">
        <v>0.51800000000000002</v>
      </c>
      <c r="H272" s="3">
        <v>0.51800000000000002</v>
      </c>
      <c r="I272" s="3">
        <v>15367.9</v>
      </c>
      <c r="J272" s="3">
        <v>0.2147</v>
      </c>
      <c r="K272" s="3">
        <v>1822.3</v>
      </c>
      <c r="L272" s="3">
        <v>2.5499999999999998E-2</v>
      </c>
      <c r="M272" s="3">
        <v>94</v>
      </c>
      <c r="N272" s="3">
        <v>1.2999999999999999E-3</v>
      </c>
    </row>
    <row r="273" spans="1:14" ht="20.25" customHeight="1">
      <c r="A273" s="3" t="s">
        <v>128</v>
      </c>
      <c r="B273" s="3" t="s">
        <v>2032</v>
      </c>
      <c r="C273" s="3">
        <v>13.21</v>
      </c>
      <c r="D273" s="3">
        <v>10.88</v>
      </c>
      <c r="E273" s="3">
        <v>10.88</v>
      </c>
      <c r="F273" s="3">
        <v>0.48599999999999999</v>
      </c>
      <c r="G273" s="3">
        <v>0.4</v>
      </c>
      <c r="H273" s="3">
        <v>0.4</v>
      </c>
      <c r="I273" s="3">
        <v>4321.8999999999996</v>
      </c>
      <c r="J273" s="3">
        <v>0.159</v>
      </c>
      <c r="K273" s="3">
        <v>116</v>
      </c>
      <c r="L273" s="3">
        <v>4.3E-3</v>
      </c>
      <c r="M273" s="3">
        <v>0</v>
      </c>
      <c r="N273" s="3">
        <v>0</v>
      </c>
    </row>
    <row r="274" spans="1:14" ht="20.25" customHeight="1">
      <c r="A274" s="3" t="s">
        <v>131</v>
      </c>
      <c r="B274" s="3" t="s">
        <v>2033</v>
      </c>
      <c r="C274" s="3">
        <v>24487.45</v>
      </c>
      <c r="D274" s="3">
        <v>21256.12</v>
      </c>
      <c r="E274" s="3">
        <v>21256.12</v>
      </c>
      <c r="F274" s="3">
        <v>0.48499999999999999</v>
      </c>
      <c r="G274" s="3">
        <v>0.42099999999999999</v>
      </c>
      <c r="H274" s="3">
        <v>0.42099999999999999</v>
      </c>
      <c r="I274" s="3">
        <v>5210389.4000000004</v>
      </c>
      <c r="J274" s="3">
        <v>0.1032</v>
      </c>
      <c r="K274" s="3">
        <v>1400119</v>
      </c>
      <c r="L274" s="3">
        <v>2.7699999999999999E-2</v>
      </c>
      <c r="M274" s="3">
        <v>639086.9</v>
      </c>
      <c r="N274" s="3">
        <v>1.2699999999999999E-2</v>
      </c>
    </row>
    <row r="275" spans="1:14" ht="20.25" customHeight="1">
      <c r="A275" s="3" t="s">
        <v>137</v>
      </c>
      <c r="B275" s="3" t="s">
        <v>2034</v>
      </c>
      <c r="C275" s="3">
        <v>75.319999999999993</v>
      </c>
      <c r="D275" s="3">
        <v>67.75</v>
      </c>
      <c r="E275" s="3">
        <v>67.75</v>
      </c>
      <c r="F275" s="3">
        <v>0.41799999999999998</v>
      </c>
      <c r="G275" s="3">
        <v>0.376</v>
      </c>
      <c r="H275" s="3">
        <v>0.376</v>
      </c>
      <c r="I275" s="3">
        <v>20050.099999999999</v>
      </c>
      <c r="J275" s="3">
        <v>0.1113</v>
      </c>
      <c r="K275" s="3">
        <v>1453.9</v>
      </c>
      <c r="L275" s="3">
        <v>8.0999999999999996E-3</v>
      </c>
      <c r="M275" s="3">
        <v>14.7</v>
      </c>
      <c r="N275" s="3">
        <v>1E-4</v>
      </c>
    </row>
    <row r="276" spans="1:14" ht="20.25" customHeight="1">
      <c r="A276" s="3" t="s">
        <v>103</v>
      </c>
      <c r="B276" s="3" t="s">
        <v>2035</v>
      </c>
      <c r="C276" s="3">
        <v>119.11</v>
      </c>
      <c r="D276" s="3">
        <v>121.36</v>
      </c>
      <c r="E276" s="3">
        <v>121.36</v>
      </c>
      <c r="F276" s="3">
        <v>0.42299999999999999</v>
      </c>
      <c r="G276" s="3">
        <v>0.43099999999999999</v>
      </c>
      <c r="H276" s="3">
        <v>0.43099999999999999</v>
      </c>
      <c r="I276" s="3">
        <v>58943.8</v>
      </c>
      <c r="J276" s="3">
        <v>0.20930000000000001</v>
      </c>
      <c r="K276" s="3">
        <v>5615.9</v>
      </c>
      <c r="L276" s="3">
        <v>1.9900000000000001E-2</v>
      </c>
      <c r="M276" s="3">
        <v>0</v>
      </c>
      <c r="N276" s="3">
        <v>0</v>
      </c>
    </row>
    <row r="277" spans="1:14" ht="20.25" customHeight="1">
      <c r="A277" s="3" t="s">
        <v>194</v>
      </c>
      <c r="B277" s="3" t="s">
        <v>2036</v>
      </c>
      <c r="C277" s="3">
        <v>27.95</v>
      </c>
      <c r="D277" s="3">
        <v>33.03</v>
      </c>
      <c r="E277" s="3">
        <v>33.03</v>
      </c>
      <c r="F277" s="3">
        <v>0.33500000000000002</v>
      </c>
      <c r="G277" s="3">
        <v>0.39600000000000002</v>
      </c>
      <c r="H277" s="3">
        <v>0.39600000000000002</v>
      </c>
      <c r="I277" s="3">
        <v>7931.6</v>
      </c>
      <c r="J277" s="3">
        <v>9.5100000000000004E-2</v>
      </c>
      <c r="K277" s="3">
        <v>2200.6999999999998</v>
      </c>
      <c r="L277" s="3">
        <v>2.64E-2</v>
      </c>
      <c r="M277" s="3">
        <v>0</v>
      </c>
      <c r="N277" s="3">
        <v>0</v>
      </c>
    </row>
    <row r="278" spans="1:14" ht="20.25" customHeight="1">
      <c r="A278" s="3" t="s">
        <v>138</v>
      </c>
      <c r="B278" s="3" t="s">
        <v>2037</v>
      </c>
      <c r="C278" s="3">
        <v>7.32</v>
      </c>
      <c r="D278" s="3">
        <v>7.11</v>
      </c>
      <c r="E278" s="3">
        <v>7.11</v>
      </c>
      <c r="F278" s="3">
        <v>0.48599999999999999</v>
      </c>
      <c r="G278" s="3">
        <v>0.47199999999999998</v>
      </c>
      <c r="H278" s="3">
        <v>0.47199999999999998</v>
      </c>
      <c r="I278" s="3">
        <v>2857.9</v>
      </c>
      <c r="J278" s="3">
        <v>0.18970000000000001</v>
      </c>
      <c r="K278" s="3">
        <v>1745</v>
      </c>
      <c r="L278" s="3">
        <v>0.1158</v>
      </c>
      <c r="M278" s="3">
        <v>3.6</v>
      </c>
      <c r="N278" s="3">
        <v>2.0000000000000001E-4</v>
      </c>
    </row>
    <row r="279" spans="1:14" ht="20.25" customHeight="1">
      <c r="A279" s="3" t="s">
        <v>164</v>
      </c>
      <c r="B279" s="3" t="s">
        <v>2038</v>
      </c>
      <c r="C279" s="3">
        <v>38.39</v>
      </c>
      <c r="D279" s="3">
        <v>45.74</v>
      </c>
      <c r="E279" s="3">
        <v>45.74</v>
      </c>
      <c r="F279" s="3">
        <v>0.376</v>
      </c>
      <c r="G279" s="3">
        <v>0.44800000000000001</v>
      </c>
      <c r="H279" s="3">
        <v>0.44800000000000001</v>
      </c>
      <c r="I279" s="3">
        <v>12097.4</v>
      </c>
      <c r="J279" s="3">
        <v>0.11849999999999999</v>
      </c>
      <c r="K279" s="3">
        <v>2091.8000000000002</v>
      </c>
      <c r="L279" s="3">
        <v>2.0500000000000001E-2</v>
      </c>
      <c r="M279" s="3">
        <v>90.6</v>
      </c>
      <c r="N279" s="3">
        <v>8.9999999999999998E-4</v>
      </c>
    </row>
    <row r="280" spans="1:14" ht="20.25" customHeight="1">
      <c r="A280" s="3" t="s">
        <v>353</v>
      </c>
      <c r="B280" s="3" t="s">
        <v>2039</v>
      </c>
      <c r="C280" s="3">
        <v>15.13</v>
      </c>
      <c r="D280" s="3">
        <v>21.92</v>
      </c>
      <c r="E280" s="3">
        <v>21.92</v>
      </c>
      <c r="F280" s="3">
        <v>0.31</v>
      </c>
      <c r="G280" s="3">
        <v>0.44900000000000001</v>
      </c>
      <c r="H280" s="3">
        <v>0.44900000000000001</v>
      </c>
      <c r="I280" s="3" t="s">
        <v>2</v>
      </c>
      <c r="J280" s="3">
        <v>0.1118</v>
      </c>
      <c r="K280" s="3" t="s">
        <v>2</v>
      </c>
      <c r="L280" s="3" t="s">
        <v>2</v>
      </c>
      <c r="M280" s="3" t="s">
        <v>2</v>
      </c>
      <c r="N280" s="3" t="s">
        <v>2</v>
      </c>
    </row>
    <row r="281" spans="1:14" ht="20.25" customHeight="1">
      <c r="A281" s="3" t="s">
        <v>354</v>
      </c>
      <c r="B281" s="3" t="s">
        <v>2040</v>
      </c>
      <c r="C281" s="3" t="s">
        <v>2</v>
      </c>
      <c r="D281" s="3" t="s">
        <v>2</v>
      </c>
      <c r="E281" s="3" t="s">
        <v>2</v>
      </c>
      <c r="F281" s="3" t="s">
        <v>2</v>
      </c>
      <c r="G281" s="3" t="s">
        <v>2</v>
      </c>
      <c r="H281" s="3" t="s">
        <v>2</v>
      </c>
      <c r="I281" s="3" t="s">
        <v>2</v>
      </c>
      <c r="J281" s="3" t="s">
        <v>2</v>
      </c>
      <c r="K281" s="3" t="s">
        <v>2</v>
      </c>
      <c r="L281" s="3" t="s">
        <v>2</v>
      </c>
      <c r="M281" s="3" t="s">
        <v>2</v>
      </c>
      <c r="N281" s="3" t="s">
        <v>2</v>
      </c>
    </row>
    <row r="282" spans="1:14" ht="20.25" customHeight="1">
      <c r="A282" s="3" t="s">
        <v>355</v>
      </c>
      <c r="B282" s="3" t="s">
        <v>2041</v>
      </c>
      <c r="C282" s="3" t="s">
        <v>2</v>
      </c>
      <c r="D282" s="3" t="s">
        <v>2</v>
      </c>
      <c r="E282" s="3" t="s">
        <v>2</v>
      </c>
      <c r="F282" s="3" t="s">
        <v>2</v>
      </c>
      <c r="G282" s="3" t="s">
        <v>2</v>
      </c>
      <c r="H282" s="3" t="s">
        <v>2</v>
      </c>
      <c r="I282" s="3" t="s">
        <v>2</v>
      </c>
      <c r="J282" s="3" t="s">
        <v>2</v>
      </c>
      <c r="K282" s="3" t="s">
        <v>2</v>
      </c>
      <c r="L282" s="3" t="s">
        <v>2</v>
      </c>
      <c r="M282" s="3" t="s">
        <v>2</v>
      </c>
      <c r="N282" s="3" t="s">
        <v>2</v>
      </c>
    </row>
    <row r="283" spans="1:14" ht="20.25" customHeight="1">
      <c r="A283" s="3" t="s">
        <v>142</v>
      </c>
      <c r="B283" s="3" t="s">
        <v>2042</v>
      </c>
      <c r="C283" s="3">
        <v>0.11</v>
      </c>
      <c r="D283" s="3">
        <v>0.18</v>
      </c>
      <c r="E283" s="3">
        <v>0.18</v>
      </c>
      <c r="F283" s="3">
        <v>0.29599999999999999</v>
      </c>
      <c r="G283" s="3">
        <v>0.46400000000000002</v>
      </c>
      <c r="H283" s="3">
        <v>0.46400000000000002</v>
      </c>
      <c r="I283" s="3">
        <v>82.1</v>
      </c>
      <c r="J283" s="3">
        <v>0.2172</v>
      </c>
      <c r="K283" s="3">
        <v>0</v>
      </c>
      <c r="L283" s="3">
        <v>0</v>
      </c>
      <c r="M283" s="3">
        <v>0</v>
      </c>
      <c r="N283" s="3">
        <v>0</v>
      </c>
    </row>
    <row r="284" spans="1:14" ht="20.25" customHeight="1">
      <c r="A284" s="3" t="s">
        <v>102</v>
      </c>
      <c r="B284" s="3" t="s">
        <v>2</v>
      </c>
      <c r="C284" s="3" t="s">
        <v>2</v>
      </c>
      <c r="D284" s="3" t="s">
        <v>2</v>
      </c>
      <c r="E284" s="3" t="s">
        <v>2</v>
      </c>
      <c r="F284" s="3" t="s">
        <v>2</v>
      </c>
      <c r="G284" s="3" t="s">
        <v>2</v>
      </c>
      <c r="H284" s="3" t="s">
        <v>2</v>
      </c>
      <c r="I284" s="3" t="s">
        <v>2</v>
      </c>
      <c r="J284" s="3" t="s">
        <v>2</v>
      </c>
      <c r="K284" s="3" t="s">
        <v>2</v>
      </c>
      <c r="L284" s="3" t="s">
        <v>2</v>
      </c>
      <c r="M284" s="3" t="s">
        <v>2</v>
      </c>
      <c r="N284" s="3" t="s">
        <v>2</v>
      </c>
    </row>
    <row r="285" spans="1:14" ht="20.25" customHeight="1">
      <c r="A285" s="3" t="s">
        <v>419</v>
      </c>
      <c r="B285" s="3" t="s">
        <v>2043</v>
      </c>
      <c r="C285" s="3" t="s">
        <v>2</v>
      </c>
      <c r="D285" s="3" t="s">
        <v>2</v>
      </c>
      <c r="E285" s="3" t="s">
        <v>2</v>
      </c>
      <c r="F285" s="3" t="s">
        <v>2</v>
      </c>
      <c r="G285" s="3" t="s">
        <v>2</v>
      </c>
      <c r="H285" s="3" t="s">
        <v>2</v>
      </c>
      <c r="I285" s="3" t="s">
        <v>2</v>
      </c>
      <c r="J285" s="3" t="s">
        <v>2</v>
      </c>
      <c r="K285" s="3" t="s">
        <v>2</v>
      </c>
      <c r="L285" s="3" t="s">
        <v>2</v>
      </c>
      <c r="M285" s="3" t="s">
        <v>2</v>
      </c>
      <c r="N285" s="3" t="s">
        <v>2</v>
      </c>
    </row>
    <row r="286" spans="1:14" ht="20.25" customHeight="1">
      <c r="A286" s="3" t="s">
        <v>240</v>
      </c>
      <c r="B286" s="3" t="s">
        <v>2044</v>
      </c>
      <c r="C286" s="3">
        <v>8.59</v>
      </c>
      <c r="D286" s="3">
        <v>11.6</v>
      </c>
      <c r="E286" s="3">
        <v>11.6</v>
      </c>
      <c r="F286" s="3">
        <v>0.502</v>
      </c>
      <c r="G286" s="3">
        <v>0.67800000000000005</v>
      </c>
      <c r="H286" s="3">
        <v>0.67800000000000005</v>
      </c>
      <c r="I286" s="3">
        <v>0</v>
      </c>
      <c r="J286" s="3">
        <v>0</v>
      </c>
      <c r="K286" s="3">
        <v>0</v>
      </c>
      <c r="L286" s="3">
        <v>0</v>
      </c>
      <c r="M286" s="3">
        <v>0</v>
      </c>
      <c r="N286" s="3">
        <v>0</v>
      </c>
    </row>
    <row r="287" spans="1:14" ht="20.25" customHeight="1">
      <c r="A287" s="3" t="s">
        <v>356</v>
      </c>
      <c r="B287" s="3" t="s">
        <v>2</v>
      </c>
      <c r="C287" s="3" t="s">
        <v>2</v>
      </c>
      <c r="D287" s="3" t="s">
        <v>2</v>
      </c>
      <c r="E287" s="3" t="s">
        <v>2</v>
      </c>
      <c r="F287" s="3" t="s">
        <v>2</v>
      </c>
      <c r="G287" s="3" t="s">
        <v>2</v>
      </c>
      <c r="H287" s="3" t="s">
        <v>2</v>
      </c>
      <c r="I287" s="3" t="s">
        <v>2</v>
      </c>
      <c r="J287" s="3" t="s">
        <v>2</v>
      </c>
      <c r="K287" s="3" t="s">
        <v>2</v>
      </c>
      <c r="L287" s="3" t="s">
        <v>2</v>
      </c>
      <c r="M287" s="3" t="s">
        <v>2</v>
      </c>
      <c r="N287" s="3" t="s">
        <v>2</v>
      </c>
    </row>
    <row r="288" spans="1:14" ht="20.25" customHeight="1">
      <c r="A288" s="3" t="s">
        <v>357</v>
      </c>
      <c r="B288" s="3" t="s">
        <v>2045</v>
      </c>
      <c r="C288" s="3" t="s">
        <v>2</v>
      </c>
      <c r="D288" s="3" t="s">
        <v>2</v>
      </c>
      <c r="E288" s="3" t="s">
        <v>2</v>
      </c>
      <c r="F288" s="3" t="s">
        <v>2</v>
      </c>
      <c r="G288" s="3" t="s">
        <v>2</v>
      </c>
      <c r="H288" s="3" t="s">
        <v>2</v>
      </c>
      <c r="I288" s="3" t="s">
        <v>2</v>
      </c>
      <c r="J288" s="3" t="s">
        <v>2</v>
      </c>
      <c r="K288" s="3" t="s">
        <v>2</v>
      </c>
      <c r="L288" s="3" t="s">
        <v>2</v>
      </c>
      <c r="M288" s="3" t="s">
        <v>2</v>
      </c>
      <c r="N288" s="3" t="s">
        <v>2</v>
      </c>
    </row>
    <row r="289" spans="1:14" ht="20.25" customHeight="1">
      <c r="A289" s="3" t="s">
        <v>358</v>
      </c>
      <c r="B289" s="3" t="s">
        <v>2046</v>
      </c>
      <c r="C289" s="3" t="s">
        <v>2</v>
      </c>
      <c r="D289" s="3" t="s">
        <v>2</v>
      </c>
      <c r="E289" s="3" t="s">
        <v>2</v>
      </c>
      <c r="F289" s="3" t="s">
        <v>2</v>
      </c>
      <c r="G289" s="3" t="s">
        <v>2</v>
      </c>
      <c r="H289" s="3" t="s">
        <v>2</v>
      </c>
      <c r="I289" s="3" t="s">
        <v>2</v>
      </c>
      <c r="J289" s="3" t="s">
        <v>2</v>
      </c>
      <c r="K289" s="3" t="s">
        <v>2</v>
      </c>
      <c r="L289" s="3" t="s">
        <v>2</v>
      </c>
      <c r="M289" s="3" t="s">
        <v>2</v>
      </c>
      <c r="N289" s="3" t="s">
        <v>2</v>
      </c>
    </row>
    <row r="290" spans="1:14" ht="20.25" customHeight="1">
      <c r="A290" s="3" t="s">
        <v>420</v>
      </c>
      <c r="B290" s="3" t="s">
        <v>2047</v>
      </c>
      <c r="C290" s="3" t="s">
        <v>2</v>
      </c>
      <c r="D290" s="3" t="s">
        <v>2</v>
      </c>
      <c r="E290" s="3" t="s">
        <v>2</v>
      </c>
      <c r="F290" s="3" t="s">
        <v>2</v>
      </c>
      <c r="G290" s="3" t="s">
        <v>2</v>
      </c>
      <c r="H290" s="3" t="s">
        <v>2</v>
      </c>
      <c r="I290" s="3" t="s">
        <v>2</v>
      </c>
      <c r="J290" s="3" t="s">
        <v>2</v>
      </c>
      <c r="K290" s="3" t="s">
        <v>2</v>
      </c>
      <c r="L290" s="3" t="s">
        <v>2</v>
      </c>
      <c r="M290" s="3" t="s">
        <v>2</v>
      </c>
      <c r="N290" s="3" t="s">
        <v>2</v>
      </c>
    </row>
    <row r="291" spans="1:14" ht="20.25" customHeight="1">
      <c r="A291" s="3" t="s">
        <v>200</v>
      </c>
      <c r="B291" s="3" t="s">
        <v>2048</v>
      </c>
      <c r="C291" s="3">
        <v>1.81</v>
      </c>
      <c r="D291" s="3">
        <v>0</v>
      </c>
      <c r="E291" s="3">
        <v>0</v>
      </c>
      <c r="F291" s="3">
        <v>0.42199999999999999</v>
      </c>
      <c r="G291" s="3">
        <v>0</v>
      </c>
      <c r="H291" s="3">
        <v>0</v>
      </c>
      <c r="I291" s="3">
        <v>32.200000000000003</v>
      </c>
      <c r="J291" s="3">
        <v>7.4999999999999997E-3</v>
      </c>
      <c r="K291" s="3">
        <v>32.200000000000003</v>
      </c>
      <c r="L291" s="3">
        <v>7.4999999999999997E-3</v>
      </c>
      <c r="M291" s="3">
        <v>0</v>
      </c>
      <c r="N291" s="3">
        <v>0</v>
      </c>
    </row>
    <row r="292" spans="1:14" ht="20.25" customHeight="1">
      <c r="A292" s="3" t="s">
        <v>421</v>
      </c>
      <c r="B292" s="3" t="s">
        <v>2049</v>
      </c>
      <c r="C292" s="3" t="s">
        <v>2</v>
      </c>
      <c r="D292" s="3" t="s">
        <v>2</v>
      </c>
      <c r="E292" s="3" t="s">
        <v>2</v>
      </c>
      <c r="F292" s="3" t="s">
        <v>2</v>
      </c>
      <c r="G292" s="3" t="s">
        <v>2</v>
      </c>
      <c r="H292" s="3" t="s">
        <v>2</v>
      </c>
      <c r="I292" s="3" t="s">
        <v>2</v>
      </c>
      <c r="J292" s="3" t="s">
        <v>2</v>
      </c>
      <c r="K292" s="3" t="s">
        <v>2</v>
      </c>
      <c r="L292" s="3" t="s">
        <v>2</v>
      </c>
      <c r="M292" s="3" t="s">
        <v>2</v>
      </c>
      <c r="N292" s="3" t="s">
        <v>2</v>
      </c>
    </row>
    <row r="293" spans="1:14" ht="20.25" customHeight="1">
      <c r="A293" s="3" t="s">
        <v>359</v>
      </c>
      <c r="B293" s="3" t="s">
        <v>2050</v>
      </c>
      <c r="C293" s="3" t="s">
        <v>2</v>
      </c>
      <c r="D293" s="3" t="s">
        <v>2</v>
      </c>
      <c r="E293" s="3" t="s">
        <v>2</v>
      </c>
      <c r="F293" s="3" t="s">
        <v>2</v>
      </c>
      <c r="G293" s="3" t="s">
        <v>2</v>
      </c>
      <c r="H293" s="3" t="s">
        <v>2</v>
      </c>
      <c r="I293" s="3" t="s">
        <v>2</v>
      </c>
      <c r="J293" s="3" t="s">
        <v>2</v>
      </c>
      <c r="K293" s="3" t="s">
        <v>2</v>
      </c>
      <c r="L293" s="3" t="s">
        <v>2</v>
      </c>
      <c r="M293" s="3" t="s">
        <v>2</v>
      </c>
      <c r="N293" s="3" t="s">
        <v>2</v>
      </c>
    </row>
    <row r="294" spans="1:14" ht="20.25" customHeight="1">
      <c r="A294" s="3" t="s">
        <v>360</v>
      </c>
      <c r="B294" s="3" t="s">
        <v>2</v>
      </c>
      <c r="C294" s="3" t="s">
        <v>2</v>
      </c>
      <c r="D294" s="3" t="s">
        <v>2</v>
      </c>
      <c r="E294" s="3" t="s">
        <v>2</v>
      </c>
      <c r="F294" s="3" t="s">
        <v>2</v>
      </c>
      <c r="G294" s="3" t="s">
        <v>2</v>
      </c>
      <c r="H294" s="3" t="s">
        <v>2</v>
      </c>
      <c r="I294" s="3" t="s">
        <v>2</v>
      </c>
      <c r="J294" s="3" t="s">
        <v>2</v>
      </c>
      <c r="K294" s="3" t="s">
        <v>2</v>
      </c>
      <c r="L294" s="3" t="s">
        <v>2</v>
      </c>
      <c r="M294" s="3" t="s">
        <v>2</v>
      </c>
      <c r="N294" s="3" t="s">
        <v>2</v>
      </c>
    </row>
    <row r="295" spans="1:14" ht="20.25" customHeight="1">
      <c r="A295" s="3" t="s">
        <v>107</v>
      </c>
      <c r="B295" s="3" t="s">
        <v>2</v>
      </c>
      <c r="C295" s="3" t="s">
        <v>2</v>
      </c>
      <c r="D295" s="3" t="s">
        <v>2</v>
      </c>
      <c r="E295" s="3" t="s">
        <v>2</v>
      </c>
      <c r="F295" s="3" t="s">
        <v>2</v>
      </c>
      <c r="G295" s="3" t="s">
        <v>2</v>
      </c>
      <c r="H295" s="3" t="s">
        <v>2</v>
      </c>
      <c r="I295" s="3" t="s">
        <v>2</v>
      </c>
      <c r="J295" s="3" t="s">
        <v>2</v>
      </c>
      <c r="K295" s="3" t="s">
        <v>2</v>
      </c>
      <c r="L295" s="3" t="s">
        <v>2</v>
      </c>
      <c r="M295" s="3" t="s">
        <v>2</v>
      </c>
      <c r="N295" s="3" t="s">
        <v>2</v>
      </c>
    </row>
    <row r="296" spans="1:14" ht="20.25" customHeight="1">
      <c r="A296" s="3" t="s">
        <v>422</v>
      </c>
      <c r="B296" s="3" t="s">
        <v>2051</v>
      </c>
      <c r="C296" s="3" t="s">
        <v>2</v>
      </c>
      <c r="D296" s="3" t="s">
        <v>2</v>
      </c>
      <c r="E296" s="3" t="s">
        <v>2</v>
      </c>
      <c r="F296" s="3" t="s">
        <v>2</v>
      </c>
      <c r="G296" s="3" t="s">
        <v>2</v>
      </c>
      <c r="H296" s="3" t="s">
        <v>2</v>
      </c>
      <c r="I296" s="3" t="s">
        <v>2</v>
      </c>
      <c r="J296" s="3" t="s">
        <v>2</v>
      </c>
      <c r="K296" s="3" t="s">
        <v>2</v>
      </c>
      <c r="L296" s="3" t="s">
        <v>2</v>
      </c>
      <c r="M296" s="3" t="s">
        <v>2</v>
      </c>
      <c r="N296" s="3" t="s">
        <v>2</v>
      </c>
    </row>
    <row r="297" spans="1:14" ht="20.25" customHeight="1">
      <c r="A297" s="3" t="s">
        <v>361</v>
      </c>
      <c r="B297" s="3" t="s">
        <v>2052</v>
      </c>
      <c r="C297" s="3" t="s">
        <v>2</v>
      </c>
      <c r="D297" s="3" t="s">
        <v>2</v>
      </c>
      <c r="E297" s="3" t="s">
        <v>2</v>
      </c>
      <c r="F297" s="3" t="s">
        <v>2</v>
      </c>
      <c r="G297" s="3" t="s">
        <v>2</v>
      </c>
      <c r="H297" s="3" t="s">
        <v>2</v>
      </c>
      <c r="I297" s="3" t="s">
        <v>2</v>
      </c>
      <c r="J297" s="3" t="s">
        <v>2</v>
      </c>
      <c r="K297" s="3" t="s">
        <v>2</v>
      </c>
      <c r="L297" s="3" t="s">
        <v>2</v>
      </c>
      <c r="M297" s="3" t="s">
        <v>2</v>
      </c>
      <c r="N297" s="3" t="s">
        <v>2</v>
      </c>
    </row>
    <row r="298" spans="1:14" ht="20.25" customHeight="1">
      <c r="A298" s="3" t="s">
        <v>423</v>
      </c>
      <c r="B298" s="3" t="s">
        <v>2053</v>
      </c>
      <c r="C298" s="3" t="s">
        <v>2</v>
      </c>
      <c r="D298" s="3" t="s">
        <v>2</v>
      </c>
      <c r="E298" s="3" t="s">
        <v>2</v>
      </c>
      <c r="F298" s="3" t="s">
        <v>2</v>
      </c>
      <c r="G298" s="3" t="s">
        <v>2</v>
      </c>
      <c r="H298" s="3" t="s">
        <v>2</v>
      </c>
      <c r="I298" s="3" t="s">
        <v>2</v>
      </c>
      <c r="J298" s="3" t="s">
        <v>2</v>
      </c>
      <c r="K298" s="3" t="s">
        <v>2</v>
      </c>
      <c r="L298" s="3" t="s">
        <v>2</v>
      </c>
      <c r="M298" s="3" t="s">
        <v>2</v>
      </c>
      <c r="N298" s="3" t="s">
        <v>2</v>
      </c>
    </row>
    <row r="299" spans="1:14" ht="20.25" customHeight="1">
      <c r="A299" s="3" t="s">
        <v>362</v>
      </c>
      <c r="B299" s="3" t="s">
        <v>2054</v>
      </c>
      <c r="C299" s="3" t="s">
        <v>2</v>
      </c>
      <c r="D299" s="3" t="s">
        <v>2</v>
      </c>
      <c r="E299" s="3" t="s">
        <v>2</v>
      </c>
      <c r="F299" s="3" t="s">
        <v>2</v>
      </c>
      <c r="G299" s="3" t="s">
        <v>2</v>
      </c>
      <c r="H299" s="3" t="s">
        <v>2</v>
      </c>
      <c r="I299" s="3" t="s">
        <v>2</v>
      </c>
      <c r="J299" s="3" t="s">
        <v>2</v>
      </c>
      <c r="K299" s="3" t="s">
        <v>2</v>
      </c>
      <c r="L299" s="3" t="s">
        <v>2</v>
      </c>
      <c r="M299" s="3" t="s">
        <v>2</v>
      </c>
      <c r="N299" s="3" t="s">
        <v>2</v>
      </c>
    </row>
    <row r="300" spans="1:14" ht="20.25" customHeight="1">
      <c r="A300" s="3" t="s">
        <v>363</v>
      </c>
      <c r="B300" s="3" t="s">
        <v>2055</v>
      </c>
      <c r="C300" s="3" t="s">
        <v>2</v>
      </c>
      <c r="D300" s="3" t="s">
        <v>2</v>
      </c>
      <c r="E300" s="3" t="s">
        <v>2</v>
      </c>
      <c r="F300" s="3" t="s">
        <v>2</v>
      </c>
      <c r="G300" s="3" t="s">
        <v>2</v>
      </c>
      <c r="H300" s="3" t="s">
        <v>2</v>
      </c>
      <c r="I300" s="3" t="s">
        <v>2</v>
      </c>
      <c r="J300" s="3" t="s">
        <v>2</v>
      </c>
      <c r="K300" s="3" t="s">
        <v>2</v>
      </c>
      <c r="L300" s="3" t="s">
        <v>2</v>
      </c>
      <c r="M300" s="3" t="s">
        <v>2</v>
      </c>
      <c r="N300" s="3" t="s">
        <v>2</v>
      </c>
    </row>
    <row r="301" spans="1:14" ht="20.25" customHeight="1">
      <c r="A301" s="3" t="s">
        <v>130</v>
      </c>
      <c r="B301" s="3" t="s">
        <v>2056</v>
      </c>
      <c r="C301" s="3">
        <v>0.16</v>
      </c>
      <c r="D301" s="3">
        <v>0.78</v>
      </c>
      <c r="E301" s="3">
        <v>0.78</v>
      </c>
      <c r="F301" s="3">
        <v>8.5000000000000006E-2</v>
      </c>
      <c r="G301" s="3">
        <v>0.42399999999999999</v>
      </c>
      <c r="H301" s="3">
        <v>0.42399999999999999</v>
      </c>
      <c r="I301" s="3">
        <v>0</v>
      </c>
      <c r="J301" s="3">
        <v>0</v>
      </c>
      <c r="K301" s="3">
        <v>0</v>
      </c>
      <c r="L301" s="3">
        <v>0</v>
      </c>
      <c r="M301" s="3">
        <v>0</v>
      </c>
      <c r="N301" s="3">
        <v>0</v>
      </c>
    </row>
    <row r="302" spans="1:14" ht="20.25" customHeight="1">
      <c r="A302" s="3" t="s">
        <v>424</v>
      </c>
      <c r="B302" s="3" t="s">
        <v>2057</v>
      </c>
      <c r="C302" s="3" t="s">
        <v>2</v>
      </c>
      <c r="D302" s="3" t="s">
        <v>2</v>
      </c>
      <c r="E302" s="3" t="s">
        <v>2</v>
      </c>
      <c r="F302" s="3" t="s">
        <v>2</v>
      </c>
      <c r="G302" s="3" t="s">
        <v>2</v>
      </c>
      <c r="H302" s="3" t="s">
        <v>2</v>
      </c>
      <c r="I302" s="3" t="s">
        <v>2</v>
      </c>
      <c r="J302" s="3" t="s">
        <v>2</v>
      </c>
      <c r="K302" s="3" t="s">
        <v>2</v>
      </c>
      <c r="L302" s="3" t="s">
        <v>2</v>
      </c>
      <c r="M302" s="3" t="s">
        <v>2</v>
      </c>
      <c r="N302" s="3" t="s">
        <v>2</v>
      </c>
    </row>
    <row r="303" spans="1:14" ht="20.25" customHeight="1">
      <c r="A303" s="3" t="s">
        <v>425</v>
      </c>
      <c r="B303" s="3" t="s">
        <v>2</v>
      </c>
      <c r="C303" s="3" t="s">
        <v>2</v>
      </c>
      <c r="D303" s="3" t="s">
        <v>2</v>
      </c>
      <c r="E303" s="3" t="s">
        <v>2</v>
      </c>
      <c r="F303" s="3" t="s">
        <v>2</v>
      </c>
      <c r="G303" s="3" t="s">
        <v>2</v>
      </c>
      <c r="H303" s="3" t="s">
        <v>2</v>
      </c>
      <c r="I303" s="3" t="s">
        <v>2</v>
      </c>
      <c r="J303" s="3" t="s">
        <v>2</v>
      </c>
      <c r="K303" s="3" t="s">
        <v>2</v>
      </c>
      <c r="L303" s="3" t="s">
        <v>2</v>
      </c>
      <c r="M303" s="3" t="s">
        <v>2</v>
      </c>
      <c r="N303" s="3" t="s">
        <v>2</v>
      </c>
    </row>
    <row r="304" spans="1:14" ht="20.25" customHeight="1">
      <c r="A304" s="3" t="s">
        <v>426</v>
      </c>
      <c r="B304" s="3" t="s">
        <v>2</v>
      </c>
      <c r="C304" s="3" t="s">
        <v>2</v>
      </c>
      <c r="D304" s="3" t="s">
        <v>2</v>
      </c>
      <c r="E304" s="3" t="s">
        <v>2</v>
      </c>
      <c r="F304" s="3" t="s">
        <v>2</v>
      </c>
      <c r="G304" s="3" t="s">
        <v>2</v>
      </c>
      <c r="H304" s="3" t="s">
        <v>2</v>
      </c>
      <c r="I304" s="3" t="s">
        <v>2</v>
      </c>
      <c r="J304" s="3" t="s">
        <v>2</v>
      </c>
      <c r="K304" s="3" t="s">
        <v>2</v>
      </c>
      <c r="L304" s="3" t="s">
        <v>2</v>
      </c>
      <c r="M304" s="3" t="s">
        <v>2</v>
      </c>
      <c r="N304" s="3" t="s">
        <v>2</v>
      </c>
    </row>
    <row r="305" spans="1:14" ht="20.25" customHeight="1">
      <c r="A305" s="3" t="s">
        <v>364</v>
      </c>
      <c r="B305" s="3" t="s">
        <v>2058</v>
      </c>
      <c r="C305" s="3">
        <v>14.43</v>
      </c>
      <c r="D305" s="3">
        <v>13.52</v>
      </c>
      <c r="E305" s="3">
        <v>13.52</v>
      </c>
      <c r="F305" s="3">
        <v>0.32</v>
      </c>
      <c r="G305" s="3">
        <v>0.3</v>
      </c>
      <c r="H305" s="3">
        <v>0.3</v>
      </c>
      <c r="I305" s="3">
        <v>17726.5</v>
      </c>
      <c r="J305" s="3">
        <v>0.39319999999999999</v>
      </c>
      <c r="K305" s="3">
        <v>118</v>
      </c>
      <c r="L305" s="3">
        <v>2.5999999999999999E-3</v>
      </c>
      <c r="M305" s="3">
        <v>0</v>
      </c>
      <c r="N305" s="3">
        <v>0</v>
      </c>
    </row>
    <row r="306" spans="1:14" ht="20.25" customHeight="1">
      <c r="A306" s="3" t="s">
        <v>589</v>
      </c>
      <c r="B306" s="3" t="s">
        <v>2</v>
      </c>
      <c r="C306" s="3" t="s">
        <v>2</v>
      </c>
      <c r="D306" s="3" t="s">
        <v>2</v>
      </c>
      <c r="E306" s="3" t="s">
        <v>2</v>
      </c>
      <c r="F306" s="3" t="s">
        <v>2</v>
      </c>
      <c r="G306" s="3" t="s">
        <v>2</v>
      </c>
      <c r="H306" s="3" t="s">
        <v>2</v>
      </c>
      <c r="I306" s="3" t="s">
        <v>2</v>
      </c>
      <c r="J306" s="3" t="s">
        <v>2</v>
      </c>
      <c r="K306" s="3" t="s">
        <v>2</v>
      </c>
      <c r="L306" s="3" t="s">
        <v>2</v>
      </c>
      <c r="M306" s="3" t="s">
        <v>2</v>
      </c>
      <c r="N306" s="3" t="s">
        <v>2</v>
      </c>
    </row>
    <row r="307" spans="1:14" ht="20.25" customHeight="1">
      <c r="A307" s="3" t="s">
        <v>427</v>
      </c>
      <c r="B307" s="3" t="s">
        <v>2059</v>
      </c>
      <c r="C307" s="3" t="s">
        <v>2</v>
      </c>
      <c r="D307" s="3" t="s">
        <v>2</v>
      </c>
      <c r="E307" s="3" t="s">
        <v>2</v>
      </c>
      <c r="F307" s="3" t="s">
        <v>2</v>
      </c>
      <c r="G307" s="3" t="s">
        <v>2</v>
      </c>
      <c r="H307" s="3" t="s">
        <v>2</v>
      </c>
      <c r="I307" s="3" t="s">
        <v>2</v>
      </c>
      <c r="J307" s="3" t="s">
        <v>2</v>
      </c>
      <c r="K307" s="3" t="s">
        <v>2</v>
      </c>
      <c r="L307" s="3" t="s">
        <v>2</v>
      </c>
      <c r="M307" s="3" t="s">
        <v>2</v>
      </c>
      <c r="N307" s="3" t="s">
        <v>2</v>
      </c>
    </row>
    <row r="308" spans="1:14" ht="20.25" customHeight="1">
      <c r="A308" s="3" t="s">
        <v>365</v>
      </c>
      <c r="B308" s="3" t="s">
        <v>2060</v>
      </c>
      <c r="C308" s="3">
        <v>0.4</v>
      </c>
      <c r="D308" s="3">
        <v>0.52</v>
      </c>
      <c r="E308" s="3">
        <v>0.52</v>
      </c>
      <c r="F308" s="3">
        <v>0.47699999999999998</v>
      </c>
      <c r="G308" s="3">
        <v>0.61799999999999999</v>
      </c>
      <c r="H308" s="3">
        <v>0.61799999999999999</v>
      </c>
      <c r="I308" s="3">
        <v>0</v>
      </c>
      <c r="J308" s="3">
        <v>0</v>
      </c>
      <c r="K308" s="3">
        <v>0</v>
      </c>
      <c r="L308" s="3">
        <v>0</v>
      </c>
      <c r="M308" s="3">
        <v>0</v>
      </c>
      <c r="N308" s="3">
        <v>0</v>
      </c>
    </row>
    <row r="309" spans="1:14" ht="20.25" customHeight="1">
      <c r="A309" s="3" t="s">
        <v>428</v>
      </c>
      <c r="B309" s="3" t="s">
        <v>2061</v>
      </c>
      <c r="C309" s="3" t="s">
        <v>2</v>
      </c>
      <c r="D309" s="3" t="s">
        <v>2</v>
      </c>
      <c r="E309" s="3" t="s">
        <v>2</v>
      </c>
      <c r="F309" s="3" t="s">
        <v>2</v>
      </c>
      <c r="G309" s="3" t="s">
        <v>2</v>
      </c>
      <c r="H309" s="3" t="s">
        <v>2</v>
      </c>
      <c r="I309" s="3" t="s">
        <v>2</v>
      </c>
      <c r="J309" s="3" t="s">
        <v>2</v>
      </c>
      <c r="K309" s="3" t="s">
        <v>2</v>
      </c>
      <c r="L309" s="3" t="s">
        <v>2</v>
      </c>
      <c r="M309" s="3" t="s">
        <v>2</v>
      </c>
      <c r="N309" s="3" t="s">
        <v>2</v>
      </c>
    </row>
    <row r="310" spans="1:14" ht="20.25" customHeight="1">
      <c r="A310" s="3" t="s">
        <v>366</v>
      </c>
      <c r="B310" s="3" t="s">
        <v>2062</v>
      </c>
      <c r="C310" s="3">
        <v>0.01</v>
      </c>
      <c r="D310" s="3">
        <v>0.01</v>
      </c>
      <c r="E310" s="3">
        <v>0.01</v>
      </c>
      <c r="F310" s="3">
        <v>0.49299999999999999</v>
      </c>
      <c r="G310" s="3">
        <v>0.65100000000000002</v>
      </c>
      <c r="H310" s="3">
        <v>0.65100000000000002</v>
      </c>
      <c r="I310" s="3">
        <v>0</v>
      </c>
      <c r="J310" s="3">
        <v>0</v>
      </c>
      <c r="K310" s="3">
        <v>0</v>
      </c>
      <c r="L310" s="3">
        <v>0</v>
      </c>
      <c r="M310" s="3">
        <v>0</v>
      </c>
      <c r="N310" s="3">
        <v>0</v>
      </c>
    </row>
    <row r="311" spans="1:14" ht="20.25" customHeight="1">
      <c r="A311" s="3" t="s">
        <v>429</v>
      </c>
      <c r="B311" s="3" t="s">
        <v>2063</v>
      </c>
      <c r="C311" s="3">
        <v>1.6</v>
      </c>
      <c r="D311" s="3">
        <v>1.82</v>
      </c>
      <c r="E311" s="3">
        <v>1.82</v>
      </c>
      <c r="F311" s="3">
        <v>0.438</v>
      </c>
      <c r="G311" s="3">
        <v>0.498</v>
      </c>
      <c r="H311" s="3">
        <v>0.498</v>
      </c>
      <c r="I311" s="3">
        <v>0</v>
      </c>
      <c r="J311" s="3">
        <v>0</v>
      </c>
      <c r="K311" s="3">
        <v>0</v>
      </c>
      <c r="L311" s="3">
        <v>0</v>
      </c>
      <c r="M311" s="3">
        <v>0</v>
      </c>
      <c r="N311" s="3">
        <v>0</v>
      </c>
    </row>
    <row r="312" spans="1:14" ht="20.25" customHeight="1">
      <c r="A312" s="3" t="s">
        <v>430</v>
      </c>
      <c r="B312" s="3" t="s">
        <v>2064</v>
      </c>
      <c r="C312" s="3" t="s">
        <v>2</v>
      </c>
      <c r="D312" s="3" t="s">
        <v>2</v>
      </c>
      <c r="E312" s="3" t="s">
        <v>2</v>
      </c>
      <c r="F312" s="3" t="s">
        <v>2</v>
      </c>
      <c r="G312" s="3" t="s">
        <v>2</v>
      </c>
      <c r="H312" s="3" t="s">
        <v>2</v>
      </c>
      <c r="I312" s="3" t="s">
        <v>2</v>
      </c>
      <c r="J312" s="3" t="s">
        <v>2</v>
      </c>
      <c r="K312" s="3" t="s">
        <v>2</v>
      </c>
      <c r="L312" s="3" t="s">
        <v>2</v>
      </c>
      <c r="M312" s="3" t="s">
        <v>2</v>
      </c>
      <c r="N312" s="3" t="s">
        <v>2</v>
      </c>
    </row>
    <row r="313" spans="1:14" ht="20.25" customHeight="1">
      <c r="A313" s="3" t="s">
        <v>367</v>
      </c>
      <c r="B313" s="3" t="s">
        <v>2065</v>
      </c>
      <c r="C313" s="3" t="s">
        <v>2</v>
      </c>
      <c r="D313" s="3" t="s">
        <v>2</v>
      </c>
      <c r="E313" s="3" t="s">
        <v>2</v>
      </c>
      <c r="F313" s="3" t="s">
        <v>2</v>
      </c>
      <c r="G313" s="3" t="s">
        <v>2</v>
      </c>
      <c r="H313" s="3" t="s">
        <v>2</v>
      </c>
      <c r="I313" s="3" t="s">
        <v>2</v>
      </c>
      <c r="J313" s="3" t="s">
        <v>2</v>
      </c>
      <c r="K313" s="3" t="s">
        <v>2</v>
      </c>
      <c r="L313" s="3" t="s">
        <v>2</v>
      </c>
      <c r="M313" s="3" t="s">
        <v>2</v>
      </c>
      <c r="N313" s="3" t="s">
        <v>2</v>
      </c>
    </row>
    <row r="314" spans="1:14" ht="20.25" customHeight="1">
      <c r="A314" s="3" t="s">
        <v>368</v>
      </c>
      <c r="B314" s="3" t="s">
        <v>2066</v>
      </c>
      <c r="C314" s="3" t="s">
        <v>2</v>
      </c>
      <c r="D314" s="3" t="s">
        <v>2</v>
      </c>
      <c r="E314" s="3" t="s">
        <v>2</v>
      </c>
      <c r="F314" s="3" t="s">
        <v>2</v>
      </c>
      <c r="G314" s="3" t="s">
        <v>2</v>
      </c>
      <c r="H314" s="3" t="s">
        <v>2</v>
      </c>
      <c r="I314" s="3" t="s">
        <v>2</v>
      </c>
      <c r="J314" s="3" t="s">
        <v>2</v>
      </c>
      <c r="K314" s="3" t="s">
        <v>2</v>
      </c>
      <c r="L314" s="3" t="s">
        <v>2</v>
      </c>
      <c r="M314" s="3" t="s">
        <v>2</v>
      </c>
      <c r="N314" s="3" t="s">
        <v>2</v>
      </c>
    </row>
    <row r="315" spans="1:14" ht="20.25" customHeight="1">
      <c r="A315" s="3" t="s">
        <v>152</v>
      </c>
      <c r="B315" s="3" t="s">
        <v>2067</v>
      </c>
      <c r="C315" s="3">
        <v>2.76</v>
      </c>
      <c r="D315" s="3">
        <v>3.19</v>
      </c>
      <c r="E315" s="3">
        <v>3.19</v>
      </c>
      <c r="F315" s="3">
        <v>0.51900000000000002</v>
      </c>
      <c r="G315" s="3">
        <v>0.6</v>
      </c>
      <c r="H315" s="3">
        <v>0.6</v>
      </c>
      <c r="I315" s="3">
        <v>210.7</v>
      </c>
      <c r="J315" s="3">
        <v>3.9600000000000003E-2</v>
      </c>
      <c r="K315" s="3">
        <v>0</v>
      </c>
      <c r="L315" s="3">
        <v>0</v>
      </c>
      <c r="M315" s="3">
        <v>0</v>
      </c>
      <c r="N315" s="3">
        <v>0</v>
      </c>
    </row>
    <row r="316" spans="1:14" ht="20.25" customHeight="1">
      <c r="A316" s="3" t="s">
        <v>114</v>
      </c>
      <c r="B316" s="3" t="s">
        <v>2068</v>
      </c>
      <c r="C316" s="3">
        <v>225.01</v>
      </c>
      <c r="D316" s="3">
        <v>173.43</v>
      </c>
      <c r="E316" s="3">
        <v>173.43</v>
      </c>
      <c r="F316" s="3">
        <v>0.45800000000000002</v>
      </c>
      <c r="G316" s="3">
        <v>0.35299999999999998</v>
      </c>
      <c r="H316" s="3">
        <v>0.35299999999999998</v>
      </c>
      <c r="I316" s="3">
        <v>80182.100000000006</v>
      </c>
      <c r="J316" s="3">
        <v>0.16320000000000001</v>
      </c>
      <c r="K316" s="3">
        <v>1104.3</v>
      </c>
      <c r="L316" s="3">
        <v>2.2000000000000001E-3</v>
      </c>
      <c r="M316" s="3">
        <v>0</v>
      </c>
      <c r="N316" s="3">
        <v>0</v>
      </c>
    </row>
    <row r="317" spans="1:14" ht="20.25" customHeight="1">
      <c r="A317" s="3" t="s">
        <v>431</v>
      </c>
      <c r="B317" s="3" t="s">
        <v>2</v>
      </c>
      <c r="C317" s="3" t="s">
        <v>2</v>
      </c>
      <c r="D317" s="3" t="s">
        <v>2</v>
      </c>
      <c r="E317" s="3" t="s">
        <v>2</v>
      </c>
      <c r="F317" s="3" t="s">
        <v>2</v>
      </c>
      <c r="G317" s="3" t="s">
        <v>2</v>
      </c>
      <c r="H317" s="3" t="s">
        <v>2</v>
      </c>
      <c r="I317" s="3" t="s">
        <v>2</v>
      </c>
      <c r="J317" s="3" t="s">
        <v>2</v>
      </c>
      <c r="K317" s="3" t="s">
        <v>2</v>
      </c>
      <c r="L317" s="3" t="s">
        <v>2</v>
      </c>
      <c r="M317" s="3" t="s">
        <v>2</v>
      </c>
      <c r="N317" s="3" t="s">
        <v>2</v>
      </c>
    </row>
    <row r="318" spans="1:14" ht="20.25" customHeight="1">
      <c r="A318" s="3" t="s">
        <v>369</v>
      </c>
      <c r="B318" s="3" t="s">
        <v>2069</v>
      </c>
      <c r="C318" s="3" t="s">
        <v>2</v>
      </c>
      <c r="D318" s="3" t="s">
        <v>2</v>
      </c>
      <c r="E318" s="3" t="s">
        <v>2</v>
      </c>
      <c r="F318" s="3" t="s">
        <v>2</v>
      </c>
      <c r="G318" s="3" t="s">
        <v>2</v>
      </c>
      <c r="H318" s="3" t="s">
        <v>2</v>
      </c>
      <c r="I318" s="3" t="s">
        <v>2</v>
      </c>
      <c r="J318" s="3" t="s">
        <v>2</v>
      </c>
      <c r="K318" s="3" t="s">
        <v>2</v>
      </c>
      <c r="L318" s="3" t="s">
        <v>2</v>
      </c>
      <c r="M318" s="3" t="s">
        <v>2</v>
      </c>
      <c r="N318" s="3" t="s">
        <v>2</v>
      </c>
    </row>
    <row r="319" spans="1:14" ht="20.25" customHeight="1">
      <c r="A319" s="3" t="s">
        <v>432</v>
      </c>
      <c r="B319" s="3" t="s">
        <v>2070</v>
      </c>
      <c r="C319" s="3" t="s">
        <v>2</v>
      </c>
      <c r="D319" s="3" t="s">
        <v>2</v>
      </c>
      <c r="E319" s="3" t="s">
        <v>2</v>
      </c>
      <c r="F319" s="3" t="s">
        <v>2</v>
      </c>
      <c r="G319" s="3" t="s">
        <v>2</v>
      </c>
      <c r="H319" s="3" t="s">
        <v>2</v>
      </c>
      <c r="I319" s="3" t="s">
        <v>2</v>
      </c>
      <c r="J319" s="3" t="s">
        <v>2</v>
      </c>
      <c r="K319" s="3" t="s">
        <v>2</v>
      </c>
      <c r="L319" s="3" t="s">
        <v>2</v>
      </c>
      <c r="M319" s="3" t="s">
        <v>2</v>
      </c>
      <c r="N319" s="3" t="s">
        <v>2</v>
      </c>
    </row>
    <row r="320" spans="1:14" ht="20.25" customHeight="1">
      <c r="A320" s="3" t="s">
        <v>370</v>
      </c>
      <c r="B320" s="3" t="s">
        <v>2071</v>
      </c>
      <c r="C320" s="3" t="s">
        <v>2</v>
      </c>
      <c r="D320" s="3" t="s">
        <v>2</v>
      </c>
      <c r="E320" s="3" t="s">
        <v>2</v>
      </c>
      <c r="F320" s="3" t="s">
        <v>2</v>
      </c>
      <c r="G320" s="3" t="s">
        <v>2</v>
      </c>
      <c r="H320" s="3" t="s">
        <v>2</v>
      </c>
      <c r="I320" s="3" t="s">
        <v>2</v>
      </c>
      <c r="J320" s="3" t="s">
        <v>2</v>
      </c>
      <c r="K320" s="3" t="s">
        <v>2</v>
      </c>
      <c r="L320" s="3" t="s">
        <v>2</v>
      </c>
      <c r="M320" s="3" t="s">
        <v>2</v>
      </c>
      <c r="N320" s="3" t="s">
        <v>2</v>
      </c>
    </row>
    <row r="321" spans="1:14" ht="20.25" customHeight="1">
      <c r="A321" s="3" t="s">
        <v>433</v>
      </c>
      <c r="B321" s="3" t="s">
        <v>2072</v>
      </c>
      <c r="C321" s="3" t="s">
        <v>2</v>
      </c>
      <c r="D321" s="3" t="s">
        <v>2</v>
      </c>
      <c r="E321" s="3" t="s">
        <v>2</v>
      </c>
      <c r="F321" s="3" t="s">
        <v>2</v>
      </c>
      <c r="G321" s="3" t="s">
        <v>2</v>
      </c>
      <c r="H321" s="3" t="s">
        <v>2</v>
      </c>
      <c r="I321" s="3" t="s">
        <v>2</v>
      </c>
      <c r="J321" s="3" t="s">
        <v>2</v>
      </c>
      <c r="K321" s="3" t="s">
        <v>2</v>
      </c>
      <c r="L321" s="3" t="s">
        <v>2</v>
      </c>
      <c r="M321" s="3" t="s">
        <v>2</v>
      </c>
      <c r="N321" s="3" t="s">
        <v>2</v>
      </c>
    </row>
    <row r="322" spans="1:14" ht="20.25" customHeight="1">
      <c r="A322" s="3" t="s">
        <v>371</v>
      </c>
      <c r="B322" s="3" t="s">
        <v>2073</v>
      </c>
      <c r="C322" s="3" t="s">
        <v>2</v>
      </c>
      <c r="D322" s="3" t="s">
        <v>2</v>
      </c>
      <c r="E322" s="3" t="s">
        <v>2</v>
      </c>
      <c r="F322" s="3" t="s">
        <v>2</v>
      </c>
      <c r="G322" s="3" t="s">
        <v>2</v>
      </c>
      <c r="H322" s="3" t="s">
        <v>2</v>
      </c>
      <c r="I322" s="3" t="s">
        <v>2</v>
      </c>
      <c r="J322" s="3" t="s">
        <v>2</v>
      </c>
      <c r="K322" s="3" t="s">
        <v>2</v>
      </c>
      <c r="L322" s="3" t="s">
        <v>2</v>
      </c>
      <c r="M322" s="3" t="s">
        <v>2</v>
      </c>
      <c r="N322" s="3" t="s">
        <v>2</v>
      </c>
    </row>
    <row r="323" spans="1:14" ht="20.25" customHeight="1">
      <c r="A323" s="3" t="s">
        <v>372</v>
      </c>
      <c r="B323" s="3" t="s">
        <v>2074</v>
      </c>
      <c r="C323" s="3">
        <v>0.9</v>
      </c>
      <c r="D323" s="3">
        <v>1.18</v>
      </c>
      <c r="E323" s="3">
        <v>1.18</v>
      </c>
      <c r="F323" s="3">
        <v>0.49099999999999999</v>
      </c>
      <c r="G323" s="3">
        <v>0.64600000000000002</v>
      </c>
      <c r="H323" s="3">
        <v>0.64600000000000002</v>
      </c>
      <c r="I323" s="3">
        <v>0</v>
      </c>
      <c r="J323" s="3">
        <v>0</v>
      </c>
      <c r="K323" s="3">
        <v>0</v>
      </c>
      <c r="L323" s="3">
        <v>0</v>
      </c>
      <c r="M323" s="3">
        <v>0</v>
      </c>
      <c r="N323" s="3">
        <v>0</v>
      </c>
    </row>
    <row r="324" spans="1:14" ht="20.25" customHeight="1">
      <c r="A324" s="3" t="s">
        <v>434</v>
      </c>
      <c r="B324" s="3" t="s">
        <v>2075</v>
      </c>
      <c r="C324" s="3" t="s">
        <v>2</v>
      </c>
      <c r="D324" s="3" t="s">
        <v>2</v>
      </c>
      <c r="E324" s="3" t="s">
        <v>2</v>
      </c>
      <c r="F324" s="3" t="s">
        <v>2</v>
      </c>
      <c r="G324" s="3" t="s">
        <v>2</v>
      </c>
      <c r="H324" s="3" t="s">
        <v>2</v>
      </c>
      <c r="I324" s="3" t="s">
        <v>2</v>
      </c>
      <c r="J324" s="3" t="s">
        <v>2</v>
      </c>
      <c r="K324" s="3" t="s">
        <v>2</v>
      </c>
      <c r="L324" s="3" t="s">
        <v>2</v>
      </c>
      <c r="M324" s="3" t="s">
        <v>2</v>
      </c>
      <c r="N324" s="3" t="s">
        <v>2</v>
      </c>
    </row>
    <row r="325" spans="1:14" ht="20.25" customHeight="1">
      <c r="A325" s="3" t="s">
        <v>190</v>
      </c>
      <c r="B325" s="3" t="s">
        <v>2</v>
      </c>
      <c r="C325" s="3" t="s">
        <v>2</v>
      </c>
      <c r="D325" s="3" t="s">
        <v>2</v>
      </c>
      <c r="E325" s="3" t="s">
        <v>2</v>
      </c>
      <c r="F325" s="3" t="s">
        <v>2</v>
      </c>
      <c r="G325" s="3" t="s">
        <v>2</v>
      </c>
      <c r="H325" s="3" t="s">
        <v>2</v>
      </c>
      <c r="I325" s="3" t="s">
        <v>2</v>
      </c>
      <c r="J325" s="3" t="s">
        <v>2</v>
      </c>
      <c r="K325" s="3" t="s">
        <v>2</v>
      </c>
      <c r="L325" s="3" t="s">
        <v>2</v>
      </c>
      <c r="M325" s="3" t="s">
        <v>2</v>
      </c>
      <c r="N325" s="3" t="s">
        <v>2</v>
      </c>
    </row>
    <row r="326" spans="1:14" ht="20.25" customHeight="1">
      <c r="A326" s="3" t="s">
        <v>435</v>
      </c>
      <c r="B326" s="3" t="s">
        <v>2</v>
      </c>
      <c r="C326" s="3" t="s">
        <v>2</v>
      </c>
      <c r="D326" s="3" t="s">
        <v>2</v>
      </c>
      <c r="E326" s="3" t="s">
        <v>2</v>
      </c>
      <c r="F326" s="3" t="s">
        <v>2</v>
      </c>
      <c r="G326" s="3" t="s">
        <v>2</v>
      </c>
      <c r="H326" s="3" t="s">
        <v>2</v>
      </c>
      <c r="I326" s="3" t="s">
        <v>2</v>
      </c>
      <c r="J326" s="3" t="s">
        <v>2</v>
      </c>
      <c r="K326" s="3" t="s">
        <v>2</v>
      </c>
      <c r="L326" s="3" t="s">
        <v>2</v>
      </c>
      <c r="M326" s="3" t="s">
        <v>2</v>
      </c>
      <c r="N326" s="3" t="s">
        <v>2</v>
      </c>
    </row>
    <row r="327" spans="1:14" ht="20.25" customHeight="1">
      <c r="A327" s="3" t="s">
        <v>590</v>
      </c>
      <c r="B327" s="3" t="s">
        <v>2</v>
      </c>
      <c r="C327" s="3" t="s">
        <v>2</v>
      </c>
      <c r="D327" s="3" t="s">
        <v>2</v>
      </c>
      <c r="E327" s="3" t="s">
        <v>2</v>
      </c>
      <c r="F327" s="3" t="s">
        <v>2</v>
      </c>
      <c r="G327" s="3" t="s">
        <v>2</v>
      </c>
      <c r="H327" s="3" t="s">
        <v>2</v>
      </c>
      <c r="I327" s="3" t="s">
        <v>2</v>
      </c>
      <c r="J327" s="3" t="s">
        <v>2</v>
      </c>
      <c r="K327" s="3" t="s">
        <v>2</v>
      </c>
      <c r="L327" s="3" t="s">
        <v>2</v>
      </c>
      <c r="M327" s="3" t="s">
        <v>2</v>
      </c>
      <c r="N327" s="3" t="s">
        <v>2</v>
      </c>
    </row>
    <row r="328" spans="1:14" ht="20.25" customHeight="1">
      <c r="A328" s="3" t="s">
        <v>373</v>
      </c>
      <c r="B328" s="3" t="s">
        <v>2</v>
      </c>
      <c r="C328" s="3" t="s">
        <v>2</v>
      </c>
      <c r="D328" s="3" t="s">
        <v>2</v>
      </c>
      <c r="E328" s="3" t="s">
        <v>2</v>
      </c>
      <c r="F328" s="3" t="s">
        <v>2</v>
      </c>
      <c r="G328" s="3" t="s">
        <v>2</v>
      </c>
      <c r="H328" s="3" t="s">
        <v>2</v>
      </c>
      <c r="I328" s="3" t="s">
        <v>2</v>
      </c>
      <c r="J328" s="3" t="s">
        <v>2</v>
      </c>
      <c r="K328" s="3" t="s">
        <v>2</v>
      </c>
      <c r="L328" s="3" t="s">
        <v>2</v>
      </c>
      <c r="M328" s="3" t="s">
        <v>2</v>
      </c>
      <c r="N328" s="3" t="s">
        <v>2</v>
      </c>
    </row>
    <row r="329" spans="1:14" ht="20.25" customHeight="1">
      <c r="A329" s="3" t="s">
        <v>374</v>
      </c>
      <c r="B329" s="3" t="s">
        <v>2</v>
      </c>
      <c r="C329" s="3" t="s">
        <v>2</v>
      </c>
      <c r="D329" s="3" t="s">
        <v>2</v>
      </c>
      <c r="E329" s="3" t="s">
        <v>2</v>
      </c>
      <c r="F329" s="3" t="s">
        <v>2</v>
      </c>
      <c r="G329" s="3" t="s">
        <v>2</v>
      </c>
      <c r="H329" s="3" t="s">
        <v>2</v>
      </c>
      <c r="I329" s="3" t="s">
        <v>2</v>
      </c>
      <c r="J329" s="3" t="s">
        <v>2</v>
      </c>
      <c r="K329" s="3" t="s">
        <v>2</v>
      </c>
      <c r="L329" s="3" t="s">
        <v>2</v>
      </c>
      <c r="M329" s="3" t="s">
        <v>2</v>
      </c>
      <c r="N329" s="3" t="s">
        <v>2</v>
      </c>
    </row>
    <row r="330" spans="1:14" ht="20.25" customHeight="1">
      <c r="A330" s="3" t="s">
        <v>436</v>
      </c>
      <c r="B330" s="3" t="s">
        <v>2076</v>
      </c>
      <c r="C330" s="3" t="s">
        <v>2</v>
      </c>
      <c r="D330" s="3" t="s">
        <v>2</v>
      </c>
      <c r="E330" s="3" t="s">
        <v>2</v>
      </c>
      <c r="F330" s="3" t="s">
        <v>2</v>
      </c>
      <c r="G330" s="3" t="s">
        <v>2</v>
      </c>
      <c r="H330" s="3" t="s">
        <v>2</v>
      </c>
      <c r="I330" s="3" t="s">
        <v>2</v>
      </c>
      <c r="J330" s="3" t="s">
        <v>2</v>
      </c>
      <c r="K330" s="3" t="s">
        <v>2</v>
      </c>
      <c r="L330" s="3" t="s">
        <v>2</v>
      </c>
      <c r="M330" s="3" t="s">
        <v>2</v>
      </c>
      <c r="N330" s="3" t="s">
        <v>2</v>
      </c>
    </row>
    <row r="331" spans="1:14" ht="20.25" customHeight="1">
      <c r="A331" s="3" t="s">
        <v>437</v>
      </c>
      <c r="B331" s="3" t="s">
        <v>2077</v>
      </c>
      <c r="C331" s="3" t="s">
        <v>2</v>
      </c>
      <c r="D331" s="3" t="s">
        <v>2</v>
      </c>
      <c r="E331" s="3" t="s">
        <v>2</v>
      </c>
      <c r="F331" s="3" t="s">
        <v>2</v>
      </c>
      <c r="G331" s="3" t="s">
        <v>2</v>
      </c>
      <c r="H331" s="3" t="s">
        <v>2</v>
      </c>
      <c r="I331" s="3" t="s">
        <v>2</v>
      </c>
      <c r="J331" s="3" t="s">
        <v>2</v>
      </c>
      <c r="K331" s="3" t="s">
        <v>2</v>
      </c>
      <c r="L331" s="3" t="s">
        <v>2</v>
      </c>
      <c r="M331" s="3" t="s">
        <v>2</v>
      </c>
      <c r="N331" s="3" t="s">
        <v>2</v>
      </c>
    </row>
    <row r="332" spans="1:14" ht="20.25" customHeight="1">
      <c r="A332" s="3" t="s">
        <v>136</v>
      </c>
      <c r="B332" s="3" t="s">
        <v>2</v>
      </c>
      <c r="C332" s="3" t="s">
        <v>2</v>
      </c>
      <c r="D332" s="3" t="s">
        <v>2</v>
      </c>
      <c r="E332" s="3" t="s">
        <v>2</v>
      </c>
      <c r="F332" s="3" t="s">
        <v>2</v>
      </c>
      <c r="G332" s="3" t="s">
        <v>2</v>
      </c>
      <c r="H332" s="3" t="s">
        <v>2</v>
      </c>
      <c r="I332" s="3" t="s">
        <v>2</v>
      </c>
      <c r="J332" s="3" t="s">
        <v>2</v>
      </c>
      <c r="K332" s="3" t="s">
        <v>2</v>
      </c>
      <c r="L332" s="3" t="s">
        <v>2</v>
      </c>
      <c r="M332" s="3" t="s">
        <v>2</v>
      </c>
      <c r="N332" s="3" t="s">
        <v>2</v>
      </c>
    </row>
    <row r="333" spans="1:14" ht="20.25" customHeight="1">
      <c r="A333" s="3" t="s">
        <v>123</v>
      </c>
      <c r="B333" s="3" t="s">
        <v>2</v>
      </c>
      <c r="C333" s="3" t="s">
        <v>2</v>
      </c>
      <c r="D333" s="3" t="s">
        <v>2</v>
      </c>
      <c r="E333" s="3" t="s">
        <v>2</v>
      </c>
      <c r="F333" s="3" t="s">
        <v>2</v>
      </c>
      <c r="G333" s="3" t="s">
        <v>2</v>
      </c>
      <c r="H333" s="3" t="s">
        <v>2</v>
      </c>
      <c r="I333" s="3" t="s">
        <v>2</v>
      </c>
      <c r="J333" s="3" t="s">
        <v>2</v>
      </c>
      <c r="K333" s="3" t="s">
        <v>2</v>
      </c>
      <c r="L333" s="3" t="s">
        <v>2</v>
      </c>
      <c r="M333" s="3" t="s">
        <v>2</v>
      </c>
      <c r="N333" s="3" t="s">
        <v>2</v>
      </c>
    </row>
    <row r="334" spans="1:14" ht="20.25" customHeight="1">
      <c r="A334" s="3" t="s">
        <v>375</v>
      </c>
      <c r="B334" s="3" t="s">
        <v>2</v>
      </c>
      <c r="C334" s="3" t="s">
        <v>2</v>
      </c>
      <c r="D334" s="3" t="s">
        <v>2</v>
      </c>
      <c r="E334" s="3" t="s">
        <v>2</v>
      </c>
      <c r="F334" s="3" t="s">
        <v>2</v>
      </c>
      <c r="G334" s="3" t="s">
        <v>2</v>
      </c>
      <c r="H334" s="3" t="s">
        <v>2</v>
      </c>
      <c r="I334" s="3" t="s">
        <v>2</v>
      </c>
      <c r="J334" s="3" t="s">
        <v>2</v>
      </c>
      <c r="K334" s="3" t="s">
        <v>2</v>
      </c>
      <c r="L334" s="3" t="s">
        <v>2</v>
      </c>
      <c r="M334" s="3" t="s">
        <v>2</v>
      </c>
      <c r="N334" s="3" t="s">
        <v>2</v>
      </c>
    </row>
    <row r="335" spans="1:14" ht="20.25" customHeight="1">
      <c r="A335" s="3" t="s">
        <v>376</v>
      </c>
      <c r="B335" s="3" t="s">
        <v>2078</v>
      </c>
      <c r="C335" s="3">
        <v>7.24</v>
      </c>
      <c r="D335" s="3">
        <v>8.86</v>
      </c>
      <c r="E335" s="3">
        <v>8.86</v>
      </c>
      <c r="F335" s="3">
        <v>0.48499999999999999</v>
      </c>
      <c r="G335" s="3">
        <v>0.59399999999999997</v>
      </c>
      <c r="H335" s="3">
        <v>0.59399999999999997</v>
      </c>
      <c r="I335" s="3">
        <v>255.8</v>
      </c>
      <c r="J335" s="3">
        <v>1.7100000000000001E-2</v>
      </c>
      <c r="K335" s="3">
        <v>255.8</v>
      </c>
      <c r="L335" s="3">
        <v>1.7100000000000001E-2</v>
      </c>
      <c r="M335" s="3">
        <v>0</v>
      </c>
      <c r="N335" s="3">
        <v>0</v>
      </c>
    </row>
    <row r="336" spans="1:14" ht="20.25" customHeight="1">
      <c r="A336" s="3" t="s">
        <v>377</v>
      </c>
      <c r="B336" s="3" t="s">
        <v>2</v>
      </c>
      <c r="C336" s="3" t="s">
        <v>2</v>
      </c>
      <c r="D336" s="3" t="s">
        <v>2</v>
      </c>
      <c r="E336" s="3" t="s">
        <v>2</v>
      </c>
      <c r="F336" s="3" t="s">
        <v>2</v>
      </c>
      <c r="G336" s="3" t="s">
        <v>2</v>
      </c>
      <c r="H336" s="3" t="s">
        <v>2</v>
      </c>
      <c r="I336" s="3" t="s">
        <v>2</v>
      </c>
      <c r="J336" s="3" t="s">
        <v>2</v>
      </c>
      <c r="K336" s="3" t="s">
        <v>2</v>
      </c>
      <c r="L336" s="3" t="s">
        <v>2</v>
      </c>
      <c r="M336" s="3" t="s">
        <v>2</v>
      </c>
      <c r="N336" s="3" t="s">
        <v>2</v>
      </c>
    </row>
    <row r="337" spans="1:14" ht="20.25" customHeight="1">
      <c r="A337" s="3" t="s">
        <v>438</v>
      </c>
      <c r="B337" s="3" t="s">
        <v>2079</v>
      </c>
      <c r="C337" s="3">
        <v>62.12</v>
      </c>
      <c r="D337" s="3">
        <v>48.15</v>
      </c>
      <c r="E337" s="3">
        <v>48.15</v>
      </c>
      <c r="F337" s="3">
        <v>0.51600000000000001</v>
      </c>
      <c r="G337" s="3">
        <v>0.4</v>
      </c>
      <c r="H337" s="3">
        <v>0.4</v>
      </c>
      <c r="I337" s="3">
        <v>22642</v>
      </c>
      <c r="J337" s="3">
        <v>0.18809999999999999</v>
      </c>
      <c r="K337" s="3">
        <v>2510</v>
      </c>
      <c r="L337" s="3">
        <v>2.0899999999999998E-2</v>
      </c>
      <c r="M337" s="3">
        <v>0</v>
      </c>
      <c r="N337" s="3">
        <v>0</v>
      </c>
    </row>
    <row r="338" spans="1:14" ht="20.25" customHeight="1">
      <c r="A338" s="3" t="s">
        <v>111</v>
      </c>
      <c r="B338" s="3" t="s">
        <v>2</v>
      </c>
      <c r="C338" s="3" t="s">
        <v>2</v>
      </c>
      <c r="D338" s="3" t="s">
        <v>2</v>
      </c>
      <c r="E338" s="3" t="s">
        <v>2</v>
      </c>
      <c r="F338" s="3" t="s">
        <v>2</v>
      </c>
      <c r="G338" s="3" t="s">
        <v>2</v>
      </c>
      <c r="H338" s="3" t="s">
        <v>2</v>
      </c>
      <c r="I338" s="3" t="s">
        <v>2</v>
      </c>
      <c r="J338" s="3" t="s">
        <v>2</v>
      </c>
      <c r="K338" s="3" t="s">
        <v>2</v>
      </c>
      <c r="L338" s="3" t="s">
        <v>2</v>
      </c>
      <c r="M338" s="3" t="s">
        <v>2</v>
      </c>
      <c r="N338" s="3" t="s">
        <v>2</v>
      </c>
    </row>
    <row r="339" spans="1:14" ht="20.25" customHeight="1">
      <c r="A339" s="3" t="s">
        <v>378</v>
      </c>
      <c r="B339" s="3" t="s">
        <v>2</v>
      </c>
      <c r="C339" s="3" t="s">
        <v>2</v>
      </c>
      <c r="D339" s="3" t="s">
        <v>2</v>
      </c>
      <c r="E339" s="3" t="s">
        <v>2</v>
      </c>
      <c r="F339" s="3" t="s">
        <v>2</v>
      </c>
      <c r="G339" s="3" t="s">
        <v>2</v>
      </c>
      <c r="H339" s="3" t="s">
        <v>2</v>
      </c>
      <c r="I339" s="3" t="s">
        <v>2</v>
      </c>
      <c r="J339" s="3" t="s">
        <v>2</v>
      </c>
      <c r="K339" s="3" t="s">
        <v>2</v>
      </c>
      <c r="L339" s="3" t="s">
        <v>2</v>
      </c>
      <c r="M339" s="3" t="s">
        <v>2</v>
      </c>
      <c r="N339" s="3" t="s">
        <v>2</v>
      </c>
    </row>
    <row r="340" spans="1:14" ht="20.25" customHeight="1">
      <c r="A340" s="3" t="s">
        <v>379</v>
      </c>
      <c r="B340" s="3" t="s">
        <v>2</v>
      </c>
      <c r="C340" s="3" t="s">
        <v>2</v>
      </c>
      <c r="D340" s="3" t="s">
        <v>2</v>
      </c>
      <c r="E340" s="3" t="s">
        <v>2</v>
      </c>
      <c r="F340" s="3" t="s">
        <v>2</v>
      </c>
      <c r="G340" s="3" t="s">
        <v>2</v>
      </c>
      <c r="H340" s="3" t="s">
        <v>2</v>
      </c>
      <c r="I340" s="3" t="s">
        <v>2</v>
      </c>
      <c r="J340" s="3" t="s">
        <v>2</v>
      </c>
      <c r="K340" s="3" t="s">
        <v>2</v>
      </c>
      <c r="L340" s="3" t="s">
        <v>2</v>
      </c>
      <c r="M340" s="3" t="s">
        <v>2</v>
      </c>
      <c r="N340" s="3" t="s">
        <v>2</v>
      </c>
    </row>
    <row r="341" spans="1:14" ht="20.25" customHeight="1">
      <c r="A341" s="3" t="s">
        <v>380</v>
      </c>
      <c r="B341" s="3" t="s">
        <v>2080</v>
      </c>
      <c r="C341" s="3" t="s">
        <v>2</v>
      </c>
      <c r="D341" s="3" t="s">
        <v>2</v>
      </c>
      <c r="E341" s="3" t="s">
        <v>2</v>
      </c>
      <c r="F341" s="3" t="s">
        <v>2</v>
      </c>
      <c r="G341" s="3" t="s">
        <v>2</v>
      </c>
      <c r="H341" s="3" t="s">
        <v>2</v>
      </c>
      <c r="I341" s="3" t="s">
        <v>2</v>
      </c>
      <c r="J341" s="3" t="s">
        <v>2</v>
      </c>
      <c r="K341" s="3" t="s">
        <v>2</v>
      </c>
      <c r="L341" s="3" t="s">
        <v>2</v>
      </c>
      <c r="M341" s="3" t="s">
        <v>2</v>
      </c>
      <c r="N341" s="3" t="s">
        <v>2</v>
      </c>
    </row>
    <row r="342" spans="1:14" ht="20.25" customHeight="1">
      <c r="A342" s="3" t="s">
        <v>439</v>
      </c>
      <c r="B342" s="3" t="s">
        <v>2081</v>
      </c>
      <c r="C342" s="3" t="s">
        <v>2</v>
      </c>
      <c r="D342" s="3" t="s">
        <v>2</v>
      </c>
      <c r="E342" s="3" t="s">
        <v>2</v>
      </c>
      <c r="F342" s="3" t="s">
        <v>2</v>
      </c>
      <c r="G342" s="3" t="s">
        <v>2</v>
      </c>
      <c r="H342" s="3" t="s">
        <v>2</v>
      </c>
      <c r="I342" s="3" t="s">
        <v>2</v>
      </c>
      <c r="J342" s="3" t="s">
        <v>2</v>
      </c>
      <c r="K342" s="3" t="s">
        <v>2</v>
      </c>
      <c r="L342" s="3" t="s">
        <v>2</v>
      </c>
      <c r="M342" s="3" t="s">
        <v>2</v>
      </c>
      <c r="N342" s="3" t="s">
        <v>2</v>
      </c>
    </row>
    <row r="343" spans="1:14" ht="20.25" customHeight="1">
      <c r="A343" s="3" t="s">
        <v>440</v>
      </c>
      <c r="B343" s="3" t="s">
        <v>2082</v>
      </c>
      <c r="C343" s="3">
        <v>1.06</v>
      </c>
      <c r="D343" s="3">
        <v>0.99</v>
      </c>
      <c r="E343" s="3">
        <v>0.99</v>
      </c>
      <c r="F343" s="3">
        <v>0.63100000000000001</v>
      </c>
      <c r="G343" s="3">
        <v>0.59399999999999997</v>
      </c>
      <c r="H343" s="3">
        <v>0.59399999999999997</v>
      </c>
      <c r="I343" s="3">
        <v>0</v>
      </c>
      <c r="J343" s="3">
        <v>0</v>
      </c>
      <c r="K343" s="3">
        <v>0</v>
      </c>
      <c r="L343" s="3">
        <v>0</v>
      </c>
      <c r="M343" s="3">
        <v>0</v>
      </c>
      <c r="N343" s="3">
        <v>0</v>
      </c>
    </row>
    <row r="344" spans="1:14" ht="20.25" customHeight="1">
      <c r="A344" s="3" t="s">
        <v>381</v>
      </c>
      <c r="B344" s="3" t="s">
        <v>2</v>
      </c>
      <c r="C344" s="3" t="s">
        <v>2</v>
      </c>
      <c r="D344" s="3" t="s">
        <v>2</v>
      </c>
      <c r="E344" s="3" t="s">
        <v>2</v>
      </c>
      <c r="F344" s="3" t="s">
        <v>2</v>
      </c>
      <c r="G344" s="3" t="s">
        <v>2</v>
      </c>
      <c r="H344" s="3" t="s">
        <v>2</v>
      </c>
      <c r="I344" s="3" t="s">
        <v>2</v>
      </c>
      <c r="J344" s="3" t="s">
        <v>2</v>
      </c>
      <c r="K344" s="3" t="s">
        <v>2</v>
      </c>
      <c r="L344" s="3" t="s">
        <v>2</v>
      </c>
      <c r="M344" s="3" t="s">
        <v>2</v>
      </c>
      <c r="N344" s="3" t="s">
        <v>2</v>
      </c>
    </row>
    <row r="345" spans="1:14" ht="20.25" customHeight="1">
      <c r="A345" s="3" t="s">
        <v>219</v>
      </c>
      <c r="B345" s="3" t="s">
        <v>2083</v>
      </c>
      <c r="C345" s="3" t="s">
        <v>2</v>
      </c>
      <c r="D345" s="3" t="s">
        <v>2</v>
      </c>
      <c r="E345" s="3" t="s">
        <v>2</v>
      </c>
      <c r="F345" s="3" t="s">
        <v>2</v>
      </c>
      <c r="G345" s="3" t="s">
        <v>2</v>
      </c>
      <c r="H345" s="3" t="s">
        <v>2</v>
      </c>
      <c r="I345" s="3" t="s">
        <v>2</v>
      </c>
      <c r="J345" s="3" t="s">
        <v>2</v>
      </c>
      <c r="K345" s="3" t="s">
        <v>2</v>
      </c>
      <c r="L345" s="3" t="s">
        <v>2</v>
      </c>
      <c r="M345" s="3" t="s">
        <v>2</v>
      </c>
      <c r="N345" s="3" t="s">
        <v>2</v>
      </c>
    </row>
    <row r="346" spans="1:14" ht="20.25" customHeight="1">
      <c r="A346" s="3" t="s">
        <v>441</v>
      </c>
      <c r="B346" s="3" t="s">
        <v>2084</v>
      </c>
      <c r="C346" s="3" t="s">
        <v>2</v>
      </c>
      <c r="D346" s="3" t="s">
        <v>2</v>
      </c>
      <c r="E346" s="3" t="s">
        <v>2</v>
      </c>
      <c r="F346" s="3" t="s">
        <v>2</v>
      </c>
      <c r="G346" s="3" t="s">
        <v>2</v>
      </c>
      <c r="H346" s="3" t="s">
        <v>2</v>
      </c>
      <c r="I346" s="3" t="s">
        <v>2</v>
      </c>
      <c r="J346" s="3" t="s">
        <v>2</v>
      </c>
      <c r="K346" s="3" t="s">
        <v>2</v>
      </c>
      <c r="L346" s="3" t="s">
        <v>2</v>
      </c>
      <c r="M346" s="3" t="s">
        <v>2</v>
      </c>
      <c r="N346" s="3" t="s">
        <v>2</v>
      </c>
    </row>
    <row r="347" spans="1:14" ht="20.25" customHeight="1">
      <c r="A347" s="3" t="s">
        <v>382</v>
      </c>
      <c r="B347" s="3" t="s">
        <v>2085</v>
      </c>
      <c r="C347" s="3" t="s">
        <v>2</v>
      </c>
      <c r="D347" s="3" t="s">
        <v>2</v>
      </c>
      <c r="E347" s="3" t="s">
        <v>2</v>
      </c>
      <c r="F347" s="3" t="s">
        <v>2</v>
      </c>
      <c r="G347" s="3" t="s">
        <v>2</v>
      </c>
      <c r="H347" s="3" t="s">
        <v>2</v>
      </c>
      <c r="I347" s="3" t="s">
        <v>2</v>
      </c>
      <c r="J347" s="3" t="s">
        <v>2</v>
      </c>
      <c r="K347" s="3" t="s">
        <v>2</v>
      </c>
      <c r="L347" s="3" t="s">
        <v>2</v>
      </c>
      <c r="M347" s="3" t="s">
        <v>2</v>
      </c>
      <c r="N347" s="3" t="s">
        <v>2</v>
      </c>
    </row>
    <row r="348" spans="1:14" ht="20.25" customHeight="1">
      <c r="A348" s="3" t="s">
        <v>442</v>
      </c>
      <c r="B348" s="3" t="s">
        <v>2086</v>
      </c>
      <c r="C348" s="3">
        <v>7.0000000000000007E-2</v>
      </c>
      <c r="D348" s="3">
        <v>0.08</v>
      </c>
      <c r="E348" s="3">
        <v>0.08</v>
      </c>
      <c r="F348" s="3">
        <v>0.47699999999999998</v>
      </c>
      <c r="G348" s="3">
        <v>0.57399999999999995</v>
      </c>
      <c r="H348" s="3">
        <v>0.57399999999999995</v>
      </c>
      <c r="I348" s="3">
        <v>0</v>
      </c>
      <c r="J348" s="3">
        <v>0</v>
      </c>
      <c r="K348" s="3">
        <v>0</v>
      </c>
      <c r="L348" s="3">
        <v>0</v>
      </c>
      <c r="M348" s="3">
        <v>0</v>
      </c>
      <c r="N348" s="3">
        <v>0</v>
      </c>
    </row>
    <row r="349" spans="1:14" ht="20.25" customHeight="1">
      <c r="A349" s="3" t="s">
        <v>443</v>
      </c>
      <c r="B349" s="3" t="s">
        <v>2087</v>
      </c>
      <c r="C349" s="3" t="s">
        <v>2</v>
      </c>
      <c r="D349" s="3" t="s">
        <v>2</v>
      </c>
      <c r="E349" s="3" t="s">
        <v>2</v>
      </c>
      <c r="F349" s="3" t="s">
        <v>2</v>
      </c>
      <c r="G349" s="3" t="s">
        <v>2</v>
      </c>
      <c r="H349" s="3" t="s">
        <v>2</v>
      </c>
      <c r="I349" s="3" t="s">
        <v>2</v>
      </c>
      <c r="J349" s="3" t="s">
        <v>2</v>
      </c>
      <c r="K349" s="3" t="s">
        <v>2</v>
      </c>
      <c r="L349" s="3" t="s">
        <v>2</v>
      </c>
      <c r="M349" s="3" t="s">
        <v>2</v>
      </c>
      <c r="N349" s="3" t="s">
        <v>2</v>
      </c>
    </row>
    <row r="350" spans="1:14" ht="20.25" customHeight="1">
      <c r="A350" s="3" t="s">
        <v>444</v>
      </c>
      <c r="B350" s="3" t="s">
        <v>2088</v>
      </c>
      <c r="C350" s="3" t="s">
        <v>2</v>
      </c>
      <c r="D350" s="3" t="s">
        <v>2</v>
      </c>
      <c r="E350" s="3" t="s">
        <v>2</v>
      </c>
      <c r="F350" s="3" t="s">
        <v>2</v>
      </c>
      <c r="G350" s="3" t="s">
        <v>2</v>
      </c>
      <c r="H350" s="3" t="s">
        <v>2</v>
      </c>
      <c r="I350" s="3" t="s">
        <v>2</v>
      </c>
      <c r="J350" s="3" t="s">
        <v>2</v>
      </c>
      <c r="K350" s="3" t="s">
        <v>2</v>
      </c>
      <c r="L350" s="3" t="s">
        <v>2</v>
      </c>
      <c r="M350" s="3" t="s">
        <v>2</v>
      </c>
      <c r="N350" s="3" t="s">
        <v>2</v>
      </c>
    </row>
    <row r="351" spans="1:14" ht="20.25" customHeight="1">
      <c r="A351" s="3" t="s">
        <v>445</v>
      </c>
      <c r="B351" s="3" t="s">
        <v>2089</v>
      </c>
      <c r="C351" s="3" t="s">
        <v>2</v>
      </c>
      <c r="D351" s="3" t="s">
        <v>2</v>
      </c>
      <c r="E351" s="3" t="s">
        <v>2</v>
      </c>
      <c r="F351" s="3" t="s">
        <v>2</v>
      </c>
      <c r="G351" s="3" t="s">
        <v>2</v>
      </c>
      <c r="H351" s="3" t="s">
        <v>2</v>
      </c>
      <c r="I351" s="3" t="s">
        <v>2</v>
      </c>
      <c r="J351" s="3" t="s">
        <v>2</v>
      </c>
      <c r="K351" s="3" t="s">
        <v>2</v>
      </c>
      <c r="L351" s="3" t="s">
        <v>2</v>
      </c>
      <c r="M351" s="3" t="s">
        <v>2</v>
      </c>
      <c r="N351" s="3" t="s">
        <v>2</v>
      </c>
    </row>
    <row r="352" spans="1:14" ht="20.25" customHeight="1">
      <c r="A352" s="3" t="s">
        <v>204</v>
      </c>
      <c r="B352" s="3" t="s">
        <v>2</v>
      </c>
      <c r="C352" s="3" t="s">
        <v>2</v>
      </c>
      <c r="D352" s="3" t="s">
        <v>2</v>
      </c>
      <c r="E352" s="3" t="s">
        <v>2</v>
      </c>
      <c r="F352" s="3" t="s">
        <v>2</v>
      </c>
      <c r="G352" s="3" t="s">
        <v>2</v>
      </c>
      <c r="H352" s="3" t="s">
        <v>2</v>
      </c>
      <c r="I352" s="3" t="s">
        <v>2</v>
      </c>
      <c r="J352" s="3" t="s">
        <v>2</v>
      </c>
      <c r="K352" s="3" t="s">
        <v>2</v>
      </c>
      <c r="L352" s="3" t="s">
        <v>2</v>
      </c>
      <c r="M352" s="3" t="s">
        <v>2</v>
      </c>
      <c r="N352" s="3" t="s">
        <v>2</v>
      </c>
    </row>
    <row r="353" spans="1:14" ht="20.25" customHeight="1">
      <c r="A353" s="3" t="s">
        <v>383</v>
      </c>
      <c r="B353" s="3" t="s">
        <v>2090</v>
      </c>
      <c r="C353" s="3" t="s">
        <v>2</v>
      </c>
      <c r="D353" s="3" t="s">
        <v>2</v>
      </c>
      <c r="E353" s="3" t="s">
        <v>2</v>
      </c>
      <c r="F353" s="3" t="s">
        <v>2</v>
      </c>
      <c r="G353" s="3" t="s">
        <v>2</v>
      </c>
      <c r="H353" s="3" t="s">
        <v>2</v>
      </c>
      <c r="I353" s="3" t="s">
        <v>2</v>
      </c>
      <c r="J353" s="3" t="s">
        <v>2</v>
      </c>
      <c r="K353" s="3" t="s">
        <v>2</v>
      </c>
      <c r="L353" s="3" t="s">
        <v>2</v>
      </c>
      <c r="M353" s="3" t="s">
        <v>2</v>
      </c>
      <c r="N353" s="3" t="s">
        <v>2</v>
      </c>
    </row>
    <row r="354" spans="1:14" ht="20.25" customHeight="1">
      <c r="A354" s="3" t="s">
        <v>384</v>
      </c>
      <c r="B354" s="3" t="s">
        <v>2091</v>
      </c>
      <c r="C354" s="3">
        <v>12.29</v>
      </c>
      <c r="D354" s="3">
        <v>14.23</v>
      </c>
      <c r="E354" s="3">
        <v>14.23</v>
      </c>
      <c r="F354" s="3">
        <v>0.48799999999999999</v>
      </c>
      <c r="G354" s="3">
        <v>0.56499999999999995</v>
      </c>
      <c r="H354" s="3">
        <v>0.56499999999999995</v>
      </c>
      <c r="I354" s="3">
        <v>0</v>
      </c>
      <c r="J354" s="3">
        <v>0</v>
      </c>
      <c r="K354" s="3">
        <v>0</v>
      </c>
      <c r="L354" s="3">
        <v>0</v>
      </c>
      <c r="M354" s="3">
        <v>0</v>
      </c>
      <c r="N354" s="3">
        <v>0</v>
      </c>
    </row>
    <row r="355" spans="1:14" ht="20.25" customHeight="1">
      <c r="A355" s="3" t="s">
        <v>385</v>
      </c>
      <c r="B355" s="3" t="s">
        <v>2092</v>
      </c>
      <c r="C355" s="3" t="s">
        <v>2</v>
      </c>
      <c r="D355" s="3" t="s">
        <v>2</v>
      </c>
      <c r="E355" s="3" t="s">
        <v>2</v>
      </c>
      <c r="F355" s="3" t="s">
        <v>2</v>
      </c>
      <c r="G355" s="3" t="s">
        <v>2</v>
      </c>
      <c r="H355" s="3" t="s">
        <v>2</v>
      </c>
      <c r="I355" s="3" t="s">
        <v>2</v>
      </c>
      <c r="J355" s="3" t="s">
        <v>2</v>
      </c>
      <c r="K355" s="3" t="s">
        <v>2</v>
      </c>
      <c r="L355" s="3" t="s">
        <v>2</v>
      </c>
      <c r="M355" s="3" t="s">
        <v>2</v>
      </c>
      <c r="N355" s="3" t="s">
        <v>2</v>
      </c>
    </row>
    <row r="356" spans="1:14" ht="20.25" customHeight="1">
      <c r="A356" s="3" t="s">
        <v>386</v>
      </c>
      <c r="B356" s="3" t="s">
        <v>2093</v>
      </c>
      <c r="C356" s="3" t="s">
        <v>2</v>
      </c>
      <c r="D356" s="3" t="s">
        <v>2</v>
      </c>
      <c r="E356" s="3" t="s">
        <v>2</v>
      </c>
      <c r="F356" s="3" t="s">
        <v>2</v>
      </c>
      <c r="G356" s="3" t="s">
        <v>2</v>
      </c>
      <c r="H356" s="3" t="s">
        <v>2</v>
      </c>
      <c r="I356" s="3" t="s">
        <v>2</v>
      </c>
      <c r="J356" s="3" t="s">
        <v>2</v>
      </c>
      <c r="K356" s="3" t="s">
        <v>2</v>
      </c>
      <c r="L356" s="3" t="s">
        <v>2</v>
      </c>
      <c r="M356" s="3" t="s">
        <v>2</v>
      </c>
      <c r="N356" s="3" t="s">
        <v>2</v>
      </c>
    </row>
    <row r="357" spans="1:14" ht="20.25" customHeight="1">
      <c r="A357" s="3" t="s">
        <v>387</v>
      </c>
      <c r="B357" s="3" t="s">
        <v>2094</v>
      </c>
      <c r="C357" s="3" t="s">
        <v>2</v>
      </c>
      <c r="D357" s="3" t="s">
        <v>2</v>
      </c>
      <c r="E357" s="3" t="s">
        <v>2</v>
      </c>
      <c r="F357" s="3" t="s">
        <v>2</v>
      </c>
      <c r="G357" s="3" t="s">
        <v>2</v>
      </c>
      <c r="H357" s="3" t="s">
        <v>2</v>
      </c>
      <c r="I357" s="3" t="s">
        <v>2</v>
      </c>
      <c r="J357" s="3" t="s">
        <v>2</v>
      </c>
      <c r="K357" s="3" t="s">
        <v>2</v>
      </c>
      <c r="L357" s="3" t="s">
        <v>2</v>
      </c>
      <c r="M357" s="3" t="s">
        <v>2</v>
      </c>
      <c r="N357" s="3" t="s">
        <v>2</v>
      </c>
    </row>
    <row r="358" spans="1:14" ht="20.25" customHeight="1">
      <c r="A358" s="3" t="s">
        <v>388</v>
      </c>
      <c r="B358" s="3" t="s">
        <v>2095</v>
      </c>
      <c r="C358" s="3" t="s">
        <v>2</v>
      </c>
      <c r="D358" s="3" t="s">
        <v>2</v>
      </c>
      <c r="E358" s="3" t="s">
        <v>2</v>
      </c>
      <c r="F358" s="3" t="s">
        <v>2</v>
      </c>
      <c r="G358" s="3" t="s">
        <v>2</v>
      </c>
      <c r="H358" s="3" t="s">
        <v>2</v>
      </c>
      <c r="I358" s="3" t="s">
        <v>2</v>
      </c>
      <c r="J358" s="3" t="s">
        <v>2</v>
      </c>
      <c r="K358" s="3" t="s">
        <v>2</v>
      </c>
      <c r="L358" s="3" t="s">
        <v>2</v>
      </c>
      <c r="M358" s="3" t="s">
        <v>2</v>
      </c>
      <c r="N358" s="3" t="s">
        <v>2</v>
      </c>
    </row>
    <row r="359" spans="1:14" ht="20.25" customHeight="1">
      <c r="A359" s="3" t="s">
        <v>161</v>
      </c>
      <c r="B359" s="3" t="s">
        <v>2096</v>
      </c>
      <c r="C359" s="3" t="s">
        <v>2</v>
      </c>
      <c r="D359" s="3" t="s">
        <v>2</v>
      </c>
      <c r="E359" s="3" t="s">
        <v>2</v>
      </c>
      <c r="F359" s="3" t="s">
        <v>2</v>
      </c>
      <c r="G359" s="3" t="s">
        <v>2</v>
      </c>
      <c r="H359" s="3" t="s">
        <v>2</v>
      </c>
      <c r="I359" s="3" t="s">
        <v>2</v>
      </c>
      <c r="J359" s="3" t="s">
        <v>2</v>
      </c>
      <c r="K359" s="3" t="s">
        <v>2</v>
      </c>
      <c r="L359" s="3" t="s">
        <v>2</v>
      </c>
      <c r="M359" s="3" t="s">
        <v>2</v>
      </c>
      <c r="N359" s="3" t="s">
        <v>2</v>
      </c>
    </row>
    <row r="360" spans="1:14" ht="20.25" customHeight="1">
      <c r="A360" s="3" t="s">
        <v>140</v>
      </c>
      <c r="B360" s="3" t="s">
        <v>2097</v>
      </c>
      <c r="C360" s="3">
        <v>10.11</v>
      </c>
      <c r="D360" s="3">
        <v>3.9</v>
      </c>
      <c r="E360" s="3">
        <v>3.9</v>
      </c>
      <c r="F360" s="3">
        <v>0.42</v>
      </c>
      <c r="G360" s="3">
        <v>0.16200000000000001</v>
      </c>
      <c r="H360" s="3">
        <v>0.16200000000000001</v>
      </c>
      <c r="I360" s="3">
        <v>21159.3</v>
      </c>
      <c r="J360" s="3">
        <v>0.87860000000000005</v>
      </c>
      <c r="K360" s="3">
        <v>21152.6</v>
      </c>
      <c r="L360" s="3">
        <v>0.87829999999999997</v>
      </c>
      <c r="M360" s="3">
        <v>0</v>
      </c>
      <c r="N360" s="3">
        <v>0</v>
      </c>
    </row>
    <row r="361" spans="1:14" ht="20.25" customHeight="1">
      <c r="A361" s="3" t="s">
        <v>389</v>
      </c>
      <c r="B361" s="3" t="s">
        <v>2098</v>
      </c>
      <c r="C361" s="3" t="s">
        <v>2</v>
      </c>
      <c r="D361" s="3" t="s">
        <v>2</v>
      </c>
      <c r="E361" s="3" t="s">
        <v>2</v>
      </c>
      <c r="F361" s="3" t="s">
        <v>2</v>
      </c>
      <c r="G361" s="3" t="s">
        <v>2</v>
      </c>
      <c r="H361" s="3" t="s">
        <v>2</v>
      </c>
      <c r="I361" s="3" t="s">
        <v>2</v>
      </c>
      <c r="J361" s="3" t="s">
        <v>2</v>
      </c>
      <c r="K361" s="3" t="s">
        <v>2</v>
      </c>
      <c r="L361" s="3" t="s">
        <v>2</v>
      </c>
      <c r="M361" s="3" t="s">
        <v>2</v>
      </c>
      <c r="N361" s="3" t="s">
        <v>2</v>
      </c>
    </row>
    <row r="362" spans="1:14" ht="20.25" customHeight="1">
      <c r="A362" s="3" t="s">
        <v>446</v>
      </c>
      <c r="B362" s="3" t="s">
        <v>2099</v>
      </c>
      <c r="C362" s="3" t="s">
        <v>2</v>
      </c>
      <c r="D362" s="3" t="s">
        <v>2</v>
      </c>
      <c r="E362" s="3" t="s">
        <v>2</v>
      </c>
      <c r="F362" s="3" t="s">
        <v>2</v>
      </c>
      <c r="G362" s="3" t="s">
        <v>2</v>
      </c>
      <c r="H362" s="3" t="s">
        <v>2</v>
      </c>
      <c r="I362" s="3" t="s">
        <v>2</v>
      </c>
      <c r="J362" s="3" t="s">
        <v>2</v>
      </c>
      <c r="K362" s="3" t="s">
        <v>2</v>
      </c>
      <c r="L362" s="3" t="s">
        <v>2</v>
      </c>
      <c r="M362" s="3" t="s">
        <v>2</v>
      </c>
      <c r="N362" s="3" t="s">
        <v>2</v>
      </c>
    </row>
    <row r="363" spans="1:14" ht="20.25" customHeight="1">
      <c r="A363" s="3" t="s">
        <v>447</v>
      </c>
      <c r="B363" s="3" t="s">
        <v>2100</v>
      </c>
      <c r="C363" s="3" t="s">
        <v>2</v>
      </c>
      <c r="D363" s="3" t="s">
        <v>2</v>
      </c>
      <c r="E363" s="3" t="s">
        <v>2</v>
      </c>
      <c r="F363" s="3" t="s">
        <v>2</v>
      </c>
      <c r="G363" s="3" t="s">
        <v>2</v>
      </c>
      <c r="H363" s="3" t="s">
        <v>2</v>
      </c>
      <c r="I363" s="3" t="s">
        <v>2</v>
      </c>
      <c r="J363" s="3" t="s">
        <v>2</v>
      </c>
      <c r="K363" s="3" t="s">
        <v>2</v>
      </c>
      <c r="L363" s="3" t="s">
        <v>2</v>
      </c>
      <c r="M363" s="3" t="s">
        <v>2</v>
      </c>
      <c r="N363" s="3" t="s">
        <v>2</v>
      </c>
    </row>
    <row r="364" spans="1:14" ht="20.25" customHeight="1">
      <c r="A364" s="3" t="s">
        <v>135</v>
      </c>
      <c r="B364" s="3" t="s">
        <v>2</v>
      </c>
      <c r="C364" s="3" t="s">
        <v>2</v>
      </c>
      <c r="D364" s="3" t="s">
        <v>2</v>
      </c>
      <c r="E364" s="3" t="s">
        <v>2</v>
      </c>
      <c r="F364" s="3" t="s">
        <v>2</v>
      </c>
      <c r="G364" s="3" t="s">
        <v>2</v>
      </c>
      <c r="H364" s="3" t="s">
        <v>2</v>
      </c>
      <c r="I364" s="3" t="s">
        <v>2</v>
      </c>
      <c r="J364" s="3" t="s">
        <v>2</v>
      </c>
      <c r="K364" s="3" t="s">
        <v>2</v>
      </c>
      <c r="L364" s="3" t="s">
        <v>2</v>
      </c>
      <c r="M364" s="3" t="s">
        <v>2</v>
      </c>
      <c r="N364" s="3" t="s">
        <v>2</v>
      </c>
    </row>
    <row r="365" spans="1:14" ht="20.25" customHeight="1">
      <c r="A365" s="3" t="s">
        <v>188</v>
      </c>
      <c r="B365" s="3" t="s">
        <v>2101</v>
      </c>
      <c r="C365" s="3" t="s">
        <v>2</v>
      </c>
      <c r="D365" s="3" t="s">
        <v>2</v>
      </c>
      <c r="E365" s="3" t="s">
        <v>2</v>
      </c>
      <c r="F365" s="3" t="s">
        <v>2</v>
      </c>
      <c r="G365" s="3" t="s">
        <v>2</v>
      </c>
      <c r="H365" s="3" t="s">
        <v>2</v>
      </c>
      <c r="I365" s="3" t="s">
        <v>2</v>
      </c>
      <c r="J365" s="3" t="s">
        <v>2</v>
      </c>
      <c r="K365" s="3" t="s">
        <v>2</v>
      </c>
      <c r="L365" s="3" t="s">
        <v>2</v>
      </c>
      <c r="M365" s="3" t="s">
        <v>2</v>
      </c>
      <c r="N365" s="3" t="s">
        <v>2</v>
      </c>
    </row>
    <row r="366" spans="1:14" ht="20.25" customHeight="1">
      <c r="A366" s="3" t="s">
        <v>448</v>
      </c>
      <c r="B366" s="3" t="s">
        <v>2</v>
      </c>
      <c r="C366" s="3" t="s">
        <v>2</v>
      </c>
      <c r="D366" s="3" t="s">
        <v>2</v>
      </c>
      <c r="E366" s="3" t="s">
        <v>2</v>
      </c>
      <c r="F366" s="3" t="s">
        <v>2</v>
      </c>
      <c r="G366" s="3" t="s">
        <v>2</v>
      </c>
      <c r="H366" s="3" t="s">
        <v>2</v>
      </c>
      <c r="I366" s="3" t="s">
        <v>2</v>
      </c>
      <c r="J366" s="3" t="s">
        <v>2</v>
      </c>
      <c r="K366" s="3" t="s">
        <v>2</v>
      </c>
      <c r="L366" s="3" t="s">
        <v>2</v>
      </c>
      <c r="M366" s="3" t="s">
        <v>2</v>
      </c>
      <c r="N366" s="3" t="s">
        <v>2</v>
      </c>
    </row>
    <row r="367" spans="1:14" ht="20.25" customHeight="1">
      <c r="A367" s="3" t="s">
        <v>390</v>
      </c>
      <c r="B367" s="3" t="s">
        <v>2102</v>
      </c>
      <c r="C367" s="3" t="s">
        <v>2</v>
      </c>
      <c r="D367" s="3" t="s">
        <v>2</v>
      </c>
      <c r="E367" s="3" t="s">
        <v>2</v>
      </c>
      <c r="F367" s="3" t="s">
        <v>2</v>
      </c>
      <c r="G367" s="3" t="s">
        <v>2</v>
      </c>
      <c r="H367" s="3" t="s">
        <v>2</v>
      </c>
      <c r="I367" s="3" t="s">
        <v>2</v>
      </c>
      <c r="J367" s="3" t="s">
        <v>2</v>
      </c>
      <c r="K367" s="3" t="s">
        <v>2</v>
      </c>
      <c r="L367" s="3" t="s">
        <v>2</v>
      </c>
      <c r="M367" s="3" t="s">
        <v>2</v>
      </c>
      <c r="N367" s="3" t="s">
        <v>2</v>
      </c>
    </row>
    <row r="368" spans="1:14" ht="20.25" customHeight="1">
      <c r="A368" s="3" t="s">
        <v>449</v>
      </c>
      <c r="B368" s="3" t="s">
        <v>2</v>
      </c>
      <c r="C368" s="3" t="s">
        <v>2</v>
      </c>
      <c r="D368" s="3" t="s">
        <v>2</v>
      </c>
      <c r="E368" s="3" t="s">
        <v>2</v>
      </c>
      <c r="F368" s="3" t="s">
        <v>2</v>
      </c>
      <c r="G368" s="3" t="s">
        <v>2</v>
      </c>
      <c r="H368" s="3" t="s">
        <v>2</v>
      </c>
      <c r="I368" s="3" t="s">
        <v>2</v>
      </c>
      <c r="J368" s="3" t="s">
        <v>2</v>
      </c>
      <c r="K368" s="3" t="s">
        <v>2</v>
      </c>
      <c r="L368" s="3" t="s">
        <v>2</v>
      </c>
      <c r="M368" s="3" t="s">
        <v>2</v>
      </c>
      <c r="N368" s="3" t="s">
        <v>2</v>
      </c>
    </row>
    <row r="369" spans="1:14" ht="20.25" customHeight="1">
      <c r="A369" s="3" t="s">
        <v>391</v>
      </c>
      <c r="B369" s="3" t="s">
        <v>2103</v>
      </c>
      <c r="C369" s="3" t="s">
        <v>2</v>
      </c>
      <c r="D369" s="3" t="s">
        <v>2</v>
      </c>
      <c r="E369" s="3" t="s">
        <v>2</v>
      </c>
      <c r="F369" s="3" t="s">
        <v>2</v>
      </c>
      <c r="G369" s="3" t="s">
        <v>2</v>
      </c>
      <c r="H369" s="3" t="s">
        <v>2</v>
      </c>
      <c r="I369" s="3" t="s">
        <v>2</v>
      </c>
      <c r="J369" s="3" t="s">
        <v>2</v>
      </c>
      <c r="K369" s="3" t="s">
        <v>2</v>
      </c>
      <c r="L369" s="3" t="s">
        <v>2</v>
      </c>
      <c r="M369" s="3" t="s">
        <v>2</v>
      </c>
      <c r="N369" s="3" t="s">
        <v>2</v>
      </c>
    </row>
    <row r="370" spans="1:14" ht="20.25" customHeight="1">
      <c r="A370" s="3" t="s">
        <v>157</v>
      </c>
      <c r="B370" s="3" t="s">
        <v>2104</v>
      </c>
      <c r="C370" s="3">
        <v>24.8</v>
      </c>
      <c r="D370" s="3">
        <v>22.36</v>
      </c>
      <c r="E370" s="3">
        <v>22.36</v>
      </c>
      <c r="F370" s="3">
        <v>0.437</v>
      </c>
      <c r="G370" s="3">
        <v>0.39400000000000002</v>
      </c>
      <c r="H370" s="3">
        <v>0.39400000000000002</v>
      </c>
      <c r="I370" s="3">
        <v>842.9</v>
      </c>
      <c r="J370" s="3">
        <v>1.49E-2</v>
      </c>
      <c r="K370" s="3">
        <v>839.3</v>
      </c>
      <c r="L370" s="3">
        <v>1.4800000000000001E-2</v>
      </c>
      <c r="M370" s="3">
        <v>0</v>
      </c>
      <c r="N370" s="3">
        <v>0</v>
      </c>
    </row>
    <row r="371" spans="1:14" ht="20.25" customHeight="1">
      <c r="A371" s="3" t="s">
        <v>392</v>
      </c>
      <c r="B371" s="3" t="s">
        <v>2105</v>
      </c>
      <c r="C371" s="3">
        <v>0.33</v>
      </c>
      <c r="D371" s="3">
        <v>0.28999999999999998</v>
      </c>
      <c r="E371" s="3">
        <v>0.28999999999999998</v>
      </c>
      <c r="F371" s="3">
        <v>0.38200000000000001</v>
      </c>
      <c r="G371" s="3">
        <v>0.33300000000000002</v>
      </c>
      <c r="H371" s="3">
        <v>0.33300000000000002</v>
      </c>
      <c r="I371" s="3">
        <v>120.9</v>
      </c>
      <c r="J371" s="3">
        <v>0.1406</v>
      </c>
      <c r="K371" s="3">
        <v>120.9</v>
      </c>
      <c r="L371" s="3">
        <v>0.1406</v>
      </c>
      <c r="M371" s="3">
        <v>0</v>
      </c>
      <c r="N371" s="3">
        <v>0</v>
      </c>
    </row>
    <row r="372" spans="1:14" ht="20.25" customHeight="1">
      <c r="A372" s="3" t="s">
        <v>393</v>
      </c>
      <c r="B372" s="3" t="s">
        <v>2106</v>
      </c>
      <c r="C372" s="3" t="s">
        <v>2</v>
      </c>
      <c r="D372" s="3" t="s">
        <v>2</v>
      </c>
      <c r="E372" s="3" t="s">
        <v>2</v>
      </c>
      <c r="F372" s="3" t="s">
        <v>2</v>
      </c>
      <c r="G372" s="3" t="s">
        <v>2</v>
      </c>
      <c r="H372" s="3" t="s">
        <v>2</v>
      </c>
      <c r="I372" s="3" t="s">
        <v>2</v>
      </c>
      <c r="J372" s="3" t="s">
        <v>2</v>
      </c>
      <c r="K372" s="3" t="s">
        <v>2</v>
      </c>
      <c r="L372" s="3" t="s">
        <v>2</v>
      </c>
      <c r="M372" s="3" t="s">
        <v>2</v>
      </c>
      <c r="N372" s="3" t="s">
        <v>2</v>
      </c>
    </row>
    <row r="373" spans="1:14" ht="20.25" customHeight="1">
      <c r="A373" s="3" t="s">
        <v>394</v>
      </c>
      <c r="B373" s="3" t="s">
        <v>2107</v>
      </c>
      <c r="C373" s="3">
        <v>2.91</v>
      </c>
      <c r="D373" s="3">
        <v>2.19</v>
      </c>
      <c r="E373" s="3">
        <v>2.15</v>
      </c>
      <c r="F373" s="3">
        <v>0.50700000000000001</v>
      </c>
      <c r="G373" s="3">
        <v>0.38200000000000001</v>
      </c>
      <c r="H373" s="3">
        <v>0.374</v>
      </c>
      <c r="I373" s="3">
        <v>1209.0999999999999</v>
      </c>
      <c r="J373" s="3">
        <v>0.2107</v>
      </c>
      <c r="K373" s="3">
        <v>1209.0999999999999</v>
      </c>
      <c r="L373" s="3">
        <v>0.2107</v>
      </c>
      <c r="M373" s="3">
        <v>0</v>
      </c>
      <c r="N373" s="3">
        <v>0</v>
      </c>
    </row>
    <row r="374" spans="1:14" ht="20.25" customHeight="1">
      <c r="A374" s="3" t="s">
        <v>450</v>
      </c>
      <c r="B374" s="3" t="s">
        <v>2108</v>
      </c>
      <c r="C374" s="3" t="s">
        <v>2</v>
      </c>
      <c r="D374" s="3" t="s">
        <v>2</v>
      </c>
      <c r="E374" s="3" t="s">
        <v>2</v>
      </c>
      <c r="F374" s="3" t="s">
        <v>2</v>
      </c>
      <c r="G374" s="3" t="s">
        <v>2</v>
      </c>
      <c r="H374" s="3" t="s">
        <v>2</v>
      </c>
      <c r="I374" s="3" t="s">
        <v>2</v>
      </c>
      <c r="J374" s="3" t="s">
        <v>2</v>
      </c>
      <c r="K374" s="3" t="s">
        <v>2</v>
      </c>
      <c r="L374" s="3" t="s">
        <v>2</v>
      </c>
      <c r="M374" s="3" t="s">
        <v>2</v>
      </c>
      <c r="N374" s="3" t="s">
        <v>2</v>
      </c>
    </row>
    <row r="375" spans="1:14" ht="20.25" customHeight="1">
      <c r="A375" s="3" t="s">
        <v>451</v>
      </c>
      <c r="B375" s="3" t="s">
        <v>2109</v>
      </c>
      <c r="C375" s="3" t="s">
        <v>2</v>
      </c>
      <c r="D375" s="3" t="s">
        <v>2</v>
      </c>
      <c r="E375" s="3" t="s">
        <v>2</v>
      </c>
      <c r="F375" s="3" t="s">
        <v>2</v>
      </c>
      <c r="G375" s="3" t="s">
        <v>2</v>
      </c>
      <c r="H375" s="3" t="s">
        <v>2</v>
      </c>
      <c r="I375" s="3" t="s">
        <v>2</v>
      </c>
      <c r="J375" s="3" t="s">
        <v>2</v>
      </c>
      <c r="K375" s="3" t="s">
        <v>2</v>
      </c>
      <c r="L375" s="3" t="s">
        <v>2</v>
      </c>
      <c r="M375" s="3" t="s">
        <v>2</v>
      </c>
      <c r="N375" s="3" t="s">
        <v>2</v>
      </c>
    </row>
    <row r="376" spans="1:14" ht="20.25" customHeight="1">
      <c r="A376" s="3" t="s">
        <v>395</v>
      </c>
      <c r="B376" s="3" t="s">
        <v>2110</v>
      </c>
      <c r="C376" s="3">
        <v>0.31</v>
      </c>
      <c r="D376" s="3">
        <v>0.4</v>
      </c>
      <c r="E376" s="3">
        <v>0.4</v>
      </c>
      <c r="F376" s="3">
        <v>0.442</v>
      </c>
      <c r="G376" s="3">
        <v>0.56999999999999995</v>
      </c>
      <c r="H376" s="3">
        <v>0.56999999999999995</v>
      </c>
      <c r="I376" s="3">
        <v>60.2</v>
      </c>
      <c r="J376" s="3">
        <v>8.6400000000000005E-2</v>
      </c>
      <c r="K376" s="3">
        <v>0</v>
      </c>
      <c r="L376" s="3">
        <v>0</v>
      </c>
      <c r="M376" s="3">
        <v>0</v>
      </c>
      <c r="N376" s="3">
        <v>0</v>
      </c>
    </row>
    <row r="377" spans="1:14" ht="20.25" customHeight="1">
      <c r="A377" s="3" t="s">
        <v>396</v>
      </c>
      <c r="B377" s="3" t="s">
        <v>2111</v>
      </c>
      <c r="C377" s="3">
        <v>22.3</v>
      </c>
      <c r="D377" s="3">
        <v>24.94</v>
      </c>
      <c r="E377" s="3">
        <v>24.94</v>
      </c>
      <c r="F377" s="3">
        <v>0.48899999999999999</v>
      </c>
      <c r="G377" s="3">
        <v>0.54700000000000004</v>
      </c>
      <c r="H377" s="3">
        <v>0.54700000000000004</v>
      </c>
      <c r="I377" s="3">
        <v>8864.1</v>
      </c>
      <c r="J377" s="3">
        <v>0.19439999999999999</v>
      </c>
      <c r="K377" s="3">
        <v>2270.9</v>
      </c>
      <c r="L377" s="3">
        <v>4.9799999999999997E-2</v>
      </c>
      <c r="M377" s="3">
        <v>0</v>
      </c>
      <c r="N377" s="3">
        <v>0</v>
      </c>
    </row>
    <row r="378" spans="1:14" ht="20.25" customHeight="1">
      <c r="A378" s="3" t="s">
        <v>452</v>
      </c>
      <c r="B378" s="3" t="s">
        <v>2</v>
      </c>
      <c r="C378" s="3" t="s">
        <v>2</v>
      </c>
      <c r="D378" s="3" t="s">
        <v>2</v>
      </c>
      <c r="E378" s="3" t="s">
        <v>2</v>
      </c>
      <c r="F378" s="3" t="s">
        <v>2</v>
      </c>
      <c r="G378" s="3" t="s">
        <v>2</v>
      </c>
      <c r="H378" s="3" t="s">
        <v>2</v>
      </c>
      <c r="I378" s="3" t="s">
        <v>2</v>
      </c>
      <c r="J378" s="3" t="s">
        <v>2</v>
      </c>
      <c r="K378" s="3" t="s">
        <v>2</v>
      </c>
      <c r="L378" s="3" t="s">
        <v>2</v>
      </c>
      <c r="M378" s="3" t="s">
        <v>2</v>
      </c>
      <c r="N378" s="3" t="s">
        <v>2</v>
      </c>
    </row>
    <row r="379" spans="1:14" ht="20.25" customHeight="1">
      <c r="A379" s="3" t="s">
        <v>453</v>
      </c>
      <c r="B379" s="3" t="s">
        <v>2112</v>
      </c>
      <c r="C379" s="3" t="s">
        <v>2</v>
      </c>
      <c r="D379" s="3" t="s">
        <v>2</v>
      </c>
      <c r="E379" s="3" t="s">
        <v>2</v>
      </c>
      <c r="F379" s="3" t="s">
        <v>2</v>
      </c>
      <c r="G379" s="3" t="s">
        <v>2</v>
      </c>
      <c r="H379" s="3" t="s">
        <v>2</v>
      </c>
      <c r="I379" s="3" t="s">
        <v>2</v>
      </c>
      <c r="J379" s="3" t="s">
        <v>2</v>
      </c>
      <c r="K379" s="3" t="s">
        <v>2</v>
      </c>
      <c r="L379" s="3" t="s">
        <v>2</v>
      </c>
      <c r="M379" s="3" t="s">
        <v>2</v>
      </c>
      <c r="N379" s="3" t="s">
        <v>2</v>
      </c>
    </row>
    <row r="380" spans="1:14" ht="20.25" customHeight="1">
      <c r="A380" s="3" t="s">
        <v>454</v>
      </c>
      <c r="B380" s="3" t="s">
        <v>2</v>
      </c>
      <c r="C380" s="3" t="s">
        <v>2</v>
      </c>
      <c r="D380" s="3" t="s">
        <v>2</v>
      </c>
      <c r="E380" s="3" t="s">
        <v>2</v>
      </c>
      <c r="F380" s="3" t="s">
        <v>2</v>
      </c>
      <c r="G380" s="3" t="s">
        <v>2</v>
      </c>
      <c r="H380" s="3" t="s">
        <v>2</v>
      </c>
      <c r="I380" s="3" t="s">
        <v>2</v>
      </c>
      <c r="J380" s="3" t="s">
        <v>2</v>
      </c>
      <c r="K380" s="3" t="s">
        <v>2</v>
      </c>
      <c r="L380" s="3" t="s">
        <v>2</v>
      </c>
      <c r="M380" s="3" t="s">
        <v>2</v>
      </c>
      <c r="N380" s="3" t="s">
        <v>2</v>
      </c>
    </row>
    <row r="381" spans="1:14" ht="20.25" customHeight="1">
      <c r="A381" s="3" t="s">
        <v>397</v>
      </c>
      <c r="B381" s="3" t="s">
        <v>2113</v>
      </c>
      <c r="C381" s="3" t="s">
        <v>2</v>
      </c>
      <c r="D381" s="3" t="s">
        <v>2</v>
      </c>
      <c r="E381" s="3" t="s">
        <v>2</v>
      </c>
      <c r="F381" s="3" t="s">
        <v>2</v>
      </c>
      <c r="G381" s="3" t="s">
        <v>2</v>
      </c>
      <c r="H381" s="3" t="s">
        <v>2</v>
      </c>
      <c r="I381" s="3" t="s">
        <v>2</v>
      </c>
      <c r="J381" s="3" t="s">
        <v>2</v>
      </c>
      <c r="K381" s="3" t="s">
        <v>2</v>
      </c>
      <c r="L381" s="3" t="s">
        <v>2</v>
      </c>
      <c r="M381" s="3" t="s">
        <v>2</v>
      </c>
      <c r="N381" s="3" t="s">
        <v>2</v>
      </c>
    </row>
    <row r="382" spans="1:14" ht="20.25" customHeight="1">
      <c r="A382" s="3" t="s">
        <v>455</v>
      </c>
      <c r="B382" s="3" t="s">
        <v>2114</v>
      </c>
      <c r="C382" s="3" t="s">
        <v>2</v>
      </c>
      <c r="D382" s="3" t="s">
        <v>2</v>
      </c>
      <c r="E382" s="3" t="s">
        <v>2</v>
      </c>
      <c r="F382" s="3" t="s">
        <v>2</v>
      </c>
      <c r="G382" s="3" t="s">
        <v>2</v>
      </c>
      <c r="H382" s="3" t="s">
        <v>2</v>
      </c>
      <c r="I382" s="3" t="s">
        <v>2</v>
      </c>
      <c r="J382" s="3" t="s">
        <v>2</v>
      </c>
      <c r="K382" s="3" t="s">
        <v>2</v>
      </c>
      <c r="L382" s="3" t="s">
        <v>2</v>
      </c>
      <c r="M382" s="3" t="s">
        <v>2</v>
      </c>
      <c r="N382" s="3" t="s">
        <v>2</v>
      </c>
    </row>
    <row r="383" spans="1:14" ht="20.25" customHeight="1">
      <c r="A383" s="3" t="s">
        <v>456</v>
      </c>
      <c r="B383" s="3" t="s">
        <v>2115</v>
      </c>
      <c r="C383" s="3" t="s">
        <v>2</v>
      </c>
      <c r="D383" s="3" t="s">
        <v>2</v>
      </c>
      <c r="E383" s="3" t="s">
        <v>2</v>
      </c>
      <c r="F383" s="3" t="s">
        <v>2</v>
      </c>
      <c r="G383" s="3" t="s">
        <v>2</v>
      </c>
      <c r="H383" s="3" t="s">
        <v>2</v>
      </c>
      <c r="I383" s="3" t="s">
        <v>2</v>
      </c>
      <c r="J383" s="3" t="s">
        <v>2</v>
      </c>
      <c r="K383" s="3" t="s">
        <v>2</v>
      </c>
      <c r="L383" s="3" t="s">
        <v>2</v>
      </c>
      <c r="M383" s="3" t="s">
        <v>2</v>
      </c>
      <c r="N383" s="3" t="s">
        <v>2</v>
      </c>
    </row>
    <row r="384" spans="1:14" ht="20.25" customHeight="1">
      <c r="A384" s="3" t="s">
        <v>457</v>
      </c>
      <c r="B384" s="3" t="s">
        <v>2116</v>
      </c>
      <c r="C384" s="3" t="s">
        <v>2</v>
      </c>
      <c r="D384" s="3" t="s">
        <v>2</v>
      </c>
      <c r="E384" s="3" t="s">
        <v>2</v>
      </c>
      <c r="F384" s="3" t="s">
        <v>2</v>
      </c>
      <c r="G384" s="3" t="s">
        <v>2</v>
      </c>
      <c r="H384" s="3" t="s">
        <v>2</v>
      </c>
      <c r="I384" s="3" t="s">
        <v>2</v>
      </c>
      <c r="J384" s="3" t="s">
        <v>2</v>
      </c>
      <c r="K384" s="3" t="s">
        <v>2</v>
      </c>
      <c r="L384" s="3" t="s">
        <v>2</v>
      </c>
      <c r="M384" s="3" t="s">
        <v>2</v>
      </c>
      <c r="N384" s="3" t="s">
        <v>2</v>
      </c>
    </row>
    <row r="385" spans="1:14" ht="20.25" customHeight="1">
      <c r="A385" s="3" t="s">
        <v>458</v>
      </c>
      <c r="B385" s="3" t="s">
        <v>2117</v>
      </c>
      <c r="C385" s="3" t="s">
        <v>2</v>
      </c>
      <c r="D385" s="3" t="s">
        <v>2</v>
      </c>
      <c r="E385" s="3" t="s">
        <v>2</v>
      </c>
      <c r="F385" s="3" t="s">
        <v>2</v>
      </c>
      <c r="G385" s="3" t="s">
        <v>2</v>
      </c>
      <c r="H385" s="3" t="s">
        <v>2</v>
      </c>
      <c r="I385" s="3" t="s">
        <v>2</v>
      </c>
      <c r="J385" s="3" t="s">
        <v>2</v>
      </c>
      <c r="K385" s="3" t="s">
        <v>2</v>
      </c>
      <c r="L385" s="3" t="s">
        <v>2</v>
      </c>
      <c r="M385" s="3" t="s">
        <v>2</v>
      </c>
      <c r="N385" s="3" t="s">
        <v>2</v>
      </c>
    </row>
    <row r="386" spans="1:14" ht="20.25" customHeight="1">
      <c r="A386" s="3" t="s">
        <v>459</v>
      </c>
      <c r="B386" s="3" t="s">
        <v>2118</v>
      </c>
      <c r="C386" s="3">
        <v>1.29</v>
      </c>
      <c r="D386" s="3">
        <v>1.45</v>
      </c>
      <c r="E386" s="3">
        <v>1.45</v>
      </c>
      <c r="F386" s="3">
        <v>0.23699999999999999</v>
      </c>
      <c r="G386" s="3">
        <v>0.26800000000000002</v>
      </c>
      <c r="H386" s="3">
        <v>0.26800000000000002</v>
      </c>
      <c r="I386" s="3">
        <v>4044.9</v>
      </c>
      <c r="J386" s="3">
        <v>0.74590000000000001</v>
      </c>
      <c r="K386" s="3">
        <v>1521.4</v>
      </c>
      <c r="L386" s="3">
        <v>0.28060000000000002</v>
      </c>
      <c r="M386" s="3">
        <v>0</v>
      </c>
      <c r="N386" s="3">
        <v>0</v>
      </c>
    </row>
    <row r="387" spans="1:14" ht="20.25" customHeight="1">
      <c r="A387" s="3" t="s">
        <v>460</v>
      </c>
      <c r="B387" s="3" t="s">
        <v>2119</v>
      </c>
      <c r="C387" s="3">
        <v>0</v>
      </c>
      <c r="D387" s="3">
        <v>0</v>
      </c>
      <c r="E387" s="3">
        <v>0</v>
      </c>
      <c r="F387" s="3">
        <v>0.42199999999999999</v>
      </c>
      <c r="G387" s="3">
        <v>0.47699999999999998</v>
      </c>
      <c r="H387" s="3">
        <v>0.47699999999999998</v>
      </c>
      <c r="I387" s="3">
        <v>0.1</v>
      </c>
      <c r="J387" s="3">
        <v>0.1163</v>
      </c>
      <c r="K387" s="3">
        <v>0.1</v>
      </c>
      <c r="L387" s="3">
        <v>0.1163</v>
      </c>
      <c r="M387" s="3">
        <v>0</v>
      </c>
      <c r="N387" s="3">
        <v>0</v>
      </c>
    </row>
    <row r="388" spans="1:14" ht="20.25" customHeight="1">
      <c r="A388" s="3" t="s">
        <v>461</v>
      </c>
      <c r="B388" s="3" t="s">
        <v>2120</v>
      </c>
      <c r="C388" s="3">
        <v>0</v>
      </c>
      <c r="D388" s="3">
        <v>0</v>
      </c>
      <c r="E388" s="3">
        <v>0</v>
      </c>
      <c r="F388" s="3">
        <v>0.47799999999999998</v>
      </c>
      <c r="G388" s="3">
        <v>0.441</v>
      </c>
      <c r="H388" s="3">
        <v>0.441</v>
      </c>
      <c r="I388" s="3">
        <v>0</v>
      </c>
      <c r="J388" s="3">
        <v>0</v>
      </c>
      <c r="K388" s="3">
        <v>0</v>
      </c>
      <c r="L388" s="3">
        <v>0</v>
      </c>
      <c r="M388" s="3">
        <v>0</v>
      </c>
      <c r="N388" s="3">
        <v>0</v>
      </c>
    </row>
    <row r="389" spans="1:14" ht="20.25" customHeight="1">
      <c r="A389" s="3" t="s">
        <v>108</v>
      </c>
      <c r="B389" s="3" t="s">
        <v>2</v>
      </c>
      <c r="C389" s="3" t="s">
        <v>2</v>
      </c>
      <c r="D389" s="3" t="s">
        <v>2</v>
      </c>
      <c r="E389" s="3" t="s">
        <v>2</v>
      </c>
      <c r="F389" s="3" t="s">
        <v>2</v>
      </c>
      <c r="G389" s="3" t="s">
        <v>2</v>
      </c>
      <c r="H389" s="3" t="s">
        <v>2</v>
      </c>
      <c r="I389" s="3" t="s">
        <v>2</v>
      </c>
      <c r="J389" s="3" t="s">
        <v>2</v>
      </c>
      <c r="K389" s="3" t="s">
        <v>2</v>
      </c>
      <c r="L389" s="3" t="s">
        <v>2</v>
      </c>
      <c r="M389" s="3" t="s">
        <v>2</v>
      </c>
      <c r="N389" s="3" t="s">
        <v>2</v>
      </c>
    </row>
    <row r="390" spans="1:14" ht="20.25" customHeight="1">
      <c r="A390" s="3" t="s">
        <v>462</v>
      </c>
      <c r="B390" s="3" t="s">
        <v>2121</v>
      </c>
      <c r="C390" s="3" t="s">
        <v>2</v>
      </c>
      <c r="D390" s="3" t="s">
        <v>2</v>
      </c>
      <c r="E390" s="3" t="s">
        <v>2</v>
      </c>
      <c r="F390" s="3" t="s">
        <v>2</v>
      </c>
      <c r="G390" s="3" t="s">
        <v>2</v>
      </c>
      <c r="H390" s="3" t="s">
        <v>2</v>
      </c>
      <c r="I390" s="3" t="s">
        <v>2</v>
      </c>
      <c r="J390" s="3" t="s">
        <v>2</v>
      </c>
      <c r="K390" s="3" t="s">
        <v>2</v>
      </c>
      <c r="L390" s="3" t="s">
        <v>2</v>
      </c>
      <c r="M390" s="3" t="s">
        <v>2</v>
      </c>
      <c r="N390" s="3" t="s">
        <v>2</v>
      </c>
    </row>
    <row r="391" spans="1:14" ht="20.25" customHeight="1">
      <c r="A391" s="3" t="s">
        <v>93</v>
      </c>
      <c r="B391" s="3" t="s">
        <v>2122</v>
      </c>
      <c r="C391" s="3">
        <v>3</v>
      </c>
      <c r="D391" s="3">
        <v>3.91</v>
      </c>
      <c r="E391" s="3">
        <v>3.91</v>
      </c>
      <c r="F391" s="3">
        <v>0.31900000000000001</v>
      </c>
      <c r="G391" s="3">
        <v>0.41599999999999998</v>
      </c>
      <c r="H391" s="3">
        <v>0.41599999999999998</v>
      </c>
      <c r="I391" s="3">
        <v>77.7</v>
      </c>
      <c r="J391" s="3">
        <v>8.3000000000000001E-3</v>
      </c>
      <c r="K391" s="3">
        <v>77.7</v>
      </c>
      <c r="L391" s="3">
        <v>8.3000000000000001E-3</v>
      </c>
      <c r="M391" s="3">
        <v>0</v>
      </c>
      <c r="N391" s="3">
        <v>0</v>
      </c>
    </row>
    <row r="392" spans="1:14" ht="20.25" customHeight="1">
      <c r="A392" s="3" t="s">
        <v>463</v>
      </c>
      <c r="B392" s="3" t="s">
        <v>2123</v>
      </c>
      <c r="C392" s="3" t="s">
        <v>2</v>
      </c>
      <c r="D392" s="3" t="s">
        <v>2</v>
      </c>
      <c r="E392" s="3" t="s">
        <v>2</v>
      </c>
      <c r="F392" s="3" t="s">
        <v>2</v>
      </c>
      <c r="G392" s="3" t="s">
        <v>2</v>
      </c>
      <c r="H392" s="3" t="s">
        <v>2</v>
      </c>
      <c r="I392" s="3" t="s">
        <v>2</v>
      </c>
      <c r="J392" s="3" t="s">
        <v>2</v>
      </c>
      <c r="K392" s="3" t="s">
        <v>2</v>
      </c>
      <c r="L392" s="3" t="s">
        <v>2</v>
      </c>
      <c r="M392" s="3" t="s">
        <v>2</v>
      </c>
      <c r="N392" s="3" t="s">
        <v>2</v>
      </c>
    </row>
    <row r="393" spans="1:14" ht="20.25" customHeight="1">
      <c r="A393" s="3" t="s">
        <v>89</v>
      </c>
      <c r="B393" s="3" t="s">
        <v>2124</v>
      </c>
      <c r="C393" s="3">
        <v>107.21</v>
      </c>
      <c r="D393" s="3">
        <v>125.44</v>
      </c>
      <c r="E393" s="3">
        <v>125.44</v>
      </c>
      <c r="F393" s="3">
        <v>0.48799999999999999</v>
      </c>
      <c r="G393" s="3">
        <v>0.57099999999999995</v>
      </c>
      <c r="H393" s="3">
        <v>0.57099999999999995</v>
      </c>
      <c r="I393" s="3">
        <v>23993.8</v>
      </c>
      <c r="J393" s="3">
        <v>0.10920000000000001</v>
      </c>
      <c r="K393" s="3">
        <v>13704</v>
      </c>
      <c r="L393" s="3">
        <v>6.2399999999999997E-2</v>
      </c>
      <c r="M393" s="3">
        <v>0</v>
      </c>
      <c r="N393" s="3">
        <v>0</v>
      </c>
    </row>
    <row r="394" spans="1:14" ht="20.25" customHeight="1">
      <c r="A394" s="3" t="s">
        <v>464</v>
      </c>
      <c r="B394" s="3" t="s">
        <v>2125</v>
      </c>
      <c r="C394" s="3" t="s">
        <v>2</v>
      </c>
      <c r="D394" s="3" t="s">
        <v>2</v>
      </c>
      <c r="E394" s="3" t="s">
        <v>2</v>
      </c>
      <c r="F394" s="3" t="s">
        <v>2</v>
      </c>
      <c r="G394" s="3" t="s">
        <v>2</v>
      </c>
      <c r="H394" s="3" t="s">
        <v>2</v>
      </c>
      <c r="I394" s="3" t="s">
        <v>2</v>
      </c>
      <c r="J394" s="3" t="s">
        <v>2</v>
      </c>
      <c r="K394" s="3" t="s">
        <v>2</v>
      </c>
      <c r="L394" s="3" t="s">
        <v>2</v>
      </c>
      <c r="M394" s="3" t="s">
        <v>2</v>
      </c>
      <c r="N394" s="3" t="s">
        <v>2</v>
      </c>
    </row>
    <row r="395" spans="1:14" ht="20.25" customHeight="1">
      <c r="A395" s="3" t="s">
        <v>465</v>
      </c>
      <c r="B395" s="3" t="s">
        <v>2</v>
      </c>
      <c r="C395" s="3" t="s">
        <v>2</v>
      </c>
      <c r="D395" s="3" t="s">
        <v>2</v>
      </c>
      <c r="E395" s="3" t="s">
        <v>2</v>
      </c>
      <c r="F395" s="3" t="s">
        <v>2</v>
      </c>
      <c r="G395" s="3" t="s">
        <v>2</v>
      </c>
      <c r="H395" s="3" t="s">
        <v>2</v>
      </c>
      <c r="I395" s="3" t="s">
        <v>2</v>
      </c>
      <c r="J395" s="3" t="s">
        <v>2</v>
      </c>
      <c r="K395" s="3" t="s">
        <v>2</v>
      </c>
      <c r="L395" s="3" t="s">
        <v>2</v>
      </c>
      <c r="M395" s="3" t="s">
        <v>2</v>
      </c>
      <c r="N395" s="3" t="s">
        <v>2</v>
      </c>
    </row>
    <row r="396" spans="1:14" ht="20.25" customHeight="1">
      <c r="A396" s="3" t="s">
        <v>466</v>
      </c>
      <c r="B396" s="3" t="s">
        <v>2126</v>
      </c>
      <c r="C396" s="3">
        <v>0.13</v>
      </c>
      <c r="D396" s="3">
        <v>0.16</v>
      </c>
      <c r="E396" s="3">
        <v>0.16</v>
      </c>
      <c r="F396" s="3">
        <v>0.46700000000000003</v>
      </c>
      <c r="G396" s="3">
        <v>0.56299999999999994</v>
      </c>
      <c r="H396" s="3">
        <v>0.56299999999999994</v>
      </c>
      <c r="I396" s="3">
        <v>0</v>
      </c>
      <c r="J396" s="3">
        <v>0</v>
      </c>
      <c r="K396" s="3">
        <v>0</v>
      </c>
      <c r="L396" s="3">
        <v>0</v>
      </c>
      <c r="M396" s="3">
        <v>0</v>
      </c>
      <c r="N396" s="3">
        <v>0</v>
      </c>
    </row>
    <row r="397" spans="1:14" ht="20.25" customHeight="1">
      <c r="A397" s="3" t="s">
        <v>467</v>
      </c>
      <c r="B397" s="3" t="s">
        <v>2127</v>
      </c>
      <c r="C397" s="3" t="s">
        <v>2</v>
      </c>
      <c r="D397" s="3" t="s">
        <v>2</v>
      </c>
      <c r="E397" s="3" t="s">
        <v>2</v>
      </c>
      <c r="F397" s="3" t="s">
        <v>2</v>
      </c>
      <c r="G397" s="3" t="s">
        <v>2</v>
      </c>
      <c r="H397" s="3" t="s">
        <v>2</v>
      </c>
      <c r="I397" s="3" t="s">
        <v>2</v>
      </c>
      <c r="J397" s="3" t="s">
        <v>2</v>
      </c>
      <c r="K397" s="3" t="s">
        <v>2</v>
      </c>
      <c r="L397" s="3" t="s">
        <v>2</v>
      </c>
      <c r="M397" s="3" t="s">
        <v>2</v>
      </c>
      <c r="N397" s="3" t="s">
        <v>2</v>
      </c>
    </row>
    <row r="398" spans="1:14" ht="20.25" customHeight="1">
      <c r="A398" s="3" t="s">
        <v>468</v>
      </c>
      <c r="B398" s="3" t="s">
        <v>2</v>
      </c>
      <c r="C398" s="3" t="s">
        <v>2</v>
      </c>
      <c r="D398" s="3" t="s">
        <v>2</v>
      </c>
      <c r="E398" s="3" t="s">
        <v>2</v>
      </c>
      <c r="F398" s="3" t="s">
        <v>2</v>
      </c>
      <c r="G398" s="3" t="s">
        <v>2</v>
      </c>
      <c r="H398" s="3" t="s">
        <v>2</v>
      </c>
      <c r="I398" s="3" t="s">
        <v>2</v>
      </c>
      <c r="J398" s="3" t="s">
        <v>2</v>
      </c>
      <c r="K398" s="3" t="s">
        <v>2</v>
      </c>
      <c r="L398" s="3" t="s">
        <v>2</v>
      </c>
      <c r="M398" s="3" t="s">
        <v>2</v>
      </c>
      <c r="N398" s="3" t="s">
        <v>2</v>
      </c>
    </row>
    <row r="399" spans="1:14" ht="20.25" customHeight="1">
      <c r="A399" s="3" t="s">
        <v>469</v>
      </c>
      <c r="B399" s="3" t="s">
        <v>2128</v>
      </c>
      <c r="C399" s="3" t="s">
        <v>2</v>
      </c>
      <c r="D399" s="3" t="s">
        <v>2</v>
      </c>
      <c r="E399" s="3" t="s">
        <v>2</v>
      </c>
      <c r="F399" s="3" t="s">
        <v>2</v>
      </c>
      <c r="G399" s="3" t="s">
        <v>2</v>
      </c>
      <c r="H399" s="3" t="s">
        <v>2</v>
      </c>
      <c r="I399" s="3" t="s">
        <v>2</v>
      </c>
      <c r="J399" s="3" t="s">
        <v>2</v>
      </c>
      <c r="K399" s="3" t="s">
        <v>2</v>
      </c>
      <c r="L399" s="3" t="s">
        <v>2</v>
      </c>
      <c r="M399" s="3" t="s">
        <v>2</v>
      </c>
      <c r="N399" s="3" t="s">
        <v>2</v>
      </c>
    </row>
    <row r="400" spans="1:14" ht="20.25" customHeight="1">
      <c r="A400" s="3" t="s">
        <v>470</v>
      </c>
      <c r="B400" s="3" t="s">
        <v>2</v>
      </c>
      <c r="C400" s="3" t="s">
        <v>2</v>
      </c>
      <c r="D400" s="3" t="s">
        <v>2</v>
      </c>
      <c r="E400" s="3" t="s">
        <v>2</v>
      </c>
      <c r="F400" s="3" t="s">
        <v>2</v>
      </c>
      <c r="G400" s="3" t="s">
        <v>2</v>
      </c>
      <c r="H400" s="3" t="s">
        <v>2</v>
      </c>
      <c r="I400" s="3" t="s">
        <v>2</v>
      </c>
      <c r="J400" s="3" t="s">
        <v>2</v>
      </c>
      <c r="K400" s="3" t="s">
        <v>2</v>
      </c>
      <c r="L400" s="3" t="s">
        <v>2</v>
      </c>
      <c r="M400" s="3" t="s">
        <v>2</v>
      </c>
      <c r="N400" s="3" t="s">
        <v>2</v>
      </c>
    </row>
    <row r="401" spans="1:14" ht="20.25" customHeight="1">
      <c r="A401" s="3" t="s">
        <v>471</v>
      </c>
      <c r="B401" s="3" t="s">
        <v>2129</v>
      </c>
      <c r="C401" s="3" t="s">
        <v>2</v>
      </c>
      <c r="D401" s="3" t="s">
        <v>2</v>
      </c>
      <c r="E401" s="3" t="s">
        <v>2</v>
      </c>
      <c r="F401" s="3" t="s">
        <v>2</v>
      </c>
      <c r="G401" s="3" t="s">
        <v>2</v>
      </c>
      <c r="H401" s="3" t="s">
        <v>2</v>
      </c>
      <c r="I401" s="3" t="s">
        <v>2</v>
      </c>
      <c r="J401" s="3" t="s">
        <v>2</v>
      </c>
      <c r="K401" s="3" t="s">
        <v>2</v>
      </c>
      <c r="L401" s="3" t="s">
        <v>2</v>
      </c>
      <c r="M401" s="3" t="s">
        <v>2</v>
      </c>
      <c r="N401" s="3" t="s">
        <v>2</v>
      </c>
    </row>
    <row r="402" spans="1:14" ht="20.25" customHeight="1">
      <c r="A402" s="3" t="s">
        <v>472</v>
      </c>
      <c r="B402" s="3" t="s">
        <v>2130</v>
      </c>
      <c r="C402" s="3" t="s">
        <v>2</v>
      </c>
      <c r="D402" s="3" t="s">
        <v>2</v>
      </c>
      <c r="E402" s="3" t="s">
        <v>2</v>
      </c>
      <c r="F402" s="3" t="s">
        <v>2</v>
      </c>
      <c r="G402" s="3" t="s">
        <v>2</v>
      </c>
      <c r="H402" s="3" t="s">
        <v>2</v>
      </c>
      <c r="I402" s="3" t="s">
        <v>2</v>
      </c>
      <c r="J402" s="3" t="s">
        <v>2</v>
      </c>
      <c r="K402" s="3" t="s">
        <v>2</v>
      </c>
      <c r="L402" s="3" t="s">
        <v>2</v>
      </c>
      <c r="M402" s="3" t="s">
        <v>2</v>
      </c>
      <c r="N402" s="3" t="s">
        <v>2</v>
      </c>
    </row>
    <row r="403" spans="1:14" ht="20.25" customHeight="1">
      <c r="A403" s="3" t="s">
        <v>473</v>
      </c>
      <c r="B403" s="3" t="s">
        <v>2131</v>
      </c>
      <c r="C403" s="3">
        <v>0.68</v>
      </c>
      <c r="D403" s="3">
        <v>0.88</v>
      </c>
      <c r="E403" s="3">
        <v>0.88</v>
      </c>
      <c r="F403" s="3">
        <v>0.49299999999999999</v>
      </c>
      <c r="G403" s="3">
        <v>0.63700000000000001</v>
      </c>
      <c r="H403" s="3">
        <v>0.63700000000000001</v>
      </c>
      <c r="I403" s="3">
        <v>0</v>
      </c>
      <c r="J403" s="3">
        <v>0</v>
      </c>
      <c r="K403" s="3">
        <v>0</v>
      </c>
      <c r="L403" s="3">
        <v>0</v>
      </c>
      <c r="M403" s="3">
        <v>0</v>
      </c>
      <c r="N403" s="3">
        <v>0</v>
      </c>
    </row>
    <row r="404" spans="1:14" ht="20.25" customHeight="1">
      <c r="A404" s="3" t="s">
        <v>474</v>
      </c>
      <c r="B404" s="3" t="s">
        <v>2</v>
      </c>
      <c r="C404" s="3" t="s">
        <v>2</v>
      </c>
      <c r="D404" s="3" t="s">
        <v>2</v>
      </c>
      <c r="E404" s="3" t="s">
        <v>2</v>
      </c>
      <c r="F404" s="3" t="s">
        <v>2</v>
      </c>
      <c r="G404" s="3" t="s">
        <v>2</v>
      </c>
      <c r="H404" s="3" t="s">
        <v>2</v>
      </c>
      <c r="I404" s="3" t="s">
        <v>2</v>
      </c>
      <c r="J404" s="3" t="s">
        <v>2</v>
      </c>
      <c r="K404" s="3" t="s">
        <v>2</v>
      </c>
      <c r="L404" s="3" t="s">
        <v>2</v>
      </c>
      <c r="M404" s="3" t="s">
        <v>2</v>
      </c>
      <c r="N404" s="3" t="s">
        <v>2</v>
      </c>
    </row>
    <row r="405" spans="1:14" ht="20.25" customHeight="1">
      <c r="A405" s="3" t="s">
        <v>475</v>
      </c>
      <c r="B405" s="3" t="s">
        <v>2</v>
      </c>
      <c r="C405" s="3" t="s">
        <v>2</v>
      </c>
      <c r="D405" s="3" t="s">
        <v>2</v>
      </c>
      <c r="E405" s="3" t="s">
        <v>2</v>
      </c>
      <c r="F405" s="3" t="s">
        <v>2</v>
      </c>
      <c r="G405" s="3" t="s">
        <v>2</v>
      </c>
      <c r="H405" s="3" t="s">
        <v>2</v>
      </c>
      <c r="I405" s="3" t="s">
        <v>2</v>
      </c>
      <c r="J405" s="3" t="s">
        <v>2</v>
      </c>
      <c r="K405" s="3" t="s">
        <v>2</v>
      </c>
      <c r="L405" s="3" t="s">
        <v>2</v>
      </c>
      <c r="M405" s="3" t="s">
        <v>2</v>
      </c>
      <c r="N405" s="3" t="s">
        <v>2</v>
      </c>
    </row>
    <row r="406" spans="1:14" ht="20.25" customHeight="1">
      <c r="A406" s="3" t="s">
        <v>235</v>
      </c>
      <c r="B406" s="3" t="s">
        <v>2</v>
      </c>
      <c r="C406" s="3" t="s">
        <v>2</v>
      </c>
      <c r="D406" s="3" t="s">
        <v>2</v>
      </c>
      <c r="E406" s="3" t="s">
        <v>2</v>
      </c>
      <c r="F406" s="3" t="s">
        <v>2</v>
      </c>
      <c r="G406" s="3" t="s">
        <v>2</v>
      </c>
      <c r="H406" s="3" t="s">
        <v>2</v>
      </c>
      <c r="I406" s="3" t="s">
        <v>2</v>
      </c>
      <c r="J406" s="3" t="s">
        <v>2</v>
      </c>
      <c r="K406" s="3" t="s">
        <v>2</v>
      </c>
      <c r="L406" s="3" t="s">
        <v>2</v>
      </c>
      <c r="M406" s="3" t="s">
        <v>2</v>
      </c>
      <c r="N406" s="3" t="s">
        <v>2</v>
      </c>
    </row>
    <row r="407" spans="1:14" ht="20.25" customHeight="1">
      <c r="A407" s="3" t="s">
        <v>476</v>
      </c>
      <c r="B407" s="3" t="s">
        <v>2132</v>
      </c>
      <c r="C407" s="3" t="s">
        <v>2</v>
      </c>
      <c r="D407" s="3" t="s">
        <v>2</v>
      </c>
      <c r="E407" s="3" t="s">
        <v>2</v>
      </c>
      <c r="F407" s="3" t="s">
        <v>2</v>
      </c>
      <c r="G407" s="3" t="s">
        <v>2</v>
      </c>
      <c r="H407" s="3" t="s">
        <v>2</v>
      </c>
      <c r="I407" s="3" t="s">
        <v>2</v>
      </c>
      <c r="J407" s="3" t="s">
        <v>2</v>
      </c>
      <c r="K407" s="3" t="s">
        <v>2</v>
      </c>
      <c r="L407" s="3" t="s">
        <v>2</v>
      </c>
      <c r="M407" s="3" t="s">
        <v>2</v>
      </c>
      <c r="N407" s="3" t="s">
        <v>2</v>
      </c>
    </row>
    <row r="408" spans="1:14" ht="20.25" customHeight="1">
      <c r="A408" s="3" t="s">
        <v>477</v>
      </c>
      <c r="B408" s="3" t="s">
        <v>2133</v>
      </c>
      <c r="C408" s="3" t="s">
        <v>2</v>
      </c>
      <c r="D408" s="3" t="s">
        <v>2</v>
      </c>
      <c r="E408" s="3" t="s">
        <v>2</v>
      </c>
      <c r="F408" s="3" t="s">
        <v>2</v>
      </c>
      <c r="G408" s="3" t="s">
        <v>2</v>
      </c>
      <c r="H408" s="3" t="s">
        <v>2</v>
      </c>
      <c r="I408" s="3" t="s">
        <v>2</v>
      </c>
      <c r="J408" s="3" t="s">
        <v>2</v>
      </c>
      <c r="K408" s="3" t="s">
        <v>2</v>
      </c>
      <c r="L408" s="3" t="s">
        <v>2</v>
      </c>
      <c r="M408" s="3" t="s">
        <v>2</v>
      </c>
      <c r="N408" s="3" t="s">
        <v>2</v>
      </c>
    </row>
    <row r="409" spans="1:14" ht="20.25" customHeight="1">
      <c r="A409" s="3" t="s">
        <v>478</v>
      </c>
      <c r="B409" s="3" t="s">
        <v>2</v>
      </c>
      <c r="C409" s="3" t="s">
        <v>2</v>
      </c>
      <c r="D409" s="3" t="s">
        <v>2</v>
      </c>
      <c r="E409" s="3" t="s">
        <v>2</v>
      </c>
      <c r="F409" s="3" t="s">
        <v>2</v>
      </c>
      <c r="G409" s="3" t="s">
        <v>2</v>
      </c>
      <c r="H409" s="3" t="s">
        <v>2</v>
      </c>
      <c r="I409" s="3" t="s">
        <v>2</v>
      </c>
      <c r="J409" s="3" t="s">
        <v>2</v>
      </c>
      <c r="K409" s="3" t="s">
        <v>2</v>
      </c>
      <c r="L409" s="3" t="s">
        <v>2</v>
      </c>
      <c r="M409" s="3" t="s">
        <v>2</v>
      </c>
      <c r="N409" s="3" t="s">
        <v>2</v>
      </c>
    </row>
    <row r="410" spans="1:14" ht="20.25" customHeight="1">
      <c r="A410" s="3" t="s">
        <v>479</v>
      </c>
      <c r="B410" s="3" t="s">
        <v>2134</v>
      </c>
      <c r="C410" s="3">
        <v>1.39</v>
      </c>
      <c r="D410" s="3">
        <v>1.74</v>
      </c>
      <c r="E410" s="3">
        <v>1.74</v>
      </c>
      <c r="F410" s="3">
        <v>0.497</v>
      </c>
      <c r="G410" s="3">
        <v>0.623</v>
      </c>
      <c r="H410" s="3">
        <v>0.623</v>
      </c>
      <c r="I410" s="3">
        <v>90.9</v>
      </c>
      <c r="J410" s="3">
        <v>3.2500000000000001E-2</v>
      </c>
      <c r="K410" s="3">
        <v>90.9</v>
      </c>
      <c r="L410" s="3">
        <v>3.2500000000000001E-2</v>
      </c>
      <c r="M410" s="3">
        <v>0</v>
      </c>
      <c r="N410" s="3">
        <v>0</v>
      </c>
    </row>
    <row r="411" spans="1:14" ht="20.25" customHeight="1">
      <c r="A411" s="3" t="s">
        <v>480</v>
      </c>
      <c r="B411" s="3" t="s">
        <v>2135</v>
      </c>
      <c r="C411" s="3" t="s">
        <v>2</v>
      </c>
      <c r="D411" s="3" t="s">
        <v>2</v>
      </c>
      <c r="E411" s="3" t="s">
        <v>2</v>
      </c>
      <c r="F411" s="3" t="s">
        <v>2</v>
      </c>
      <c r="G411" s="3" t="s">
        <v>2</v>
      </c>
      <c r="H411" s="3" t="s">
        <v>2</v>
      </c>
      <c r="I411" s="3" t="s">
        <v>2</v>
      </c>
      <c r="J411" s="3" t="s">
        <v>2</v>
      </c>
      <c r="K411" s="3" t="s">
        <v>2</v>
      </c>
      <c r="L411" s="3" t="s">
        <v>2</v>
      </c>
      <c r="M411" s="3" t="s">
        <v>2</v>
      </c>
      <c r="N411" s="3" t="s">
        <v>2</v>
      </c>
    </row>
    <row r="412" spans="1:14" ht="20.25" customHeight="1">
      <c r="A412" s="3" t="s">
        <v>481</v>
      </c>
      <c r="B412" s="3" t="s">
        <v>2136</v>
      </c>
      <c r="C412" s="3" t="s">
        <v>2</v>
      </c>
      <c r="D412" s="3" t="s">
        <v>2</v>
      </c>
      <c r="E412" s="3" t="s">
        <v>2</v>
      </c>
      <c r="F412" s="3" t="s">
        <v>2</v>
      </c>
      <c r="G412" s="3" t="s">
        <v>2</v>
      </c>
      <c r="H412" s="3" t="s">
        <v>2</v>
      </c>
      <c r="I412" s="3" t="s">
        <v>2</v>
      </c>
      <c r="J412" s="3" t="s">
        <v>2</v>
      </c>
      <c r="K412" s="3" t="s">
        <v>2</v>
      </c>
      <c r="L412" s="3" t="s">
        <v>2</v>
      </c>
      <c r="M412" s="3" t="s">
        <v>2</v>
      </c>
      <c r="N412" s="3" t="s">
        <v>2</v>
      </c>
    </row>
    <row r="413" spans="1:14" ht="20.25" customHeight="1">
      <c r="A413" s="3" t="s">
        <v>482</v>
      </c>
      <c r="B413" s="3" t="s">
        <v>2</v>
      </c>
      <c r="C413" s="3" t="s">
        <v>2</v>
      </c>
      <c r="D413" s="3" t="s">
        <v>2</v>
      </c>
      <c r="E413" s="3" t="s">
        <v>2</v>
      </c>
      <c r="F413" s="3" t="s">
        <v>2</v>
      </c>
      <c r="G413" s="3" t="s">
        <v>2</v>
      </c>
      <c r="H413" s="3" t="s">
        <v>2</v>
      </c>
      <c r="I413" s="3" t="s">
        <v>2</v>
      </c>
      <c r="J413" s="3" t="s">
        <v>2</v>
      </c>
      <c r="K413" s="3" t="s">
        <v>2</v>
      </c>
      <c r="L413" s="3" t="s">
        <v>2</v>
      </c>
      <c r="M413" s="3" t="s">
        <v>2</v>
      </c>
      <c r="N413" s="3" t="s">
        <v>2</v>
      </c>
    </row>
    <row r="414" spans="1:14" ht="20.25" customHeight="1">
      <c r="A414" s="3" t="s">
        <v>483</v>
      </c>
      <c r="B414" s="3" t="s">
        <v>2137</v>
      </c>
      <c r="C414" s="3" t="s">
        <v>2</v>
      </c>
      <c r="D414" s="3" t="s">
        <v>2</v>
      </c>
      <c r="E414" s="3" t="s">
        <v>2</v>
      </c>
      <c r="F414" s="3" t="s">
        <v>2</v>
      </c>
      <c r="G414" s="3" t="s">
        <v>2</v>
      </c>
      <c r="H414" s="3" t="s">
        <v>2</v>
      </c>
      <c r="I414" s="3" t="s">
        <v>2</v>
      </c>
      <c r="J414" s="3" t="s">
        <v>2</v>
      </c>
      <c r="K414" s="3" t="s">
        <v>2</v>
      </c>
      <c r="L414" s="3" t="s">
        <v>2</v>
      </c>
      <c r="M414" s="3" t="s">
        <v>2</v>
      </c>
      <c r="N414" s="3" t="s">
        <v>2</v>
      </c>
    </row>
    <row r="415" spans="1:14" ht="20.25" customHeight="1">
      <c r="A415" s="3" t="s">
        <v>484</v>
      </c>
      <c r="B415" s="3" t="s">
        <v>2</v>
      </c>
      <c r="C415" s="3" t="s">
        <v>2</v>
      </c>
      <c r="D415" s="3" t="s">
        <v>2</v>
      </c>
      <c r="E415" s="3" t="s">
        <v>2</v>
      </c>
      <c r="F415" s="3" t="s">
        <v>2</v>
      </c>
      <c r="G415" s="3" t="s">
        <v>2</v>
      </c>
      <c r="H415" s="3" t="s">
        <v>2</v>
      </c>
      <c r="I415" s="3" t="s">
        <v>2</v>
      </c>
      <c r="J415" s="3" t="s">
        <v>2</v>
      </c>
      <c r="K415" s="3" t="s">
        <v>2</v>
      </c>
      <c r="L415" s="3" t="s">
        <v>2</v>
      </c>
      <c r="M415" s="3" t="s">
        <v>2</v>
      </c>
      <c r="N415" s="3" t="s">
        <v>2</v>
      </c>
    </row>
    <row r="416" spans="1:14" ht="20.25" customHeight="1">
      <c r="A416" s="3" t="s">
        <v>485</v>
      </c>
      <c r="B416" s="3" t="s">
        <v>2138</v>
      </c>
      <c r="C416" s="3" t="s">
        <v>2</v>
      </c>
      <c r="D416" s="3" t="s">
        <v>2</v>
      </c>
      <c r="E416" s="3" t="s">
        <v>2</v>
      </c>
      <c r="F416" s="3" t="s">
        <v>2</v>
      </c>
      <c r="G416" s="3" t="s">
        <v>2</v>
      </c>
      <c r="H416" s="3" t="s">
        <v>2</v>
      </c>
      <c r="I416" s="3" t="s">
        <v>2</v>
      </c>
      <c r="J416" s="3" t="s">
        <v>2</v>
      </c>
      <c r="K416" s="3" t="s">
        <v>2</v>
      </c>
      <c r="L416" s="3" t="s">
        <v>2</v>
      </c>
      <c r="M416" s="3" t="s">
        <v>2</v>
      </c>
      <c r="N416" s="3" t="s">
        <v>2</v>
      </c>
    </row>
    <row r="417" spans="1:14" ht="20.25" customHeight="1">
      <c r="A417" s="3" t="s">
        <v>486</v>
      </c>
      <c r="B417" s="3" t="s">
        <v>2</v>
      </c>
      <c r="C417" s="3" t="s">
        <v>2</v>
      </c>
      <c r="D417" s="3" t="s">
        <v>2</v>
      </c>
      <c r="E417" s="3" t="s">
        <v>2</v>
      </c>
      <c r="F417" s="3" t="s">
        <v>2</v>
      </c>
      <c r="G417" s="3" t="s">
        <v>2</v>
      </c>
      <c r="H417" s="3" t="s">
        <v>2</v>
      </c>
      <c r="I417" s="3" t="s">
        <v>2</v>
      </c>
      <c r="J417" s="3" t="s">
        <v>2</v>
      </c>
      <c r="K417" s="3" t="s">
        <v>2</v>
      </c>
      <c r="L417" s="3" t="s">
        <v>2</v>
      </c>
      <c r="M417" s="3" t="s">
        <v>2</v>
      </c>
      <c r="N417" s="3" t="s">
        <v>2</v>
      </c>
    </row>
    <row r="418" spans="1:14" ht="20.25" customHeight="1">
      <c r="A418" s="3" t="s">
        <v>487</v>
      </c>
      <c r="B418" s="3" t="s">
        <v>2139</v>
      </c>
      <c r="C418" s="3" t="s">
        <v>2</v>
      </c>
      <c r="D418" s="3" t="s">
        <v>2</v>
      </c>
      <c r="E418" s="3" t="s">
        <v>2</v>
      </c>
      <c r="F418" s="3" t="s">
        <v>2</v>
      </c>
      <c r="G418" s="3" t="s">
        <v>2</v>
      </c>
      <c r="H418" s="3" t="s">
        <v>2</v>
      </c>
      <c r="I418" s="3" t="s">
        <v>2</v>
      </c>
      <c r="J418" s="3" t="s">
        <v>2</v>
      </c>
      <c r="K418" s="3" t="s">
        <v>2</v>
      </c>
      <c r="L418" s="3" t="s">
        <v>2</v>
      </c>
      <c r="M418" s="3" t="s">
        <v>2</v>
      </c>
      <c r="N418" s="3" t="s">
        <v>2</v>
      </c>
    </row>
    <row r="419" spans="1:14" ht="20.25" customHeight="1">
      <c r="A419" s="3" t="s">
        <v>488</v>
      </c>
      <c r="B419" s="3" t="s">
        <v>2</v>
      </c>
      <c r="C419" s="3" t="s">
        <v>2</v>
      </c>
      <c r="D419" s="3" t="s">
        <v>2</v>
      </c>
      <c r="E419" s="3" t="s">
        <v>2</v>
      </c>
      <c r="F419" s="3" t="s">
        <v>2</v>
      </c>
      <c r="G419" s="3" t="s">
        <v>2</v>
      </c>
      <c r="H419" s="3" t="s">
        <v>2</v>
      </c>
      <c r="I419" s="3" t="s">
        <v>2</v>
      </c>
      <c r="J419" s="3" t="s">
        <v>2</v>
      </c>
      <c r="K419" s="3" t="s">
        <v>2</v>
      </c>
      <c r="L419" s="3" t="s">
        <v>2</v>
      </c>
      <c r="M419" s="3" t="s">
        <v>2</v>
      </c>
      <c r="N419" s="3" t="s">
        <v>2</v>
      </c>
    </row>
    <row r="420" spans="1:14" ht="20.25" customHeight="1">
      <c r="A420" s="3" t="s">
        <v>489</v>
      </c>
      <c r="B420" s="3" t="s">
        <v>2140</v>
      </c>
      <c r="C420" s="3">
        <v>7.0000000000000007E-2</v>
      </c>
      <c r="D420" s="3">
        <v>7.0000000000000007E-2</v>
      </c>
      <c r="E420" s="3">
        <v>7.0000000000000007E-2</v>
      </c>
      <c r="F420" s="3">
        <v>0.495</v>
      </c>
      <c r="G420" s="3">
        <v>0.45800000000000002</v>
      </c>
      <c r="H420" s="3">
        <v>0.45800000000000002</v>
      </c>
      <c r="I420" s="3">
        <v>0</v>
      </c>
      <c r="J420" s="3">
        <v>0</v>
      </c>
      <c r="K420" s="3">
        <v>0</v>
      </c>
      <c r="L420" s="3">
        <v>0</v>
      </c>
      <c r="M420" s="3">
        <v>0</v>
      </c>
      <c r="N420" s="3">
        <v>0</v>
      </c>
    </row>
    <row r="421" spans="1:14" ht="20.25" customHeight="1">
      <c r="A421" s="3" t="s">
        <v>490</v>
      </c>
      <c r="B421" s="3" t="s">
        <v>2141</v>
      </c>
      <c r="C421" s="3" t="s">
        <v>2</v>
      </c>
      <c r="D421" s="3" t="s">
        <v>2</v>
      </c>
      <c r="E421" s="3" t="s">
        <v>2</v>
      </c>
      <c r="F421" s="3" t="s">
        <v>2</v>
      </c>
      <c r="G421" s="3" t="s">
        <v>2</v>
      </c>
      <c r="H421" s="3" t="s">
        <v>2</v>
      </c>
      <c r="I421" s="3" t="s">
        <v>2</v>
      </c>
      <c r="J421" s="3" t="s">
        <v>2</v>
      </c>
      <c r="K421" s="3" t="s">
        <v>2</v>
      </c>
      <c r="L421" s="3" t="s">
        <v>2</v>
      </c>
      <c r="M421" s="3" t="s">
        <v>2</v>
      </c>
      <c r="N421" s="3" t="s">
        <v>2</v>
      </c>
    </row>
    <row r="422" spans="1:14" ht="20.25" customHeight="1">
      <c r="A422" s="3" t="s">
        <v>491</v>
      </c>
      <c r="B422" s="3" t="s">
        <v>2</v>
      </c>
      <c r="C422" s="3" t="s">
        <v>2</v>
      </c>
      <c r="D422" s="3" t="s">
        <v>2</v>
      </c>
      <c r="E422" s="3" t="s">
        <v>2</v>
      </c>
      <c r="F422" s="3" t="s">
        <v>2</v>
      </c>
      <c r="G422" s="3" t="s">
        <v>2</v>
      </c>
      <c r="H422" s="3" t="s">
        <v>2</v>
      </c>
      <c r="I422" s="3" t="s">
        <v>2</v>
      </c>
      <c r="J422" s="3" t="s">
        <v>2</v>
      </c>
      <c r="K422" s="3" t="s">
        <v>2</v>
      </c>
      <c r="L422" s="3" t="s">
        <v>2</v>
      </c>
      <c r="M422" s="3" t="s">
        <v>2</v>
      </c>
      <c r="N422" s="3" t="s">
        <v>2</v>
      </c>
    </row>
    <row r="423" spans="1:14" ht="20.25" customHeight="1">
      <c r="A423" s="3" t="s">
        <v>492</v>
      </c>
      <c r="B423" s="3" t="s">
        <v>2</v>
      </c>
      <c r="C423" s="3" t="s">
        <v>2</v>
      </c>
      <c r="D423" s="3" t="s">
        <v>2</v>
      </c>
      <c r="E423" s="3" t="s">
        <v>2</v>
      </c>
      <c r="F423" s="3" t="s">
        <v>2</v>
      </c>
      <c r="G423" s="3" t="s">
        <v>2</v>
      </c>
      <c r="H423" s="3" t="s">
        <v>2</v>
      </c>
      <c r="I423" s="3" t="s">
        <v>2</v>
      </c>
      <c r="J423" s="3" t="s">
        <v>2</v>
      </c>
      <c r="K423" s="3" t="s">
        <v>2</v>
      </c>
      <c r="L423" s="3" t="s">
        <v>2</v>
      </c>
      <c r="M423" s="3" t="s">
        <v>2</v>
      </c>
      <c r="N423" s="3" t="s">
        <v>2</v>
      </c>
    </row>
    <row r="424" spans="1:14" ht="20.25" customHeight="1">
      <c r="A424" s="3" t="s">
        <v>493</v>
      </c>
      <c r="B424" s="3" t="s">
        <v>2142</v>
      </c>
      <c r="C424" s="3" t="s">
        <v>2</v>
      </c>
      <c r="D424" s="3" t="s">
        <v>2</v>
      </c>
      <c r="E424" s="3" t="s">
        <v>2</v>
      </c>
      <c r="F424" s="3" t="s">
        <v>2</v>
      </c>
      <c r="G424" s="3" t="s">
        <v>2</v>
      </c>
      <c r="H424" s="3" t="s">
        <v>2</v>
      </c>
      <c r="I424" s="3" t="s">
        <v>2</v>
      </c>
      <c r="J424" s="3" t="s">
        <v>2</v>
      </c>
      <c r="K424" s="3" t="s">
        <v>2</v>
      </c>
      <c r="L424" s="3" t="s">
        <v>2</v>
      </c>
      <c r="M424" s="3" t="s">
        <v>2</v>
      </c>
      <c r="N424" s="3" t="s">
        <v>2</v>
      </c>
    </row>
    <row r="425" spans="1:14" ht="20.25" customHeight="1">
      <c r="A425" s="3" t="s">
        <v>494</v>
      </c>
      <c r="B425" s="3" t="s">
        <v>2143</v>
      </c>
      <c r="C425" s="3" t="s">
        <v>2</v>
      </c>
      <c r="D425" s="3" t="s">
        <v>2</v>
      </c>
      <c r="E425" s="3" t="s">
        <v>2</v>
      </c>
      <c r="F425" s="3" t="s">
        <v>2</v>
      </c>
      <c r="G425" s="3" t="s">
        <v>2</v>
      </c>
      <c r="H425" s="3" t="s">
        <v>2</v>
      </c>
      <c r="I425" s="3" t="s">
        <v>2</v>
      </c>
      <c r="J425" s="3" t="s">
        <v>2</v>
      </c>
      <c r="K425" s="3" t="s">
        <v>2</v>
      </c>
      <c r="L425" s="3" t="s">
        <v>2</v>
      </c>
      <c r="M425" s="3" t="s">
        <v>2</v>
      </c>
      <c r="N425" s="3" t="s">
        <v>2</v>
      </c>
    </row>
    <row r="426" spans="1:14" ht="20.25" customHeight="1">
      <c r="A426" s="3" t="s">
        <v>495</v>
      </c>
      <c r="B426" s="3" t="s">
        <v>2</v>
      </c>
      <c r="C426" s="3" t="s">
        <v>2</v>
      </c>
      <c r="D426" s="3" t="s">
        <v>2</v>
      </c>
      <c r="E426" s="3" t="s">
        <v>2</v>
      </c>
      <c r="F426" s="3" t="s">
        <v>2</v>
      </c>
      <c r="G426" s="3" t="s">
        <v>2</v>
      </c>
      <c r="H426" s="3" t="s">
        <v>2</v>
      </c>
      <c r="I426" s="3" t="s">
        <v>2</v>
      </c>
      <c r="J426" s="3" t="s">
        <v>2</v>
      </c>
      <c r="K426" s="3" t="s">
        <v>2</v>
      </c>
      <c r="L426" s="3" t="s">
        <v>2</v>
      </c>
      <c r="M426" s="3" t="s">
        <v>2</v>
      </c>
      <c r="N426" s="3" t="s">
        <v>2</v>
      </c>
    </row>
    <row r="427" spans="1:14" ht="20.25" customHeight="1">
      <c r="A427" s="3" t="s">
        <v>496</v>
      </c>
      <c r="B427" s="3" t="s">
        <v>2144</v>
      </c>
      <c r="C427" s="3" t="s">
        <v>2</v>
      </c>
      <c r="D427" s="3" t="s">
        <v>2</v>
      </c>
      <c r="E427" s="3" t="s">
        <v>2</v>
      </c>
      <c r="F427" s="3" t="s">
        <v>2</v>
      </c>
      <c r="G427" s="3" t="s">
        <v>2</v>
      </c>
      <c r="H427" s="3" t="s">
        <v>2</v>
      </c>
      <c r="I427" s="3" t="s">
        <v>2</v>
      </c>
      <c r="J427" s="3" t="s">
        <v>2</v>
      </c>
      <c r="K427" s="3" t="s">
        <v>2</v>
      </c>
      <c r="L427" s="3" t="s">
        <v>2</v>
      </c>
      <c r="M427" s="3" t="s">
        <v>2</v>
      </c>
      <c r="N427" s="3" t="s">
        <v>2</v>
      </c>
    </row>
    <row r="428" spans="1:14" ht="20.25" customHeight="1">
      <c r="A428" s="3" t="s">
        <v>497</v>
      </c>
      <c r="B428" s="3" t="s">
        <v>2</v>
      </c>
      <c r="C428" s="3" t="s">
        <v>2</v>
      </c>
      <c r="D428" s="3" t="s">
        <v>2</v>
      </c>
      <c r="E428" s="3" t="s">
        <v>2</v>
      </c>
      <c r="F428" s="3" t="s">
        <v>2</v>
      </c>
      <c r="G428" s="3" t="s">
        <v>2</v>
      </c>
      <c r="H428" s="3" t="s">
        <v>2</v>
      </c>
      <c r="I428" s="3" t="s">
        <v>2</v>
      </c>
      <c r="J428" s="3" t="s">
        <v>2</v>
      </c>
      <c r="K428" s="3" t="s">
        <v>2</v>
      </c>
      <c r="L428" s="3" t="s">
        <v>2</v>
      </c>
      <c r="M428" s="3" t="s">
        <v>2</v>
      </c>
      <c r="N428" s="3" t="s">
        <v>2</v>
      </c>
    </row>
    <row r="429" spans="1:14" ht="20.25" customHeight="1">
      <c r="A429" s="3" t="s">
        <v>498</v>
      </c>
      <c r="B429" s="3" t="s">
        <v>2</v>
      </c>
      <c r="C429" s="3" t="s">
        <v>2</v>
      </c>
      <c r="D429" s="3" t="s">
        <v>2</v>
      </c>
      <c r="E429" s="3" t="s">
        <v>2</v>
      </c>
      <c r="F429" s="3" t="s">
        <v>2</v>
      </c>
      <c r="G429" s="3" t="s">
        <v>2</v>
      </c>
      <c r="H429" s="3" t="s">
        <v>2</v>
      </c>
      <c r="I429" s="3" t="s">
        <v>2</v>
      </c>
      <c r="J429" s="3" t="s">
        <v>2</v>
      </c>
      <c r="K429" s="3" t="s">
        <v>2</v>
      </c>
      <c r="L429" s="3" t="s">
        <v>2</v>
      </c>
      <c r="M429" s="3" t="s">
        <v>2</v>
      </c>
      <c r="N429" s="3" t="s">
        <v>2</v>
      </c>
    </row>
    <row r="430" spans="1:14" ht="20.25" customHeight="1">
      <c r="A430" s="3" t="s">
        <v>499</v>
      </c>
      <c r="B430" s="3" t="s">
        <v>2145</v>
      </c>
      <c r="C430" s="3">
        <v>0</v>
      </c>
      <c r="D430" s="3">
        <v>0</v>
      </c>
      <c r="E430" s="3">
        <v>0</v>
      </c>
      <c r="F430" s="3">
        <v>0.42199999999999999</v>
      </c>
      <c r="G430" s="3">
        <v>0.42199999999999999</v>
      </c>
      <c r="H430" s="3">
        <v>0.42199999999999999</v>
      </c>
      <c r="I430" s="3">
        <v>0</v>
      </c>
      <c r="J430" s="3">
        <v>0</v>
      </c>
      <c r="K430" s="3">
        <v>0</v>
      </c>
      <c r="L430" s="3">
        <v>0</v>
      </c>
      <c r="M430" s="3">
        <v>0</v>
      </c>
      <c r="N430" s="3">
        <v>0</v>
      </c>
    </row>
    <row r="431" spans="1:14" ht="20.25" customHeight="1">
      <c r="A431" s="3" t="s">
        <v>500</v>
      </c>
      <c r="B431" s="3" t="s">
        <v>2146</v>
      </c>
      <c r="C431" s="3" t="s">
        <v>2</v>
      </c>
      <c r="D431" s="3" t="s">
        <v>2</v>
      </c>
      <c r="E431" s="3" t="s">
        <v>2</v>
      </c>
      <c r="F431" s="3" t="s">
        <v>2</v>
      </c>
      <c r="G431" s="3" t="s">
        <v>2</v>
      </c>
      <c r="H431" s="3" t="s">
        <v>2</v>
      </c>
      <c r="I431" s="3" t="s">
        <v>2</v>
      </c>
      <c r="J431" s="3" t="s">
        <v>2</v>
      </c>
      <c r="K431" s="3" t="s">
        <v>2</v>
      </c>
      <c r="L431" s="3" t="s">
        <v>2</v>
      </c>
      <c r="M431" s="3" t="s">
        <v>2</v>
      </c>
      <c r="N431" s="3" t="s">
        <v>2</v>
      </c>
    </row>
    <row r="432" spans="1:14" ht="20.25" customHeight="1">
      <c r="A432" s="3" t="s">
        <v>501</v>
      </c>
      <c r="B432" s="3" t="s">
        <v>2147</v>
      </c>
      <c r="C432" s="3" t="s">
        <v>2</v>
      </c>
      <c r="D432" s="3" t="s">
        <v>2</v>
      </c>
      <c r="E432" s="3" t="s">
        <v>2</v>
      </c>
      <c r="F432" s="3" t="s">
        <v>2</v>
      </c>
      <c r="G432" s="3" t="s">
        <v>2</v>
      </c>
      <c r="H432" s="3" t="s">
        <v>2</v>
      </c>
      <c r="I432" s="3" t="s">
        <v>2</v>
      </c>
      <c r="J432" s="3" t="s">
        <v>2</v>
      </c>
      <c r="K432" s="3" t="s">
        <v>2</v>
      </c>
      <c r="L432" s="3" t="s">
        <v>2</v>
      </c>
      <c r="M432" s="3" t="s">
        <v>2</v>
      </c>
      <c r="N432" s="3" t="s">
        <v>2</v>
      </c>
    </row>
    <row r="433" spans="1:14" ht="20.25" customHeight="1">
      <c r="A433" s="3" t="s">
        <v>502</v>
      </c>
      <c r="B433" s="3" t="s">
        <v>2</v>
      </c>
      <c r="C433" s="3" t="s">
        <v>2</v>
      </c>
      <c r="D433" s="3" t="s">
        <v>2</v>
      </c>
      <c r="E433" s="3" t="s">
        <v>2</v>
      </c>
      <c r="F433" s="3" t="s">
        <v>2</v>
      </c>
      <c r="G433" s="3" t="s">
        <v>2</v>
      </c>
      <c r="H433" s="3" t="s">
        <v>2</v>
      </c>
      <c r="I433" s="3" t="s">
        <v>2</v>
      </c>
      <c r="J433" s="3" t="s">
        <v>2</v>
      </c>
      <c r="K433" s="3" t="s">
        <v>2</v>
      </c>
      <c r="L433" s="3" t="s">
        <v>2</v>
      </c>
      <c r="M433" s="3" t="s">
        <v>2</v>
      </c>
      <c r="N433" s="3" t="s">
        <v>2</v>
      </c>
    </row>
    <row r="434" spans="1:14" ht="20.25" customHeight="1">
      <c r="A434" s="3" t="s">
        <v>503</v>
      </c>
      <c r="B434" s="3" t="s">
        <v>2148</v>
      </c>
      <c r="C434" s="3" t="s">
        <v>2</v>
      </c>
      <c r="D434" s="3" t="s">
        <v>2</v>
      </c>
      <c r="E434" s="3" t="s">
        <v>2</v>
      </c>
      <c r="F434" s="3" t="s">
        <v>2</v>
      </c>
      <c r="G434" s="3" t="s">
        <v>2</v>
      </c>
      <c r="H434" s="3" t="s">
        <v>2</v>
      </c>
      <c r="I434" s="3" t="s">
        <v>2</v>
      </c>
      <c r="J434" s="3" t="s">
        <v>2</v>
      </c>
      <c r="K434" s="3" t="s">
        <v>2</v>
      </c>
      <c r="L434" s="3" t="s">
        <v>2</v>
      </c>
      <c r="M434" s="3" t="s">
        <v>2</v>
      </c>
      <c r="N434" s="3" t="s">
        <v>2</v>
      </c>
    </row>
    <row r="435" spans="1:14" ht="20.25" customHeight="1">
      <c r="A435" s="3" t="s">
        <v>504</v>
      </c>
      <c r="B435" s="3" t="s">
        <v>2149</v>
      </c>
      <c r="C435" s="3" t="s">
        <v>2</v>
      </c>
      <c r="D435" s="3" t="s">
        <v>2</v>
      </c>
      <c r="E435" s="3" t="s">
        <v>2</v>
      </c>
      <c r="F435" s="3" t="s">
        <v>2</v>
      </c>
      <c r="G435" s="3" t="s">
        <v>2</v>
      </c>
      <c r="H435" s="3" t="s">
        <v>2</v>
      </c>
      <c r="I435" s="3" t="s">
        <v>2</v>
      </c>
      <c r="J435" s="3" t="s">
        <v>2</v>
      </c>
      <c r="K435" s="3" t="s">
        <v>2</v>
      </c>
      <c r="L435" s="3" t="s">
        <v>2</v>
      </c>
      <c r="M435" s="3" t="s">
        <v>2</v>
      </c>
      <c r="N435" s="3" t="s">
        <v>2</v>
      </c>
    </row>
    <row r="436" spans="1:14" ht="20.25" customHeight="1">
      <c r="A436" s="3" t="s">
        <v>505</v>
      </c>
      <c r="B436" s="3" t="s">
        <v>2150</v>
      </c>
      <c r="C436" s="3">
        <v>2.5499999999999998</v>
      </c>
      <c r="D436" s="3">
        <v>2.2799999999999998</v>
      </c>
      <c r="E436" s="3">
        <v>2.2799999999999998</v>
      </c>
      <c r="F436" s="3">
        <v>0.35</v>
      </c>
      <c r="G436" s="3">
        <v>0.314</v>
      </c>
      <c r="H436" s="3">
        <v>0.314</v>
      </c>
      <c r="I436" s="3">
        <v>0</v>
      </c>
      <c r="J436" s="3">
        <v>0</v>
      </c>
      <c r="K436" s="3">
        <v>0</v>
      </c>
      <c r="L436" s="3">
        <v>0</v>
      </c>
      <c r="M436" s="3">
        <v>0</v>
      </c>
      <c r="N436" s="3">
        <v>0</v>
      </c>
    </row>
    <row r="437" spans="1:14" ht="20.25" customHeight="1">
      <c r="A437" s="3" t="s">
        <v>506</v>
      </c>
      <c r="B437" s="3" t="s">
        <v>2151</v>
      </c>
      <c r="C437" s="3" t="s">
        <v>2</v>
      </c>
      <c r="D437" s="3" t="s">
        <v>2</v>
      </c>
      <c r="E437" s="3" t="s">
        <v>2</v>
      </c>
      <c r="F437" s="3" t="s">
        <v>2</v>
      </c>
      <c r="G437" s="3" t="s">
        <v>2</v>
      </c>
      <c r="H437" s="3" t="s">
        <v>2</v>
      </c>
      <c r="I437" s="3" t="s">
        <v>2</v>
      </c>
      <c r="J437" s="3" t="s">
        <v>2</v>
      </c>
      <c r="K437" s="3" t="s">
        <v>2</v>
      </c>
      <c r="L437" s="3" t="s">
        <v>2</v>
      </c>
      <c r="M437" s="3" t="s">
        <v>2</v>
      </c>
      <c r="N437" s="3" t="s">
        <v>2</v>
      </c>
    </row>
    <row r="438" spans="1:14" ht="20.25" customHeight="1">
      <c r="A438" s="3" t="s">
        <v>507</v>
      </c>
      <c r="B438" s="3" t="s">
        <v>2</v>
      </c>
      <c r="C438" s="3" t="s">
        <v>2</v>
      </c>
      <c r="D438" s="3" t="s">
        <v>2</v>
      </c>
      <c r="E438" s="3" t="s">
        <v>2</v>
      </c>
      <c r="F438" s="3" t="s">
        <v>2</v>
      </c>
      <c r="G438" s="3" t="s">
        <v>2</v>
      </c>
      <c r="H438" s="3" t="s">
        <v>2</v>
      </c>
      <c r="I438" s="3" t="s">
        <v>2</v>
      </c>
      <c r="J438" s="3" t="s">
        <v>2</v>
      </c>
      <c r="K438" s="3" t="s">
        <v>2</v>
      </c>
      <c r="L438" s="3" t="s">
        <v>2</v>
      </c>
      <c r="M438" s="3" t="s">
        <v>2</v>
      </c>
      <c r="N438" s="3" t="s">
        <v>2</v>
      </c>
    </row>
    <row r="439" spans="1:14" ht="20.25" customHeight="1">
      <c r="A439" s="3" t="s">
        <v>508</v>
      </c>
      <c r="B439" s="3" t="s">
        <v>2152</v>
      </c>
      <c r="C439" s="3" t="s">
        <v>2</v>
      </c>
      <c r="D439" s="3" t="s">
        <v>2</v>
      </c>
      <c r="E439" s="3" t="s">
        <v>2</v>
      </c>
      <c r="F439" s="3" t="s">
        <v>2</v>
      </c>
      <c r="G439" s="3" t="s">
        <v>2</v>
      </c>
      <c r="H439" s="3" t="s">
        <v>2</v>
      </c>
      <c r="I439" s="3" t="s">
        <v>2</v>
      </c>
      <c r="J439" s="3" t="s">
        <v>2</v>
      </c>
      <c r="K439" s="3" t="s">
        <v>2</v>
      </c>
      <c r="L439" s="3" t="s">
        <v>2</v>
      </c>
      <c r="M439" s="3" t="s">
        <v>2</v>
      </c>
      <c r="N439" s="3" t="s">
        <v>2</v>
      </c>
    </row>
    <row r="440" spans="1:14" ht="20.25" customHeight="1">
      <c r="A440" s="3" t="s">
        <v>509</v>
      </c>
      <c r="B440" s="3" t="s">
        <v>2153</v>
      </c>
      <c r="C440" s="3" t="s">
        <v>2</v>
      </c>
      <c r="D440" s="3" t="s">
        <v>2</v>
      </c>
      <c r="E440" s="3" t="s">
        <v>2</v>
      </c>
      <c r="F440" s="3" t="s">
        <v>2</v>
      </c>
      <c r="G440" s="3" t="s">
        <v>2</v>
      </c>
      <c r="H440" s="3" t="s">
        <v>2</v>
      </c>
      <c r="I440" s="3" t="s">
        <v>2</v>
      </c>
      <c r="J440" s="3" t="s">
        <v>2</v>
      </c>
      <c r="K440" s="3" t="s">
        <v>2</v>
      </c>
      <c r="L440" s="3" t="s">
        <v>2</v>
      </c>
      <c r="M440" s="3" t="s">
        <v>2</v>
      </c>
      <c r="N440" s="3" t="s">
        <v>2</v>
      </c>
    </row>
    <row r="441" spans="1:14" ht="20.25" customHeight="1">
      <c r="A441" s="3" t="s">
        <v>510</v>
      </c>
      <c r="B441" s="3" t="s">
        <v>2154</v>
      </c>
      <c r="C441" s="3" t="s">
        <v>2</v>
      </c>
      <c r="D441" s="3" t="s">
        <v>2</v>
      </c>
      <c r="E441" s="3" t="s">
        <v>2</v>
      </c>
      <c r="F441" s="3" t="s">
        <v>2</v>
      </c>
      <c r="G441" s="3" t="s">
        <v>2</v>
      </c>
      <c r="H441" s="3" t="s">
        <v>2</v>
      </c>
      <c r="I441" s="3" t="s">
        <v>2</v>
      </c>
      <c r="J441" s="3" t="s">
        <v>2</v>
      </c>
      <c r="K441" s="3" t="s">
        <v>2</v>
      </c>
      <c r="L441" s="3" t="s">
        <v>2</v>
      </c>
      <c r="M441" s="3" t="s">
        <v>2</v>
      </c>
      <c r="N441" s="3" t="s">
        <v>2</v>
      </c>
    </row>
    <row r="442" spans="1:14" ht="20.25" customHeight="1">
      <c r="A442" s="3" t="s">
        <v>511</v>
      </c>
      <c r="B442" s="3" t="s">
        <v>2155</v>
      </c>
      <c r="C442" s="3" t="s">
        <v>2</v>
      </c>
      <c r="D442" s="3" t="s">
        <v>2</v>
      </c>
      <c r="E442" s="3" t="s">
        <v>2</v>
      </c>
      <c r="F442" s="3" t="s">
        <v>2</v>
      </c>
      <c r="G442" s="3" t="s">
        <v>2</v>
      </c>
      <c r="H442" s="3" t="s">
        <v>2</v>
      </c>
      <c r="I442" s="3" t="s">
        <v>2</v>
      </c>
      <c r="J442" s="3" t="s">
        <v>2</v>
      </c>
      <c r="K442" s="3" t="s">
        <v>2</v>
      </c>
      <c r="L442" s="3" t="s">
        <v>2</v>
      </c>
      <c r="M442" s="3" t="s">
        <v>2</v>
      </c>
      <c r="N442" s="3" t="s">
        <v>2</v>
      </c>
    </row>
    <row r="443" spans="1:14" ht="20.25" customHeight="1">
      <c r="A443" s="3" t="s">
        <v>512</v>
      </c>
      <c r="B443" s="3" t="s">
        <v>2156</v>
      </c>
      <c r="C443" s="3" t="s">
        <v>2</v>
      </c>
      <c r="D443" s="3" t="s">
        <v>2</v>
      </c>
      <c r="E443" s="3" t="s">
        <v>2</v>
      </c>
      <c r="F443" s="3" t="s">
        <v>2</v>
      </c>
      <c r="G443" s="3" t="s">
        <v>2</v>
      </c>
      <c r="H443" s="3" t="s">
        <v>2</v>
      </c>
      <c r="I443" s="3" t="s">
        <v>2</v>
      </c>
      <c r="J443" s="3" t="s">
        <v>2</v>
      </c>
      <c r="K443" s="3" t="s">
        <v>2</v>
      </c>
      <c r="L443" s="3" t="s">
        <v>2</v>
      </c>
      <c r="M443" s="3" t="s">
        <v>2</v>
      </c>
      <c r="N443" s="3" t="s">
        <v>2</v>
      </c>
    </row>
    <row r="444" spans="1:14" ht="20.25" customHeight="1">
      <c r="A444" s="3" t="s">
        <v>513</v>
      </c>
      <c r="B444" s="3" t="s">
        <v>2157</v>
      </c>
      <c r="C444" s="3" t="s">
        <v>2</v>
      </c>
      <c r="D444" s="3" t="s">
        <v>2</v>
      </c>
      <c r="E444" s="3" t="s">
        <v>2</v>
      </c>
      <c r="F444" s="3" t="s">
        <v>2</v>
      </c>
      <c r="G444" s="3" t="s">
        <v>2</v>
      </c>
      <c r="H444" s="3" t="s">
        <v>2</v>
      </c>
      <c r="I444" s="3" t="s">
        <v>2</v>
      </c>
      <c r="J444" s="3" t="s">
        <v>2</v>
      </c>
      <c r="K444" s="3" t="s">
        <v>2</v>
      </c>
      <c r="L444" s="3" t="s">
        <v>2</v>
      </c>
      <c r="M444" s="3" t="s">
        <v>2</v>
      </c>
      <c r="N444" s="3" t="s">
        <v>2</v>
      </c>
    </row>
    <row r="445" spans="1:14" ht="20.25" customHeight="1">
      <c r="A445" s="3" t="s">
        <v>514</v>
      </c>
      <c r="B445" s="3" t="s">
        <v>1968</v>
      </c>
      <c r="C445" s="3">
        <v>93.78</v>
      </c>
      <c r="D445" s="3">
        <v>70.61</v>
      </c>
      <c r="E445" s="3">
        <v>70.61</v>
      </c>
      <c r="F445" s="3">
        <v>0.51</v>
      </c>
      <c r="G445" s="3">
        <v>0.38400000000000001</v>
      </c>
      <c r="H445" s="3">
        <v>0.38400000000000001</v>
      </c>
      <c r="I445" s="3">
        <v>38813.800000000003</v>
      </c>
      <c r="J445" s="3">
        <v>0.21110000000000001</v>
      </c>
      <c r="K445" s="3">
        <v>0</v>
      </c>
      <c r="L445" s="3">
        <v>0</v>
      </c>
      <c r="M445" s="3">
        <v>0</v>
      </c>
      <c r="N445" s="3">
        <v>0</v>
      </c>
    </row>
    <row r="446" spans="1:14" ht="20.25" customHeight="1">
      <c r="A446" s="3" t="s">
        <v>515</v>
      </c>
      <c r="B446" s="3" t="s">
        <v>2158</v>
      </c>
      <c r="C446" s="3" t="s">
        <v>2</v>
      </c>
      <c r="D446" s="3" t="s">
        <v>2</v>
      </c>
      <c r="E446" s="3" t="s">
        <v>2</v>
      </c>
      <c r="F446" s="3" t="s">
        <v>2</v>
      </c>
      <c r="G446" s="3" t="s">
        <v>2</v>
      </c>
      <c r="H446" s="3" t="s">
        <v>2</v>
      </c>
      <c r="I446" s="3" t="s">
        <v>2</v>
      </c>
      <c r="J446" s="3" t="s">
        <v>2</v>
      </c>
      <c r="K446" s="3" t="s">
        <v>2</v>
      </c>
      <c r="L446" s="3" t="s">
        <v>2</v>
      </c>
      <c r="M446" s="3" t="s">
        <v>2</v>
      </c>
      <c r="N446" s="3" t="s">
        <v>2</v>
      </c>
    </row>
    <row r="447" spans="1:14" ht="20.25" customHeight="1">
      <c r="A447" s="3" t="s">
        <v>516</v>
      </c>
      <c r="B447" s="3" t="s">
        <v>2159</v>
      </c>
      <c r="C447" s="3">
        <v>3.98</v>
      </c>
      <c r="D447" s="3">
        <v>3.86</v>
      </c>
      <c r="E447" s="3">
        <v>3.86</v>
      </c>
      <c r="F447" s="3">
        <v>0.47699999999999998</v>
      </c>
      <c r="G447" s="3">
        <v>0.46300000000000002</v>
      </c>
      <c r="H447" s="3">
        <v>0.46300000000000002</v>
      </c>
      <c r="I447" s="3">
        <v>0</v>
      </c>
      <c r="J447" s="3">
        <v>0</v>
      </c>
      <c r="K447" s="3">
        <v>0</v>
      </c>
      <c r="L447" s="3">
        <v>0</v>
      </c>
      <c r="M447" s="3">
        <v>0</v>
      </c>
      <c r="N447" s="3">
        <v>0</v>
      </c>
    </row>
    <row r="448" spans="1:14" ht="20.25" customHeight="1">
      <c r="A448" s="3" t="s">
        <v>517</v>
      </c>
      <c r="B448" s="3" t="s">
        <v>2160</v>
      </c>
      <c r="C448" s="3">
        <v>0.02</v>
      </c>
      <c r="D448" s="3">
        <v>0.02</v>
      </c>
      <c r="E448" s="3">
        <v>0.02</v>
      </c>
      <c r="F448" s="3">
        <v>0.39600000000000002</v>
      </c>
      <c r="G448" s="3">
        <v>0.50600000000000001</v>
      </c>
      <c r="H448" s="3">
        <v>0.50600000000000001</v>
      </c>
      <c r="I448" s="3">
        <v>0</v>
      </c>
      <c r="J448" s="3">
        <v>0</v>
      </c>
      <c r="K448" s="3">
        <v>0</v>
      </c>
      <c r="L448" s="3">
        <v>0</v>
      </c>
      <c r="M448" s="3">
        <v>0</v>
      </c>
      <c r="N448" s="3">
        <v>0</v>
      </c>
    </row>
    <row r="449" spans="1:14" ht="20.25" customHeight="1">
      <c r="A449" s="3" t="s">
        <v>518</v>
      </c>
      <c r="B449" s="3" t="s">
        <v>2161</v>
      </c>
      <c r="C449" s="3" t="s">
        <v>2</v>
      </c>
      <c r="D449" s="3" t="s">
        <v>2</v>
      </c>
      <c r="E449" s="3" t="s">
        <v>2</v>
      </c>
      <c r="F449" s="3" t="s">
        <v>2</v>
      </c>
      <c r="G449" s="3" t="s">
        <v>2</v>
      </c>
      <c r="H449" s="3" t="s">
        <v>2</v>
      </c>
      <c r="I449" s="3" t="s">
        <v>2</v>
      </c>
      <c r="J449" s="3" t="s">
        <v>2</v>
      </c>
      <c r="K449" s="3" t="s">
        <v>2</v>
      </c>
      <c r="L449" s="3" t="s">
        <v>2</v>
      </c>
      <c r="M449" s="3" t="s">
        <v>2</v>
      </c>
      <c r="N449" s="3" t="s">
        <v>2</v>
      </c>
    </row>
    <row r="450" spans="1:14" ht="20.25" customHeight="1">
      <c r="A450" s="3" t="s">
        <v>519</v>
      </c>
      <c r="B450" s="3" t="s">
        <v>2162</v>
      </c>
      <c r="C450" s="3" t="s">
        <v>2</v>
      </c>
      <c r="D450" s="3" t="s">
        <v>2</v>
      </c>
      <c r="E450" s="3" t="s">
        <v>2</v>
      </c>
      <c r="F450" s="3" t="s">
        <v>2</v>
      </c>
      <c r="G450" s="3" t="s">
        <v>2</v>
      </c>
      <c r="H450" s="3" t="s">
        <v>2</v>
      </c>
      <c r="I450" s="3" t="s">
        <v>2</v>
      </c>
      <c r="J450" s="3" t="s">
        <v>2</v>
      </c>
      <c r="K450" s="3" t="s">
        <v>2</v>
      </c>
      <c r="L450" s="3" t="s">
        <v>2</v>
      </c>
      <c r="M450" s="3" t="s">
        <v>2</v>
      </c>
      <c r="N450" s="3" t="s">
        <v>2</v>
      </c>
    </row>
    <row r="451" spans="1:14" ht="20.25" customHeight="1">
      <c r="A451" s="3" t="s">
        <v>520</v>
      </c>
      <c r="B451" s="3" t="s">
        <v>2163</v>
      </c>
      <c r="C451" s="3">
        <v>1.1499999999999999</v>
      </c>
      <c r="D451" s="3">
        <v>1.47</v>
      </c>
      <c r="E451" s="3">
        <v>1.47</v>
      </c>
      <c r="F451" s="3">
        <v>0.48499999999999999</v>
      </c>
      <c r="G451" s="3">
        <v>0.61699999999999999</v>
      </c>
      <c r="H451" s="3">
        <v>0.61699999999999999</v>
      </c>
      <c r="I451" s="3">
        <v>0</v>
      </c>
      <c r="J451" s="3">
        <v>0</v>
      </c>
      <c r="K451" s="3">
        <v>0</v>
      </c>
      <c r="L451" s="3">
        <v>0</v>
      </c>
      <c r="M451" s="3">
        <v>0</v>
      </c>
      <c r="N451" s="3">
        <v>0</v>
      </c>
    </row>
    <row r="452" spans="1:14" ht="20.25" customHeight="1">
      <c r="A452" s="3" t="s">
        <v>521</v>
      </c>
      <c r="B452" s="3" t="s">
        <v>2164</v>
      </c>
      <c r="C452" s="3">
        <v>1.08</v>
      </c>
      <c r="D452" s="3">
        <v>1.38</v>
      </c>
      <c r="E452" s="3">
        <v>1.38</v>
      </c>
      <c r="F452" s="3">
        <v>0.48699999999999999</v>
      </c>
      <c r="G452" s="3">
        <v>0.623</v>
      </c>
      <c r="H452" s="3">
        <v>0.623</v>
      </c>
      <c r="I452" s="3">
        <v>0</v>
      </c>
      <c r="J452" s="3">
        <v>0</v>
      </c>
      <c r="K452" s="3">
        <v>0</v>
      </c>
      <c r="L452" s="3">
        <v>0</v>
      </c>
      <c r="M452" s="3">
        <v>0</v>
      </c>
      <c r="N452" s="3">
        <v>0</v>
      </c>
    </row>
    <row r="453" spans="1:14" ht="20.25" customHeight="1">
      <c r="A453" s="3" t="s">
        <v>522</v>
      </c>
      <c r="B453" s="3" t="s">
        <v>2</v>
      </c>
      <c r="C453" s="3" t="s">
        <v>2</v>
      </c>
      <c r="D453" s="3" t="s">
        <v>2</v>
      </c>
      <c r="E453" s="3" t="s">
        <v>2</v>
      </c>
      <c r="F453" s="3" t="s">
        <v>2</v>
      </c>
      <c r="G453" s="3" t="s">
        <v>2</v>
      </c>
      <c r="H453" s="3" t="s">
        <v>2</v>
      </c>
      <c r="I453" s="3" t="s">
        <v>2</v>
      </c>
      <c r="J453" s="3" t="s">
        <v>2</v>
      </c>
      <c r="K453" s="3" t="s">
        <v>2</v>
      </c>
      <c r="L453" s="3" t="s">
        <v>2</v>
      </c>
      <c r="M453" s="3" t="s">
        <v>2</v>
      </c>
      <c r="N453" s="3" t="s">
        <v>2</v>
      </c>
    </row>
    <row r="454" spans="1:14" ht="20.25" customHeight="1">
      <c r="A454" s="3" t="s">
        <v>523</v>
      </c>
      <c r="B454" s="3" t="s">
        <v>2165</v>
      </c>
      <c r="C454" s="3" t="s">
        <v>2</v>
      </c>
      <c r="D454" s="3" t="s">
        <v>2</v>
      </c>
      <c r="E454" s="3" t="s">
        <v>2</v>
      </c>
      <c r="F454" s="3" t="s">
        <v>2</v>
      </c>
      <c r="G454" s="3" t="s">
        <v>2</v>
      </c>
      <c r="H454" s="3" t="s">
        <v>2</v>
      </c>
      <c r="I454" s="3" t="s">
        <v>2</v>
      </c>
      <c r="J454" s="3" t="s">
        <v>2</v>
      </c>
      <c r="K454" s="3" t="s">
        <v>2</v>
      </c>
      <c r="L454" s="3" t="s">
        <v>2</v>
      </c>
      <c r="M454" s="3" t="s">
        <v>2</v>
      </c>
      <c r="N454" s="3" t="s">
        <v>2</v>
      </c>
    </row>
    <row r="455" spans="1:14" ht="20.25" customHeight="1">
      <c r="A455" s="3" t="s">
        <v>524</v>
      </c>
      <c r="B455" s="3" t="s">
        <v>2166</v>
      </c>
      <c r="C455" s="3" t="s">
        <v>2</v>
      </c>
      <c r="D455" s="3" t="s">
        <v>2</v>
      </c>
      <c r="E455" s="3" t="s">
        <v>2</v>
      </c>
      <c r="F455" s="3" t="s">
        <v>2</v>
      </c>
      <c r="G455" s="3" t="s">
        <v>2</v>
      </c>
      <c r="H455" s="3" t="s">
        <v>2</v>
      </c>
      <c r="I455" s="3" t="s">
        <v>2</v>
      </c>
      <c r="J455" s="3" t="s">
        <v>2</v>
      </c>
      <c r="K455" s="3" t="s">
        <v>2</v>
      </c>
      <c r="L455" s="3" t="s">
        <v>2</v>
      </c>
      <c r="M455" s="3" t="s">
        <v>2</v>
      </c>
      <c r="N455" s="3" t="s">
        <v>2</v>
      </c>
    </row>
    <row r="456" spans="1:14" ht="20.25" customHeight="1">
      <c r="A456" s="3" t="s">
        <v>525</v>
      </c>
      <c r="B456" s="3" t="s">
        <v>2167</v>
      </c>
      <c r="C456" s="3" t="s">
        <v>2</v>
      </c>
      <c r="D456" s="3" t="s">
        <v>2</v>
      </c>
      <c r="E456" s="3" t="s">
        <v>2</v>
      </c>
      <c r="F456" s="3" t="s">
        <v>2</v>
      </c>
      <c r="G456" s="3" t="s">
        <v>2</v>
      </c>
      <c r="H456" s="3" t="s">
        <v>2</v>
      </c>
      <c r="I456" s="3" t="s">
        <v>2</v>
      </c>
      <c r="J456" s="3" t="s">
        <v>2</v>
      </c>
      <c r="K456" s="3" t="s">
        <v>2</v>
      </c>
      <c r="L456" s="3" t="s">
        <v>2</v>
      </c>
      <c r="M456" s="3" t="s">
        <v>2</v>
      </c>
      <c r="N456" s="3" t="s">
        <v>2</v>
      </c>
    </row>
    <row r="457" spans="1:14" ht="20.25" customHeight="1">
      <c r="A457" s="3" t="s">
        <v>526</v>
      </c>
      <c r="B457" s="3" t="s">
        <v>2168</v>
      </c>
      <c r="C457" s="3" t="s">
        <v>2</v>
      </c>
      <c r="D457" s="3" t="s">
        <v>2</v>
      </c>
      <c r="E457" s="3" t="s">
        <v>2</v>
      </c>
      <c r="F457" s="3" t="s">
        <v>2</v>
      </c>
      <c r="G457" s="3" t="s">
        <v>2</v>
      </c>
      <c r="H457" s="3" t="s">
        <v>2</v>
      </c>
      <c r="I457" s="3" t="s">
        <v>2</v>
      </c>
      <c r="J457" s="3" t="s">
        <v>2</v>
      </c>
      <c r="K457" s="3" t="s">
        <v>2</v>
      </c>
      <c r="L457" s="3" t="s">
        <v>2</v>
      </c>
      <c r="M457" s="3" t="s">
        <v>2</v>
      </c>
      <c r="N457" s="3" t="s">
        <v>2</v>
      </c>
    </row>
    <row r="458" spans="1:14" ht="20.25" customHeight="1">
      <c r="A458" s="3" t="s">
        <v>527</v>
      </c>
      <c r="B458" s="3" t="s">
        <v>2169</v>
      </c>
      <c r="C458" s="3" t="s">
        <v>2</v>
      </c>
      <c r="D458" s="3" t="s">
        <v>2</v>
      </c>
      <c r="E458" s="3" t="s">
        <v>2</v>
      </c>
      <c r="F458" s="3" t="s">
        <v>2</v>
      </c>
      <c r="G458" s="3" t="s">
        <v>2</v>
      </c>
      <c r="H458" s="3" t="s">
        <v>2</v>
      </c>
      <c r="I458" s="3" t="s">
        <v>2</v>
      </c>
      <c r="J458" s="3" t="s">
        <v>2</v>
      </c>
      <c r="K458" s="3" t="s">
        <v>2</v>
      </c>
      <c r="L458" s="3" t="s">
        <v>2</v>
      </c>
      <c r="M458" s="3" t="s">
        <v>2</v>
      </c>
      <c r="N458" s="3" t="s">
        <v>2</v>
      </c>
    </row>
    <row r="459" spans="1:14" ht="20.25" customHeight="1">
      <c r="A459" s="3" t="s">
        <v>528</v>
      </c>
      <c r="B459" s="3" t="s">
        <v>2170</v>
      </c>
      <c r="C459" s="3">
        <v>1.31</v>
      </c>
      <c r="D459" s="3">
        <v>3.64</v>
      </c>
      <c r="E459" s="3">
        <v>3.64</v>
      </c>
      <c r="F459" s="3">
        <v>0.153</v>
      </c>
      <c r="G459" s="3">
        <v>0.42499999999999999</v>
      </c>
      <c r="H459" s="3">
        <v>0.42499999999999999</v>
      </c>
      <c r="I459" s="3">
        <v>2731.3</v>
      </c>
      <c r="J459" s="3">
        <v>0.31909999999999999</v>
      </c>
      <c r="K459" s="3">
        <v>2731.3</v>
      </c>
      <c r="L459" s="3">
        <v>0.31909999999999999</v>
      </c>
      <c r="M459" s="3">
        <v>0</v>
      </c>
      <c r="N459" s="3">
        <v>0</v>
      </c>
    </row>
    <row r="460" spans="1:14" ht="20.25" customHeight="1">
      <c r="A460" s="3" t="s">
        <v>529</v>
      </c>
      <c r="B460" s="3" t="s">
        <v>2171</v>
      </c>
      <c r="C460" s="3" t="s">
        <v>2</v>
      </c>
      <c r="D460" s="3" t="s">
        <v>2</v>
      </c>
      <c r="E460" s="3" t="s">
        <v>2</v>
      </c>
      <c r="F460" s="3" t="s">
        <v>2</v>
      </c>
      <c r="G460" s="3" t="s">
        <v>2</v>
      </c>
      <c r="H460" s="3" t="s">
        <v>2</v>
      </c>
      <c r="I460" s="3" t="s">
        <v>2</v>
      </c>
      <c r="J460" s="3" t="s">
        <v>2</v>
      </c>
      <c r="K460" s="3" t="s">
        <v>2</v>
      </c>
      <c r="L460" s="3" t="s">
        <v>2</v>
      </c>
      <c r="M460" s="3" t="s">
        <v>2</v>
      </c>
      <c r="N460" s="3" t="s">
        <v>2</v>
      </c>
    </row>
    <row r="461" spans="1:14" ht="20.25" customHeight="1">
      <c r="A461" s="3" t="s">
        <v>530</v>
      </c>
      <c r="B461" s="3" t="s">
        <v>2172</v>
      </c>
      <c r="C461" s="3" t="s">
        <v>2</v>
      </c>
      <c r="D461" s="3" t="s">
        <v>2</v>
      </c>
      <c r="E461" s="3" t="s">
        <v>2</v>
      </c>
      <c r="F461" s="3" t="s">
        <v>2</v>
      </c>
      <c r="G461" s="3" t="s">
        <v>2</v>
      </c>
      <c r="H461" s="3" t="s">
        <v>2</v>
      </c>
      <c r="I461" s="3" t="s">
        <v>2</v>
      </c>
      <c r="J461" s="3" t="s">
        <v>2</v>
      </c>
      <c r="K461" s="3" t="s">
        <v>2</v>
      </c>
      <c r="L461" s="3" t="s">
        <v>2</v>
      </c>
      <c r="M461" s="3" t="s">
        <v>2</v>
      </c>
      <c r="N461" s="3" t="s">
        <v>2</v>
      </c>
    </row>
    <row r="462" spans="1:14" ht="20.25" customHeight="1">
      <c r="A462" s="3" t="s">
        <v>531</v>
      </c>
      <c r="B462" s="3" t="s">
        <v>2173</v>
      </c>
      <c r="C462" s="3">
        <v>0.03</v>
      </c>
      <c r="D462" s="3">
        <v>0.04</v>
      </c>
      <c r="E462" s="3">
        <v>0.04</v>
      </c>
      <c r="F462" s="3">
        <v>0.47799999999999998</v>
      </c>
      <c r="G462" s="3">
        <v>0.58099999999999996</v>
      </c>
      <c r="H462" s="3">
        <v>0.58099999999999996</v>
      </c>
      <c r="I462" s="3">
        <v>0</v>
      </c>
      <c r="J462" s="3">
        <v>0</v>
      </c>
      <c r="K462" s="3">
        <v>0</v>
      </c>
      <c r="L462" s="3">
        <v>0</v>
      </c>
      <c r="M462" s="3">
        <v>0</v>
      </c>
      <c r="N462" s="3">
        <v>0</v>
      </c>
    </row>
    <row r="463" spans="1:14" ht="20.25" customHeight="1">
      <c r="A463" s="3" t="s">
        <v>532</v>
      </c>
      <c r="B463" s="3" t="s">
        <v>2174</v>
      </c>
      <c r="C463" s="3" t="s">
        <v>2</v>
      </c>
      <c r="D463" s="3" t="s">
        <v>2</v>
      </c>
      <c r="E463" s="3" t="s">
        <v>2</v>
      </c>
      <c r="F463" s="3" t="s">
        <v>2</v>
      </c>
      <c r="G463" s="3" t="s">
        <v>2</v>
      </c>
      <c r="H463" s="3" t="s">
        <v>2</v>
      </c>
      <c r="I463" s="3" t="s">
        <v>2</v>
      </c>
      <c r="J463" s="3" t="s">
        <v>2</v>
      </c>
      <c r="K463" s="3" t="s">
        <v>2</v>
      </c>
      <c r="L463" s="3" t="s">
        <v>2</v>
      </c>
      <c r="M463" s="3" t="s">
        <v>2</v>
      </c>
      <c r="N463" s="3" t="s">
        <v>2</v>
      </c>
    </row>
    <row r="464" spans="1:14" ht="20.25" customHeight="1">
      <c r="A464" s="3" t="s">
        <v>533</v>
      </c>
      <c r="B464" s="3" t="s">
        <v>2175</v>
      </c>
      <c r="C464" s="3" t="s">
        <v>2</v>
      </c>
      <c r="D464" s="3" t="s">
        <v>2</v>
      </c>
      <c r="E464" s="3" t="s">
        <v>2</v>
      </c>
      <c r="F464" s="3" t="s">
        <v>2</v>
      </c>
      <c r="G464" s="3" t="s">
        <v>2</v>
      </c>
      <c r="H464" s="3" t="s">
        <v>2</v>
      </c>
      <c r="I464" s="3" t="s">
        <v>2</v>
      </c>
      <c r="J464" s="3" t="s">
        <v>2</v>
      </c>
      <c r="K464" s="3" t="s">
        <v>2</v>
      </c>
      <c r="L464" s="3" t="s">
        <v>2</v>
      </c>
      <c r="M464" s="3" t="s">
        <v>2</v>
      </c>
      <c r="N464" s="3" t="s">
        <v>2</v>
      </c>
    </row>
    <row r="465" spans="1:14" ht="20.25" customHeight="1">
      <c r="A465" s="3" t="s">
        <v>534</v>
      </c>
      <c r="B465" s="3" t="s">
        <v>2</v>
      </c>
      <c r="C465" s="3" t="s">
        <v>2</v>
      </c>
      <c r="D465" s="3" t="s">
        <v>2</v>
      </c>
      <c r="E465" s="3" t="s">
        <v>2</v>
      </c>
      <c r="F465" s="3" t="s">
        <v>2</v>
      </c>
      <c r="G465" s="3" t="s">
        <v>2</v>
      </c>
      <c r="H465" s="3" t="s">
        <v>2</v>
      </c>
      <c r="I465" s="3" t="s">
        <v>2</v>
      </c>
      <c r="J465" s="3" t="s">
        <v>2</v>
      </c>
      <c r="K465" s="3" t="s">
        <v>2</v>
      </c>
      <c r="L465" s="3" t="s">
        <v>2</v>
      </c>
      <c r="M465" s="3" t="s">
        <v>2</v>
      </c>
      <c r="N465" s="3" t="s">
        <v>2</v>
      </c>
    </row>
    <row r="466" spans="1:14" ht="20.25" customHeight="1">
      <c r="A466" s="3" t="s">
        <v>535</v>
      </c>
      <c r="B466" s="3" t="s">
        <v>2176</v>
      </c>
      <c r="C466" s="3">
        <v>0.8</v>
      </c>
      <c r="D466" s="3">
        <v>0.74</v>
      </c>
      <c r="E466" s="3">
        <v>0.74</v>
      </c>
      <c r="F466" s="3">
        <v>0.45800000000000002</v>
      </c>
      <c r="G466" s="3">
        <v>0.42199999999999999</v>
      </c>
      <c r="H466" s="3">
        <v>0.42199999999999999</v>
      </c>
      <c r="I466" s="3">
        <v>0</v>
      </c>
      <c r="J466" s="3">
        <v>0</v>
      </c>
      <c r="K466" s="3">
        <v>0</v>
      </c>
      <c r="L466" s="3">
        <v>0</v>
      </c>
      <c r="M466" s="3">
        <v>0</v>
      </c>
      <c r="N466" s="3">
        <v>0</v>
      </c>
    </row>
    <row r="467" spans="1:14" ht="20.25" customHeight="1">
      <c r="A467" s="3" t="s">
        <v>536</v>
      </c>
      <c r="B467" s="3" t="s">
        <v>2</v>
      </c>
      <c r="C467" s="3" t="s">
        <v>2</v>
      </c>
      <c r="D467" s="3" t="s">
        <v>2</v>
      </c>
      <c r="E467" s="3" t="s">
        <v>2</v>
      </c>
      <c r="F467" s="3" t="s">
        <v>2</v>
      </c>
      <c r="G467" s="3" t="s">
        <v>2</v>
      </c>
      <c r="H467" s="3" t="s">
        <v>2</v>
      </c>
      <c r="I467" s="3" t="s">
        <v>2</v>
      </c>
      <c r="J467" s="3" t="s">
        <v>2</v>
      </c>
      <c r="K467" s="3" t="s">
        <v>2</v>
      </c>
      <c r="L467" s="3" t="s">
        <v>2</v>
      </c>
      <c r="M467" s="3" t="s">
        <v>2</v>
      </c>
      <c r="N467" s="3" t="s">
        <v>2</v>
      </c>
    </row>
    <row r="468" spans="1:14" ht="20.25" customHeight="1">
      <c r="A468" s="3" t="s">
        <v>537</v>
      </c>
      <c r="B468" s="3" t="s">
        <v>2177</v>
      </c>
      <c r="C468" s="3">
        <v>15.63</v>
      </c>
      <c r="D468" s="3">
        <v>15.27</v>
      </c>
      <c r="E468" s="3">
        <v>15.27</v>
      </c>
      <c r="F468" s="3">
        <v>0.48</v>
      </c>
      <c r="G468" s="3">
        <v>0.46899999999999997</v>
      </c>
      <c r="H468" s="3">
        <v>0.46899999999999997</v>
      </c>
      <c r="I468" s="3">
        <v>0</v>
      </c>
      <c r="J468" s="3">
        <v>0</v>
      </c>
      <c r="K468" s="3">
        <v>0</v>
      </c>
      <c r="L468" s="3">
        <v>0</v>
      </c>
      <c r="M468" s="3">
        <v>0</v>
      </c>
      <c r="N468" s="3">
        <v>0</v>
      </c>
    </row>
    <row r="469" spans="1:14" ht="20.25" customHeight="1">
      <c r="A469" s="3" t="s">
        <v>538</v>
      </c>
      <c r="B469" s="3" t="s">
        <v>2178</v>
      </c>
      <c r="C469" s="3" t="s">
        <v>2</v>
      </c>
      <c r="D469" s="3" t="s">
        <v>2</v>
      </c>
      <c r="E469" s="3" t="s">
        <v>2</v>
      </c>
      <c r="F469" s="3" t="s">
        <v>2</v>
      </c>
      <c r="G469" s="3" t="s">
        <v>2</v>
      </c>
      <c r="H469" s="3" t="s">
        <v>2</v>
      </c>
      <c r="I469" s="3" t="s">
        <v>2</v>
      </c>
      <c r="J469" s="3" t="s">
        <v>2</v>
      </c>
      <c r="K469" s="3" t="s">
        <v>2</v>
      </c>
      <c r="L469" s="3" t="s">
        <v>2</v>
      </c>
      <c r="M469" s="3" t="s">
        <v>2</v>
      </c>
      <c r="N469" s="3" t="s">
        <v>2</v>
      </c>
    </row>
    <row r="470" spans="1:14" ht="20.25" customHeight="1">
      <c r="A470" s="3" t="s">
        <v>539</v>
      </c>
      <c r="B470" s="3" t="s">
        <v>2179</v>
      </c>
      <c r="C470" s="3">
        <v>3.23</v>
      </c>
      <c r="D470" s="3">
        <v>3.01</v>
      </c>
      <c r="E470" s="3">
        <v>3.01</v>
      </c>
      <c r="F470" s="3">
        <v>0.54200000000000004</v>
      </c>
      <c r="G470" s="3">
        <v>0.505</v>
      </c>
      <c r="H470" s="3">
        <v>0.505</v>
      </c>
      <c r="I470" s="3">
        <v>0</v>
      </c>
      <c r="J470" s="3">
        <v>0</v>
      </c>
      <c r="K470" s="3">
        <v>0</v>
      </c>
      <c r="L470" s="3">
        <v>0</v>
      </c>
      <c r="M470" s="3">
        <v>0</v>
      </c>
      <c r="N470" s="3">
        <v>0</v>
      </c>
    </row>
    <row r="471" spans="1:14" ht="20.25" customHeight="1">
      <c r="A471" s="3" t="s">
        <v>540</v>
      </c>
      <c r="B471" s="3" t="s">
        <v>2</v>
      </c>
      <c r="C471" s="3" t="s">
        <v>2</v>
      </c>
      <c r="D471" s="3" t="s">
        <v>2</v>
      </c>
      <c r="E471" s="3" t="s">
        <v>2</v>
      </c>
      <c r="F471" s="3" t="s">
        <v>2</v>
      </c>
      <c r="G471" s="3" t="s">
        <v>2</v>
      </c>
      <c r="H471" s="3" t="s">
        <v>2</v>
      </c>
      <c r="I471" s="3" t="s">
        <v>2</v>
      </c>
      <c r="J471" s="3" t="s">
        <v>2</v>
      </c>
      <c r="K471" s="3" t="s">
        <v>2</v>
      </c>
      <c r="L471" s="3" t="s">
        <v>2</v>
      </c>
      <c r="M471" s="3" t="s">
        <v>2</v>
      </c>
      <c r="N471" s="3" t="s">
        <v>2</v>
      </c>
    </row>
    <row r="472" spans="1:14" ht="20.25" customHeight="1">
      <c r="A472" s="3" t="s">
        <v>541</v>
      </c>
      <c r="B472" s="3" t="s">
        <v>2180</v>
      </c>
      <c r="C472" s="3">
        <v>0.35</v>
      </c>
      <c r="D472" s="3">
        <v>0.45</v>
      </c>
      <c r="E472" s="3">
        <v>0.45</v>
      </c>
      <c r="F472" s="3">
        <v>0.55400000000000005</v>
      </c>
      <c r="G472" s="3">
        <v>0.70899999999999996</v>
      </c>
      <c r="H472" s="3">
        <v>0.70899999999999996</v>
      </c>
      <c r="I472" s="3">
        <v>0</v>
      </c>
      <c r="J472" s="3">
        <v>0</v>
      </c>
      <c r="K472" s="3">
        <v>0</v>
      </c>
      <c r="L472" s="3">
        <v>0</v>
      </c>
      <c r="M472" s="3">
        <v>0</v>
      </c>
      <c r="N472" s="3">
        <v>0</v>
      </c>
    </row>
    <row r="473" spans="1:14" ht="20.25" customHeight="1">
      <c r="A473" s="3" t="s">
        <v>542</v>
      </c>
      <c r="B473" s="3" t="s">
        <v>2181</v>
      </c>
      <c r="C473" s="3" t="s">
        <v>2</v>
      </c>
      <c r="D473" s="3" t="s">
        <v>2</v>
      </c>
      <c r="E473" s="3" t="s">
        <v>2</v>
      </c>
      <c r="F473" s="3" t="s">
        <v>2</v>
      </c>
      <c r="G473" s="3" t="s">
        <v>2</v>
      </c>
      <c r="H473" s="3" t="s">
        <v>2</v>
      </c>
      <c r="I473" s="3" t="s">
        <v>2</v>
      </c>
      <c r="J473" s="3" t="s">
        <v>2</v>
      </c>
      <c r="K473" s="3" t="s">
        <v>2</v>
      </c>
      <c r="L473" s="3" t="s">
        <v>2</v>
      </c>
      <c r="M473" s="3" t="s">
        <v>2</v>
      </c>
      <c r="N473" s="3" t="s">
        <v>2</v>
      </c>
    </row>
    <row r="474" spans="1:14" ht="20.25" customHeight="1">
      <c r="A474" s="3" t="s">
        <v>543</v>
      </c>
      <c r="B474" s="3" t="s">
        <v>2182</v>
      </c>
      <c r="C474" s="3" t="s">
        <v>2</v>
      </c>
      <c r="D474" s="3" t="s">
        <v>2</v>
      </c>
      <c r="E474" s="3" t="s">
        <v>2</v>
      </c>
      <c r="F474" s="3" t="s">
        <v>2</v>
      </c>
      <c r="G474" s="3" t="s">
        <v>2</v>
      </c>
      <c r="H474" s="3" t="s">
        <v>2</v>
      </c>
      <c r="I474" s="3" t="s">
        <v>2</v>
      </c>
      <c r="J474" s="3" t="s">
        <v>2</v>
      </c>
      <c r="K474" s="3" t="s">
        <v>2</v>
      </c>
      <c r="L474" s="3" t="s">
        <v>2</v>
      </c>
      <c r="M474" s="3" t="s">
        <v>2</v>
      </c>
      <c r="N474" s="3" t="s">
        <v>2</v>
      </c>
    </row>
    <row r="475" spans="1:14" ht="20.25" customHeight="1">
      <c r="A475" s="3" t="s">
        <v>544</v>
      </c>
      <c r="B475" s="3" t="s">
        <v>2183</v>
      </c>
      <c r="C475" s="3" t="s">
        <v>2</v>
      </c>
      <c r="D475" s="3" t="s">
        <v>2</v>
      </c>
      <c r="E475" s="3" t="s">
        <v>2</v>
      </c>
      <c r="F475" s="3" t="s">
        <v>2</v>
      </c>
      <c r="G475" s="3" t="s">
        <v>2</v>
      </c>
      <c r="H475" s="3" t="s">
        <v>2</v>
      </c>
      <c r="I475" s="3" t="s">
        <v>2</v>
      </c>
      <c r="J475" s="3" t="s">
        <v>2</v>
      </c>
      <c r="K475" s="3" t="s">
        <v>2</v>
      </c>
      <c r="L475" s="3" t="s">
        <v>2</v>
      </c>
      <c r="M475" s="3" t="s">
        <v>2</v>
      </c>
      <c r="N475" s="3" t="s">
        <v>2</v>
      </c>
    </row>
    <row r="476" spans="1:14" ht="20.25" customHeight="1">
      <c r="A476" s="3" t="s">
        <v>545</v>
      </c>
      <c r="B476" s="3" t="s">
        <v>2184</v>
      </c>
      <c r="C476" s="3" t="s">
        <v>2</v>
      </c>
      <c r="D476" s="3" t="s">
        <v>2</v>
      </c>
      <c r="E476" s="3" t="s">
        <v>2</v>
      </c>
      <c r="F476" s="3" t="s">
        <v>2</v>
      </c>
      <c r="G476" s="3" t="s">
        <v>2</v>
      </c>
      <c r="H476" s="3" t="s">
        <v>2</v>
      </c>
      <c r="I476" s="3" t="s">
        <v>2</v>
      </c>
      <c r="J476" s="3" t="s">
        <v>2</v>
      </c>
      <c r="K476" s="3" t="s">
        <v>2</v>
      </c>
      <c r="L476" s="3" t="s">
        <v>2</v>
      </c>
      <c r="M476" s="3" t="s">
        <v>2</v>
      </c>
      <c r="N476" s="3" t="s">
        <v>2</v>
      </c>
    </row>
    <row r="477" spans="1:14" ht="20.25" customHeight="1">
      <c r="A477" s="3" t="s">
        <v>546</v>
      </c>
      <c r="B477" s="3" t="s">
        <v>2185</v>
      </c>
      <c r="C477" s="3" t="s">
        <v>2</v>
      </c>
      <c r="D477" s="3" t="s">
        <v>2</v>
      </c>
      <c r="E477" s="3" t="s">
        <v>2</v>
      </c>
      <c r="F477" s="3" t="s">
        <v>2</v>
      </c>
      <c r="G477" s="3" t="s">
        <v>2</v>
      </c>
      <c r="H477" s="3" t="s">
        <v>2</v>
      </c>
      <c r="I477" s="3" t="s">
        <v>2</v>
      </c>
      <c r="J477" s="3" t="s">
        <v>2</v>
      </c>
      <c r="K477" s="3" t="s">
        <v>2</v>
      </c>
      <c r="L477" s="3" t="s">
        <v>2</v>
      </c>
      <c r="M477" s="3" t="s">
        <v>2</v>
      </c>
      <c r="N477" s="3" t="s">
        <v>2</v>
      </c>
    </row>
    <row r="478" spans="1:14" ht="20.25" customHeight="1">
      <c r="A478" s="3" t="s">
        <v>547</v>
      </c>
      <c r="B478" s="3" t="s">
        <v>2186</v>
      </c>
      <c r="C478" s="3">
        <v>15.91</v>
      </c>
      <c r="D478" s="3">
        <v>14.59</v>
      </c>
      <c r="E478" s="3">
        <v>14.59</v>
      </c>
      <c r="F478" s="3">
        <v>0.50800000000000001</v>
      </c>
      <c r="G478" s="3">
        <v>0.46600000000000003</v>
      </c>
      <c r="H478" s="3">
        <v>0.46600000000000003</v>
      </c>
      <c r="I478" s="3">
        <v>440.1</v>
      </c>
      <c r="J478" s="3">
        <v>1.41E-2</v>
      </c>
      <c r="K478" s="3">
        <v>440.1</v>
      </c>
      <c r="L478" s="3">
        <v>1.41E-2</v>
      </c>
      <c r="M478" s="3">
        <v>0</v>
      </c>
      <c r="N478" s="3">
        <v>0</v>
      </c>
    </row>
    <row r="479" spans="1:14" ht="20.25" customHeight="1">
      <c r="A479" s="3" t="s">
        <v>548</v>
      </c>
      <c r="B479" s="3" t="s">
        <v>2</v>
      </c>
      <c r="C479" s="3" t="s">
        <v>2</v>
      </c>
      <c r="D479" s="3" t="s">
        <v>2</v>
      </c>
      <c r="E479" s="3" t="s">
        <v>2</v>
      </c>
      <c r="F479" s="3" t="s">
        <v>2</v>
      </c>
      <c r="G479" s="3" t="s">
        <v>2</v>
      </c>
      <c r="H479" s="3" t="s">
        <v>2</v>
      </c>
      <c r="I479" s="3" t="s">
        <v>2</v>
      </c>
      <c r="J479" s="3" t="s">
        <v>2</v>
      </c>
      <c r="K479" s="3" t="s">
        <v>2</v>
      </c>
      <c r="L479" s="3" t="s">
        <v>2</v>
      </c>
      <c r="M479" s="3" t="s">
        <v>2</v>
      </c>
      <c r="N479" s="3" t="s">
        <v>2</v>
      </c>
    </row>
    <row r="480" spans="1:14" ht="20.25" customHeight="1">
      <c r="A480" s="3" t="s">
        <v>549</v>
      </c>
      <c r="B480" s="3" t="s">
        <v>2</v>
      </c>
      <c r="C480" s="3" t="s">
        <v>2</v>
      </c>
      <c r="D480" s="3" t="s">
        <v>2</v>
      </c>
      <c r="E480" s="3" t="s">
        <v>2</v>
      </c>
      <c r="F480" s="3" t="s">
        <v>2</v>
      </c>
      <c r="G480" s="3" t="s">
        <v>2</v>
      </c>
      <c r="H480" s="3" t="s">
        <v>2</v>
      </c>
      <c r="I480" s="3" t="s">
        <v>2</v>
      </c>
      <c r="J480" s="3" t="s">
        <v>2</v>
      </c>
      <c r="K480" s="3" t="s">
        <v>2</v>
      </c>
      <c r="L480" s="3" t="s">
        <v>2</v>
      </c>
      <c r="M480" s="3" t="s">
        <v>2</v>
      </c>
      <c r="N480" s="3" t="s">
        <v>2</v>
      </c>
    </row>
    <row r="481" spans="1:14" ht="20.25" customHeight="1">
      <c r="A481" s="3" t="s">
        <v>550</v>
      </c>
      <c r="B481" s="3" t="s">
        <v>2187</v>
      </c>
      <c r="C481" s="3">
        <v>93.69</v>
      </c>
      <c r="D481" s="3">
        <v>67.88</v>
      </c>
      <c r="E481" s="3">
        <v>67.88</v>
      </c>
      <c r="F481" s="3">
        <v>0.46100000000000002</v>
      </c>
      <c r="G481" s="3">
        <v>0.33400000000000002</v>
      </c>
      <c r="H481" s="3">
        <v>0.33400000000000002</v>
      </c>
      <c r="I481" s="3">
        <v>7530.2</v>
      </c>
      <c r="J481" s="3">
        <v>3.7100000000000001E-2</v>
      </c>
      <c r="K481" s="3">
        <v>7018.2</v>
      </c>
      <c r="L481" s="3">
        <v>3.4500000000000003E-2</v>
      </c>
      <c r="M481" s="3">
        <v>0</v>
      </c>
      <c r="N481" s="3">
        <v>0</v>
      </c>
    </row>
    <row r="482" spans="1:14" ht="20.25" customHeight="1">
      <c r="A482" s="3" t="s">
        <v>551</v>
      </c>
      <c r="B482" s="3" t="s">
        <v>2188</v>
      </c>
      <c r="C482" s="3" t="s">
        <v>2</v>
      </c>
      <c r="D482" s="3" t="s">
        <v>2</v>
      </c>
      <c r="E482" s="3" t="s">
        <v>2</v>
      </c>
      <c r="F482" s="3" t="s">
        <v>2</v>
      </c>
      <c r="G482" s="3" t="s">
        <v>2</v>
      </c>
      <c r="H482" s="3" t="s">
        <v>2</v>
      </c>
      <c r="I482" s="3" t="s">
        <v>2</v>
      </c>
      <c r="J482" s="3" t="s">
        <v>2</v>
      </c>
      <c r="K482" s="3" t="s">
        <v>2</v>
      </c>
      <c r="L482" s="3" t="s">
        <v>2</v>
      </c>
      <c r="M482" s="3" t="s">
        <v>2</v>
      </c>
      <c r="N482" s="3" t="s">
        <v>2</v>
      </c>
    </row>
    <row r="483" spans="1:14" ht="20.25" customHeight="1">
      <c r="A483" s="3" t="s">
        <v>552</v>
      </c>
      <c r="B483" s="3" t="s">
        <v>2</v>
      </c>
      <c r="C483" s="3" t="s">
        <v>2</v>
      </c>
      <c r="D483" s="3" t="s">
        <v>2</v>
      </c>
      <c r="E483" s="3" t="s">
        <v>2</v>
      </c>
      <c r="F483" s="3" t="s">
        <v>2</v>
      </c>
      <c r="G483" s="3" t="s">
        <v>2</v>
      </c>
      <c r="H483" s="3" t="s">
        <v>2</v>
      </c>
      <c r="I483" s="3" t="s">
        <v>2</v>
      </c>
      <c r="J483" s="3" t="s">
        <v>2</v>
      </c>
      <c r="K483" s="3" t="s">
        <v>2</v>
      </c>
      <c r="L483" s="3" t="s">
        <v>2</v>
      </c>
      <c r="M483" s="3" t="s">
        <v>2</v>
      </c>
      <c r="N483" s="3" t="s">
        <v>2</v>
      </c>
    </row>
    <row r="484" spans="1:14" ht="20.25" customHeight="1">
      <c r="A484" s="3" t="s">
        <v>553</v>
      </c>
      <c r="B484" s="3" t="s">
        <v>2</v>
      </c>
      <c r="C484" s="3" t="s">
        <v>2</v>
      </c>
      <c r="D484" s="3" t="s">
        <v>2</v>
      </c>
      <c r="E484" s="3" t="s">
        <v>2</v>
      </c>
      <c r="F484" s="3" t="s">
        <v>2</v>
      </c>
      <c r="G484" s="3" t="s">
        <v>2</v>
      </c>
      <c r="H484" s="3" t="s">
        <v>2</v>
      </c>
      <c r="I484" s="3" t="s">
        <v>2</v>
      </c>
      <c r="J484" s="3" t="s">
        <v>2</v>
      </c>
      <c r="K484" s="3" t="s">
        <v>2</v>
      </c>
      <c r="L484" s="3" t="s">
        <v>2</v>
      </c>
      <c r="M484" s="3" t="s">
        <v>2</v>
      </c>
      <c r="N484" s="3" t="s">
        <v>2</v>
      </c>
    </row>
    <row r="485" spans="1:14" ht="20.25" customHeight="1">
      <c r="A485" s="3" t="s">
        <v>554</v>
      </c>
      <c r="B485" s="3" t="s">
        <v>2189</v>
      </c>
      <c r="C485" s="3" t="s">
        <v>2</v>
      </c>
      <c r="D485" s="3" t="s">
        <v>2</v>
      </c>
      <c r="E485" s="3" t="s">
        <v>2</v>
      </c>
      <c r="F485" s="3" t="s">
        <v>2</v>
      </c>
      <c r="G485" s="3" t="s">
        <v>2</v>
      </c>
      <c r="H485" s="3" t="s">
        <v>2</v>
      </c>
      <c r="I485" s="3" t="s">
        <v>2</v>
      </c>
      <c r="J485" s="3" t="s">
        <v>2</v>
      </c>
      <c r="K485" s="3" t="s">
        <v>2</v>
      </c>
      <c r="L485" s="3" t="s">
        <v>2</v>
      </c>
      <c r="M485" s="3" t="s">
        <v>2</v>
      </c>
      <c r="N485" s="3" t="s">
        <v>2</v>
      </c>
    </row>
    <row r="486" spans="1:14" ht="20.25" customHeight="1">
      <c r="A486" s="3" t="s">
        <v>555</v>
      </c>
      <c r="B486" s="3" t="s">
        <v>2190</v>
      </c>
      <c r="C486" s="3">
        <v>12.34</v>
      </c>
      <c r="D486" s="3">
        <v>26</v>
      </c>
      <c r="E486" s="3">
        <v>26</v>
      </c>
      <c r="F486" s="3">
        <v>0.15</v>
      </c>
      <c r="G486" s="3">
        <v>0.316</v>
      </c>
      <c r="H486" s="3">
        <v>0.316</v>
      </c>
      <c r="I486" s="3">
        <v>61050.7</v>
      </c>
      <c r="J486" s="3">
        <v>0.74209999999999998</v>
      </c>
      <c r="K486" s="3">
        <v>0</v>
      </c>
      <c r="L486" s="3">
        <v>0</v>
      </c>
      <c r="M486" s="3">
        <v>0</v>
      </c>
      <c r="N486" s="3">
        <v>0</v>
      </c>
    </row>
    <row r="487" spans="1:14" ht="20.25" customHeight="1">
      <c r="A487" s="3" t="s">
        <v>556</v>
      </c>
      <c r="B487" s="3" t="s">
        <v>2191</v>
      </c>
      <c r="C487" s="3" t="s">
        <v>2</v>
      </c>
      <c r="D487" s="3" t="s">
        <v>2</v>
      </c>
      <c r="E487" s="3" t="s">
        <v>2</v>
      </c>
      <c r="F487" s="3" t="s">
        <v>2</v>
      </c>
      <c r="G487" s="3" t="s">
        <v>2</v>
      </c>
      <c r="H487" s="3" t="s">
        <v>2</v>
      </c>
      <c r="I487" s="3" t="s">
        <v>2</v>
      </c>
      <c r="J487" s="3" t="s">
        <v>2</v>
      </c>
      <c r="K487" s="3" t="s">
        <v>2</v>
      </c>
      <c r="L487" s="3" t="s">
        <v>2</v>
      </c>
      <c r="M487" s="3" t="s">
        <v>2</v>
      </c>
      <c r="N487" s="3" t="s">
        <v>2</v>
      </c>
    </row>
    <row r="488" spans="1:14" ht="20.25" customHeight="1">
      <c r="A488" s="3" t="s">
        <v>557</v>
      </c>
      <c r="B488" s="3" t="s">
        <v>2</v>
      </c>
      <c r="C488" s="3" t="s">
        <v>2</v>
      </c>
      <c r="D488" s="3" t="s">
        <v>2</v>
      </c>
      <c r="E488" s="3" t="s">
        <v>2</v>
      </c>
      <c r="F488" s="3" t="s">
        <v>2</v>
      </c>
      <c r="G488" s="3" t="s">
        <v>2</v>
      </c>
      <c r="H488" s="3" t="s">
        <v>2</v>
      </c>
      <c r="I488" s="3" t="s">
        <v>2</v>
      </c>
      <c r="J488" s="3" t="s">
        <v>2</v>
      </c>
      <c r="K488" s="3" t="s">
        <v>2</v>
      </c>
      <c r="L488" s="3" t="s">
        <v>2</v>
      </c>
      <c r="M488" s="3" t="s">
        <v>2</v>
      </c>
      <c r="N488" s="3" t="s">
        <v>2</v>
      </c>
    </row>
    <row r="489" spans="1:14" ht="20.25" customHeight="1">
      <c r="A489" s="3" t="s">
        <v>558</v>
      </c>
      <c r="B489" s="3" t="s">
        <v>2192</v>
      </c>
      <c r="C489" s="3" t="s">
        <v>2</v>
      </c>
      <c r="D489" s="3" t="s">
        <v>2</v>
      </c>
      <c r="E489" s="3" t="s">
        <v>2</v>
      </c>
      <c r="F489" s="3" t="s">
        <v>2</v>
      </c>
      <c r="G489" s="3" t="s">
        <v>2</v>
      </c>
      <c r="H489" s="3" t="s">
        <v>2</v>
      </c>
      <c r="I489" s="3" t="s">
        <v>2</v>
      </c>
      <c r="J489" s="3" t="s">
        <v>2</v>
      </c>
      <c r="K489" s="3" t="s">
        <v>2</v>
      </c>
      <c r="L489" s="3" t="s">
        <v>2</v>
      </c>
      <c r="M489" s="3" t="s">
        <v>2</v>
      </c>
      <c r="N489" s="3" t="s">
        <v>2</v>
      </c>
    </row>
    <row r="490" spans="1:14" ht="20.25" customHeight="1">
      <c r="A490" s="3" t="s">
        <v>559</v>
      </c>
      <c r="B490" s="3" t="s">
        <v>2193</v>
      </c>
      <c r="C490" s="3" t="s">
        <v>2</v>
      </c>
      <c r="D490" s="3" t="s">
        <v>2</v>
      </c>
      <c r="E490" s="3" t="s">
        <v>2</v>
      </c>
      <c r="F490" s="3" t="s">
        <v>2</v>
      </c>
      <c r="G490" s="3" t="s">
        <v>2</v>
      </c>
      <c r="H490" s="3" t="s">
        <v>2</v>
      </c>
      <c r="I490" s="3" t="s">
        <v>2</v>
      </c>
      <c r="J490" s="3" t="s">
        <v>2</v>
      </c>
      <c r="K490" s="3" t="s">
        <v>2</v>
      </c>
      <c r="L490" s="3" t="s">
        <v>2</v>
      </c>
      <c r="M490" s="3" t="s">
        <v>2</v>
      </c>
      <c r="N490" s="3" t="s">
        <v>2</v>
      </c>
    </row>
    <row r="491" spans="1:14" ht="20.25" customHeight="1">
      <c r="A491" s="3" t="s">
        <v>560</v>
      </c>
      <c r="B491" s="3" t="s">
        <v>2</v>
      </c>
      <c r="C491" s="3" t="s">
        <v>2</v>
      </c>
      <c r="D491" s="3" t="s">
        <v>2</v>
      </c>
      <c r="E491" s="3" t="s">
        <v>2</v>
      </c>
      <c r="F491" s="3" t="s">
        <v>2</v>
      </c>
      <c r="G491" s="3" t="s">
        <v>2</v>
      </c>
      <c r="H491" s="3" t="s">
        <v>2</v>
      </c>
      <c r="I491" s="3" t="s">
        <v>2</v>
      </c>
      <c r="J491" s="3" t="s">
        <v>2</v>
      </c>
      <c r="K491" s="3" t="s">
        <v>2</v>
      </c>
      <c r="L491" s="3" t="s">
        <v>2</v>
      </c>
      <c r="M491" s="3" t="s">
        <v>2</v>
      </c>
      <c r="N491" s="3" t="s">
        <v>2</v>
      </c>
    </row>
    <row r="492" spans="1:14" ht="20.25" customHeight="1">
      <c r="A492" s="3" t="s">
        <v>561</v>
      </c>
      <c r="B492" s="3" t="s">
        <v>2</v>
      </c>
      <c r="C492" s="3" t="s">
        <v>2</v>
      </c>
      <c r="D492" s="3" t="s">
        <v>2</v>
      </c>
      <c r="E492" s="3" t="s">
        <v>2</v>
      </c>
      <c r="F492" s="3" t="s">
        <v>2</v>
      </c>
      <c r="G492" s="3" t="s">
        <v>2</v>
      </c>
      <c r="H492" s="3" t="s">
        <v>2</v>
      </c>
      <c r="I492" s="3" t="s">
        <v>2</v>
      </c>
      <c r="J492" s="3" t="s">
        <v>2</v>
      </c>
      <c r="K492" s="3" t="s">
        <v>2</v>
      </c>
      <c r="L492" s="3" t="s">
        <v>2</v>
      </c>
      <c r="M492" s="3" t="s">
        <v>2</v>
      </c>
      <c r="N492" s="3" t="s">
        <v>2</v>
      </c>
    </row>
    <row r="493" spans="1:14" ht="20.25" customHeight="1">
      <c r="A493" s="3" t="s">
        <v>562</v>
      </c>
      <c r="B493" s="3" t="s">
        <v>2</v>
      </c>
      <c r="C493" s="3" t="s">
        <v>2</v>
      </c>
      <c r="D493" s="3" t="s">
        <v>2</v>
      </c>
      <c r="E493" s="3" t="s">
        <v>2</v>
      </c>
      <c r="F493" s="3" t="s">
        <v>2</v>
      </c>
      <c r="G493" s="3" t="s">
        <v>2</v>
      </c>
      <c r="H493" s="3" t="s">
        <v>2</v>
      </c>
      <c r="I493" s="3" t="s">
        <v>2</v>
      </c>
      <c r="J493" s="3" t="s">
        <v>2</v>
      </c>
      <c r="K493" s="3" t="s">
        <v>2</v>
      </c>
      <c r="L493" s="3" t="s">
        <v>2</v>
      </c>
      <c r="M493" s="3" t="s">
        <v>2</v>
      </c>
      <c r="N493" s="3" t="s">
        <v>2</v>
      </c>
    </row>
    <row r="494" spans="1:14" ht="20.25" customHeight="1">
      <c r="A494" s="3" t="s">
        <v>563</v>
      </c>
      <c r="B494" s="3" t="s">
        <v>2194</v>
      </c>
      <c r="C494" s="3" t="s">
        <v>2</v>
      </c>
      <c r="D494" s="3" t="s">
        <v>2</v>
      </c>
      <c r="E494" s="3" t="s">
        <v>2</v>
      </c>
      <c r="F494" s="3" t="s">
        <v>2</v>
      </c>
      <c r="G494" s="3" t="s">
        <v>2</v>
      </c>
      <c r="H494" s="3" t="s">
        <v>2</v>
      </c>
      <c r="I494" s="3" t="s">
        <v>2</v>
      </c>
      <c r="J494" s="3" t="s">
        <v>2</v>
      </c>
      <c r="K494" s="3" t="s">
        <v>2</v>
      </c>
      <c r="L494" s="3" t="s">
        <v>2</v>
      </c>
      <c r="M494" s="3" t="s">
        <v>2</v>
      </c>
      <c r="N494" s="3" t="s">
        <v>2</v>
      </c>
    </row>
    <row r="495" spans="1:14" ht="20.25" customHeight="1">
      <c r="A495" s="3" t="s">
        <v>564</v>
      </c>
      <c r="B495" s="3" t="s">
        <v>2195</v>
      </c>
      <c r="C495" s="3">
        <v>403.74</v>
      </c>
      <c r="D495" s="3">
        <v>351.94</v>
      </c>
      <c r="E495" s="3">
        <v>351.94</v>
      </c>
      <c r="F495" s="3">
        <v>0.49099999999999999</v>
      </c>
      <c r="G495" s="3">
        <v>0.42799999999999999</v>
      </c>
      <c r="H495" s="3">
        <v>0.42799999999999999</v>
      </c>
      <c r="I495" s="3">
        <v>142772.70000000001</v>
      </c>
      <c r="J495" s="3">
        <v>0.1736</v>
      </c>
      <c r="K495" s="3">
        <v>1885</v>
      </c>
      <c r="L495" s="3">
        <v>2.3E-3</v>
      </c>
      <c r="M495" s="3">
        <v>0</v>
      </c>
      <c r="N495" s="3">
        <v>0</v>
      </c>
    </row>
    <row r="496" spans="1:14" ht="20.25" customHeight="1">
      <c r="A496" s="3" t="s">
        <v>565</v>
      </c>
      <c r="B496" s="3" t="s">
        <v>2196</v>
      </c>
      <c r="C496" s="3">
        <v>33.729999999999997</v>
      </c>
      <c r="D496" s="3">
        <v>27.98</v>
      </c>
      <c r="E496" s="3">
        <v>27.98</v>
      </c>
      <c r="F496" s="3">
        <v>0.39300000000000002</v>
      </c>
      <c r="G496" s="3">
        <v>0.32600000000000001</v>
      </c>
      <c r="H496" s="3">
        <v>0.32600000000000001</v>
      </c>
      <c r="I496" s="3">
        <v>27166.6</v>
      </c>
      <c r="J496" s="3">
        <v>0.3165</v>
      </c>
      <c r="K496" s="3">
        <v>27166.6</v>
      </c>
      <c r="L496" s="3">
        <v>0.3165</v>
      </c>
      <c r="M496" s="3">
        <v>0</v>
      </c>
      <c r="N496" s="3">
        <v>0</v>
      </c>
    </row>
    <row r="497" spans="1:14" ht="20.25" customHeight="1">
      <c r="A497" s="3" t="s">
        <v>566</v>
      </c>
      <c r="B497" s="3" t="s">
        <v>2197</v>
      </c>
      <c r="C497" s="3" t="s">
        <v>2</v>
      </c>
      <c r="D497" s="3" t="s">
        <v>2</v>
      </c>
      <c r="E497" s="3" t="s">
        <v>2</v>
      </c>
      <c r="F497" s="3" t="s">
        <v>2</v>
      </c>
      <c r="G497" s="3" t="s">
        <v>2</v>
      </c>
      <c r="H497" s="3" t="s">
        <v>2</v>
      </c>
      <c r="I497" s="3" t="s">
        <v>2</v>
      </c>
      <c r="J497" s="3" t="s">
        <v>2</v>
      </c>
      <c r="K497" s="3" t="s">
        <v>2</v>
      </c>
      <c r="L497" s="3" t="s">
        <v>2</v>
      </c>
      <c r="M497" s="3" t="s">
        <v>2</v>
      </c>
      <c r="N497" s="3" t="s">
        <v>2</v>
      </c>
    </row>
    <row r="498" spans="1:14" ht="20.25" customHeight="1">
      <c r="A498" s="3" t="s">
        <v>567</v>
      </c>
      <c r="B498" s="3" t="s">
        <v>2198</v>
      </c>
      <c r="C498" s="3" t="s">
        <v>2</v>
      </c>
      <c r="D498" s="3" t="s">
        <v>2</v>
      </c>
      <c r="E498" s="3" t="s">
        <v>2</v>
      </c>
      <c r="F498" s="3" t="s">
        <v>2</v>
      </c>
      <c r="G498" s="3" t="s">
        <v>2</v>
      </c>
      <c r="H498" s="3" t="s">
        <v>2</v>
      </c>
      <c r="I498" s="3" t="s">
        <v>2</v>
      </c>
      <c r="J498" s="3" t="s">
        <v>2</v>
      </c>
      <c r="K498" s="3" t="s">
        <v>2</v>
      </c>
      <c r="L498" s="3" t="s">
        <v>2</v>
      </c>
      <c r="M498" s="3" t="s">
        <v>2</v>
      </c>
      <c r="N498" s="3" t="s">
        <v>2</v>
      </c>
    </row>
    <row r="499" spans="1:14" ht="20.25" customHeight="1">
      <c r="A499" s="3" t="s">
        <v>568</v>
      </c>
      <c r="B499" s="3" t="s">
        <v>2199</v>
      </c>
      <c r="C499" s="3">
        <v>0.02</v>
      </c>
      <c r="D499" s="3">
        <v>0.02</v>
      </c>
      <c r="E499" s="3">
        <v>0.02</v>
      </c>
      <c r="F499" s="3">
        <v>0.188</v>
      </c>
      <c r="G499" s="3">
        <v>0.253</v>
      </c>
      <c r="H499" s="3">
        <v>0.253</v>
      </c>
      <c r="I499" s="3">
        <v>22</v>
      </c>
      <c r="J499" s="3">
        <v>0.27179999999999999</v>
      </c>
      <c r="K499" s="3">
        <v>0</v>
      </c>
      <c r="L499" s="3">
        <v>0</v>
      </c>
      <c r="M499" s="3">
        <v>0</v>
      </c>
      <c r="N499" s="3">
        <v>0</v>
      </c>
    </row>
    <row r="500" spans="1:14" ht="20.25" customHeight="1">
      <c r="A500" s="3" t="s">
        <v>569</v>
      </c>
      <c r="B500" s="3" t="s">
        <v>2200</v>
      </c>
      <c r="C500" s="3">
        <v>0.04</v>
      </c>
      <c r="D500" s="3">
        <v>0.03</v>
      </c>
      <c r="E500" s="3">
        <v>0.03</v>
      </c>
      <c r="F500" s="3">
        <v>0.65900000000000003</v>
      </c>
      <c r="G500" s="3">
        <v>0.623</v>
      </c>
      <c r="H500" s="3">
        <v>0.623</v>
      </c>
      <c r="I500" s="3">
        <v>0</v>
      </c>
      <c r="J500" s="3">
        <v>0</v>
      </c>
      <c r="K500" s="3">
        <v>0</v>
      </c>
      <c r="L500" s="3">
        <v>0</v>
      </c>
      <c r="M500" s="3">
        <v>0</v>
      </c>
      <c r="N500" s="3">
        <v>0</v>
      </c>
    </row>
    <row r="501" spans="1:14" ht="20.25" customHeight="1">
      <c r="A501" s="3" t="s">
        <v>591</v>
      </c>
      <c r="B501" s="3" t="s">
        <v>2</v>
      </c>
      <c r="C501" s="3" t="s">
        <v>2</v>
      </c>
      <c r="D501" s="3" t="s">
        <v>2</v>
      </c>
      <c r="E501" s="3" t="s">
        <v>2</v>
      </c>
      <c r="F501" s="3" t="s">
        <v>2</v>
      </c>
      <c r="G501" s="3" t="s">
        <v>2</v>
      </c>
      <c r="H501" s="3" t="s">
        <v>2</v>
      </c>
      <c r="I501" s="3" t="s">
        <v>2</v>
      </c>
      <c r="J501" s="3" t="s">
        <v>2</v>
      </c>
      <c r="K501" s="3" t="s">
        <v>2</v>
      </c>
      <c r="L501" s="3" t="s">
        <v>2</v>
      </c>
      <c r="M501" s="3" t="s">
        <v>2</v>
      </c>
      <c r="N501" s="3" t="s">
        <v>2</v>
      </c>
    </row>
    <row r="502" spans="1:14" ht="20.25" customHeight="1">
      <c r="A502" s="3" t="s">
        <v>592</v>
      </c>
      <c r="B502" s="3" t="s">
        <v>2</v>
      </c>
      <c r="C502" s="3" t="s">
        <v>2</v>
      </c>
      <c r="D502" s="3" t="s">
        <v>2</v>
      </c>
      <c r="E502" s="3" t="s">
        <v>2</v>
      </c>
      <c r="F502" s="3" t="s">
        <v>2</v>
      </c>
      <c r="G502" s="3" t="s">
        <v>2</v>
      </c>
      <c r="H502" s="3" t="s">
        <v>2</v>
      </c>
      <c r="I502" s="3" t="s">
        <v>2</v>
      </c>
      <c r="J502" s="3" t="s">
        <v>2</v>
      </c>
      <c r="K502" s="3" t="s">
        <v>2</v>
      </c>
      <c r="L502" s="3" t="s">
        <v>2</v>
      </c>
      <c r="M502" s="3" t="s">
        <v>2</v>
      </c>
      <c r="N502" s="3" t="s">
        <v>2</v>
      </c>
    </row>
    <row r="503" spans="1:14" ht="20.25" customHeight="1">
      <c r="A503" s="3" t="s">
        <v>593</v>
      </c>
      <c r="B503" s="3" t="s">
        <v>2</v>
      </c>
      <c r="C503" s="3" t="s">
        <v>2</v>
      </c>
      <c r="D503" s="3" t="s">
        <v>2</v>
      </c>
      <c r="E503" s="3" t="s">
        <v>2</v>
      </c>
      <c r="F503" s="3" t="s">
        <v>2</v>
      </c>
      <c r="G503" s="3" t="s">
        <v>2</v>
      </c>
      <c r="H503" s="3" t="s">
        <v>2</v>
      </c>
      <c r="I503" s="3" t="s">
        <v>2</v>
      </c>
      <c r="J503" s="3" t="s">
        <v>2</v>
      </c>
      <c r="K503" s="3" t="s">
        <v>2</v>
      </c>
      <c r="L503" s="3" t="s">
        <v>2</v>
      </c>
      <c r="M503" s="3" t="s">
        <v>2</v>
      </c>
      <c r="N503" s="3" t="s">
        <v>2</v>
      </c>
    </row>
    <row r="504" spans="1:14" ht="20.25" customHeight="1">
      <c r="A504" s="3" t="s">
        <v>594</v>
      </c>
      <c r="B504" s="3" t="s">
        <v>2201</v>
      </c>
      <c r="C504" s="3" t="s">
        <v>2</v>
      </c>
      <c r="D504" s="3" t="s">
        <v>2</v>
      </c>
      <c r="E504" s="3" t="s">
        <v>2</v>
      </c>
      <c r="F504" s="3" t="s">
        <v>2</v>
      </c>
      <c r="G504" s="3" t="s">
        <v>2</v>
      </c>
      <c r="H504" s="3" t="s">
        <v>2</v>
      </c>
      <c r="I504" s="3" t="s">
        <v>2</v>
      </c>
      <c r="J504" s="3" t="s">
        <v>2</v>
      </c>
      <c r="K504" s="3" t="s">
        <v>2</v>
      </c>
      <c r="L504" s="3" t="s">
        <v>2</v>
      </c>
      <c r="M504" s="3" t="s">
        <v>2</v>
      </c>
      <c r="N504" s="3" t="s">
        <v>2</v>
      </c>
    </row>
    <row r="505" spans="1:14" ht="20.25" customHeight="1">
      <c r="A505" s="3" t="s">
        <v>595</v>
      </c>
      <c r="B505" s="3" t="s">
        <v>2202</v>
      </c>
      <c r="C505" s="3">
        <v>0.3</v>
      </c>
      <c r="D505" s="3">
        <v>0.39</v>
      </c>
      <c r="E505" s="3">
        <v>0.39</v>
      </c>
      <c r="F505" s="3">
        <v>0.49</v>
      </c>
      <c r="G505" s="3">
        <v>0.64</v>
      </c>
      <c r="H505" s="3">
        <v>0.64</v>
      </c>
      <c r="I505" s="3">
        <v>0</v>
      </c>
      <c r="J505" s="3">
        <v>0</v>
      </c>
      <c r="K505" s="3">
        <v>0</v>
      </c>
      <c r="L505" s="3">
        <v>0</v>
      </c>
      <c r="M505" s="3">
        <v>0</v>
      </c>
      <c r="N505" s="3">
        <v>0</v>
      </c>
    </row>
    <row r="506" spans="1:14" ht="20.25" customHeight="1">
      <c r="A506" s="3" t="s">
        <v>596</v>
      </c>
      <c r="B506" s="3" t="s">
        <v>2203</v>
      </c>
      <c r="C506" s="3" t="s">
        <v>2</v>
      </c>
      <c r="D506" s="3" t="s">
        <v>2</v>
      </c>
      <c r="E506" s="3" t="s">
        <v>2</v>
      </c>
      <c r="F506" s="3" t="s">
        <v>2</v>
      </c>
      <c r="G506" s="3" t="s">
        <v>2</v>
      </c>
      <c r="H506" s="3" t="s">
        <v>2</v>
      </c>
      <c r="I506" s="3" t="s">
        <v>2</v>
      </c>
      <c r="J506" s="3" t="s">
        <v>2</v>
      </c>
      <c r="K506" s="3" t="s">
        <v>2</v>
      </c>
      <c r="L506" s="3" t="s">
        <v>2</v>
      </c>
      <c r="M506" s="3" t="s">
        <v>2</v>
      </c>
      <c r="N506" s="3" t="s">
        <v>2</v>
      </c>
    </row>
    <row r="507" spans="1:14" ht="20.25" customHeight="1">
      <c r="A507" s="3" t="s">
        <v>597</v>
      </c>
      <c r="B507" s="3" t="s">
        <v>2204</v>
      </c>
      <c r="C507" s="3" t="s">
        <v>2</v>
      </c>
      <c r="D507" s="3" t="s">
        <v>2</v>
      </c>
      <c r="E507" s="3" t="s">
        <v>2</v>
      </c>
      <c r="F507" s="3" t="s">
        <v>2</v>
      </c>
      <c r="G507" s="3" t="s">
        <v>2</v>
      </c>
      <c r="H507" s="3" t="s">
        <v>2</v>
      </c>
      <c r="I507" s="3" t="s">
        <v>2</v>
      </c>
      <c r="J507" s="3" t="s">
        <v>2</v>
      </c>
      <c r="K507" s="3" t="s">
        <v>2</v>
      </c>
      <c r="L507" s="3" t="s">
        <v>2</v>
      </c>
      <c r="M507" s="3" t="s">
        <v>2</v>
      </c>
      <c r="N507" s="3" t="s">
        <v>2</v>
      </c>
    </row>
    <row r="508" spans="1:14" ht="20.25" customHeight="1">
      <c r="A508" s="3" t="s">
        <v>598</v>
      </c>
      <c r="B508" s="3" t="s">
        <v>2205</v>
      </c>
      <c r="C508" s="3">
        <v>0.1</v>
      </c>
      <c r="D508" s="3">
        <v>0.1</v>
      </c>
      <c r="E508" s="3">
        <v>0.1</v>
      </c>
      <c r="F508" s="3">
        <v>0.434</v>
      </c>
      <c r="G508" s="3">
        <v>0.42799999999999999</v>
      </c>
      <c r="H508" s="3">
        <v>0.42799999999999999</v>
      </c>
      <c r="I508" s="3">
        <v>1.6</v>
      </c>
      <c r="J508" s="3">
        <v>6.6E-3</v>
      </c>
      <c r="K508" s="3">
        <v>0.3</v>
      </c>
      <c r="L508" s="3">
        <v>1.1000000000000001E-3</v>
      </c>
      <c r="M508" s="3">
        <v>0</v>
      </c>
      <c r="N508" s="3">
        <v>0</v>
      </c>
    </row>
    <row r="509" spans="1:14" ht="20.25" customHeight="1">
      <c r="A509" s="3" t="s">
        <v>599</v>
      </c>
      <c r="B509" s="3" t="s">
        <v>2206</v>
      </c>
      <c r="C509" s="3" t="s">
        <v>2</v>
      </c>
      <c r="D509" s="3" t="s">
        <v>2</v>
      </c>
      <c r="E509" s="3" t="s">
        <v>2</v>
      </c>
      <c r="F509" s="3" t="s">
        <v>2</v>
      </c>
      <c r="G509" s="3" t="s">
        <v>2</v>
      </c>
      <c r="H509" s="3" t="s">
        <v>2</v>
      </c>
      <c r="I509" s="3" t="s">
        <v>2</v>
      </c>
      <c r="J509" s="3" t="s">
        <v>2</v>
      </c>
      <c r="K509" s="3" t="s">
        <v>2</v>
      </c>
      <c r="L509" s="3" t="s">
        <v>2</v>
      </c>
      <c r="M509" s="3" t="s">
        <v>2</v>
      </c>
      <c r="N509" s="3" t="s">
        <v>2</v>
      </c>
    </row>
    <row r="510" spans="1:14" ht="20.25" customHeight="1">
      <c r="A510" s="3" t="s">
        <v>600</v>
      </c>
      <c r="B510" s="3" t="s">
        <v>2</v>
      </c>
      <c r="C510" s="3" t="s">
        <v>2</v>
      </c>
      <c r="D510" s="3" t="s">
        <v>2</v>
      </c>
      <c r="E510" s="3" t="s">
        <v>2</v>
      </c>
      <c r="F510" s="3" t="s">
        <v>2</v>
      </c>
      <c r="G510" s="3" t="s">
        <v>2</v>
      </c>
      <c r="H510" s="3" t="s">
        <v>2</v>
      </c>
      <c r="I510" s="3" t="s">
        <v>2</v>
      </c>
      <c r="J510" s="3" t="s">
        <v>2</v>
      </c>
      <c r="K510" s="3" t="s">
        <v>2</v>
      </c>
      <c r="L510" s="3" t="s">
        <v>2</v>
      </c>
      <c r="M510" s="3" t="s">
        <v>2</v>
      </c>
      <c r="N510" s="3" t="s">
        <v>2</v>
      </c>
    </row>
    <row r="511" spans="1:14" ht="20.25" customHeight="1">
      <c r="A511" s="3" t="s">
        <v>601</v>
      </c>
      <c r="B511" s="3" t="s">
        <v>2207</v>
      </c>
      <c r="C511" s="3">
        <v>2.72</v>
      </c>
      <c r="D511" s="3">
        <v>3.07</v>
      </c>
      <c r="E511" s="3">
        <v>3.07</v>
      </c>
      <c r="F511" s="3">
        <v>0.46600000000000003</v>
      </c>
      <c r="G511" s="3">
        <v>0.52500000000000002</v>
      </c>
      <c r="H511" s="3">
        <v>0.52500000000000002</v>
      </c>
      <c r="I511" s="3">
        <v>1148.5</v>
      </c>
      <c r="J511" s="3">
        <v>0.19650000000000001</v>
      </c>
      <c r="K511" s="3">
        <v>973.6</v>
      </c>
      <c r="L511" s="3">
        <v>0.16650000000000001</v>
      </c>
      <c r="M511" s="3">
        <v>44.9</v>
      </c>
      <c r="N511" s="3">
        <v>7.7000000000000002E-3</v>
      </c>
    </row>
    <row r="512" spans="1:14" ht="20.25" customHeight="1">
      <c r="A512" s="3" t="s">
        <v>602</v>
      </c>
      <c r="B512" s="3" t="s">
        <v>2208</v>
      </c>
      <c r="C512" s="3" t="s">
        <v>2</v>
      </c>
      <c r="D512" s="3" t="s">
        <v>2</v>
      </c>
      <c r="E512" s="3" t="s">
        <v>2</v>
      </c>
      <c r="F512" s="3" t="s">
        <v>2</v>
      </c>
      <c r="G512" s="3" t="s">
        <v>2</v>
      </c>
      <c r="H512" s="3" t="s">
        <v>2</v>
      </c>
      <c r="I512" s="3" t="s">
        <v>2</v>
      </c>
      <c r="J512" s="3" t="s">
        <v>2</v>
      </c>
      <c r="K512" s="3" t="s">
        <v>2</v>
      </c>
      <c r="L512" s="3" t="s">
        <v>2</v>
      </c>
      <c r="M512" s="3" t="s">
        <v>2</v>
      </c>
      <c r="N512" s="3" t="s">
        <v>2</v>
      </c>
    </row>
    <row r="513" spans="1:14" ht="20.25" customHeight="1">
      <c r="A513" s="3" t="s">
        <v>603</v>
      </c>
      <c r="B513" s="3" t="s">
        <v>2209</v>
      </c>
      <c r="C513" s="3" t="s">
        <v>2</v>
      </c>
      <c r="D513" s="3" t="s">
        <v>2</v>
      </c>
      <c r="E513" s="3" t="s">
        <v>2</v>
      </c>
      <c r="F513" s="3" t="s">
        <v>2</v>
      </c>
      <c r="G513" s="3" t="s">
        <v>2</v>
      </c>
      <c r="H513" s="3" t="s">
        <v>2</v>
      </c>
      <c r="I513" s="3" t="s">
        <v>2</v>
      </c>
      <c r="J513" s="3" t="s">
        <v>2</v>
      </c>
      <c r="K513" s="3" t="s">
        <v>2</v>
      </c>
      <c r="L513" s="3" t="s">
        <v>2</v>
      </c>
      <c r="M513" s="3" t="s">
        <v>2</v>
      </c>
      <c r="N513" s="3" t="s">
        <v>2</v>
      </c>
    </row>
    <row r="514" spans="1:14" ht="20.25" customHeight="1">
      <c r="A514" s="3" t="s">
        <v>604</v>
      </c>
      <c r="B514" s="3" t="s">
        <v>2210</v>
      </c>
      <c r="C514" s="3" t="s">
        <v>2</v>
      </c>
      <c r="D514" s="3" t="s">
        <v>2</v>
      </c>
      <c r="E514" s="3" t="s">
        <v>2</v>
      </c>
      <c r="F514" s="3" t="s">
        <v>2</v>
      </c>
      <c r="G514" s="3" t="s">
        <v>2</v>
      </c>
      <c r="H514" s="3" t="s">
        <v>2</v>
      </c>
      <c r="I514" s="3" t="s">
        <v>2</v>
      </c>
      <c r="J514" s="3" t="s">
        <v>2</v>
      </c>
      <c r="K514" s="3" t="s">
        <v>2</v>
      </c>
      <c r="L514" s="3" t="s">
        <v>2</v>
      </c>
      <c r="M514" s="3" t="s">
        <v>2</v>
      </c>
      <c r="N514" s="3" t="s">
        <v>2</v>
      </c>
    </row>
    <row r="515" spans="1:14" ht="20.25" customHeight="1">
      <c r="A515" s="3" t="s">
        <v>605</v>
      </c>
      <c r="B515" s="3" t="s">
        <v>2211</v>
      </c>
      <c r="C515" s="3" t="s">
        <v>2</v>
      </c>
      <c r="D515" s="3" t="s">
        <v>2</v>
      </c>
      <c r="E515" s="3" t="s">
        <v>2</v>
      </c>
      <c r="F515" s="3" t="s">
        <v>2</v>
      </c>
      <c r="G515" s="3" t="s">
        <v>2</v>
      </c>
      <c r="H515" s="3" t="s">
        <v>2</v>
      </c>
      <c r="I515" s="3" t="s">
        <v>2</v>
      </c>
      <c r="J515" s="3" t="s">
        <v>2</v>
      </c>
      <c r="K515" s="3" t="s">
        <v>2</v>
      </c>
      <c r="L515" s="3" t="s">
        <v>2</v>
      </c>
      <c r="M515" s="3" t="s">
        <v>2</v>
      </c>
      <c r="N515" s="3" t="s">
        <v>2</v>
      </c>
    </row>
    <row r="516" spans="1:14" ht="20.25" customHeight="1">
      <c r="A516" s="3" t="s">
        <v>606</v>
      </c>
      <c r="B516" s="3" t="s">
        <v>2212</v>
      </c>
      <c r="C516" s="3" t="s">
        <v>2</v>
      </c>
      <c r="D516" s="3" t="s">
        <v>2</v>
      </c>
      <c r="E516" s="3" t="s">
        <v>2</v>
      </c>
      <c r="F516" s="3" t="s">
        <v>2</v>
      </c>
      <c r="G516" s="3" t="s">
        <v>2</v>
      </c>
      <c r="H516" s="3" t="s">
        <v>2</v>
      </c>
      <c r="I516" s="3" t="s">
        <v>2</v>
      </c>
      <c r="J516" s="3" t="s">
        <v>2</v>
      </c>
      <c r="K516" s="3" t="s">
        <v>2</v>
      </c>
      <c r="L516" s="3" t="s">
        <v>2</v>
      </c>
      <c r="M516" s="3" t="s">
        <v>2</v>
      </c>
      <c r="N516" s="3" t="s">
        <v>2</v>
      </c>
    </row>
    <row r="517" spans="1:14" ht="20.25" customHeight="1">
      <c r="A517" s="3" t="s">
        <v>607</v>
      </c>
      <c r="B517" s="3" t="s">
        <v>2</v>
      </c>
      <c r="C517" s="3" t="s">
        <v>2</v>
      </c>
      <c r="D517" s="3" t="s">
        <v>2</v>
      </c>
      <c r="E517" s="3" t="s">
        <v>2</v>
      </c>
      <c r="F517" s="3" t="s">
        <v>2</v>
      </c>
      <c r="G517" s="3" t="s">
        <v>2</v>
      </c>
      <c r="H517" s="3" t="s">
        <v>2</v>
      </c>
      <c r="I517" s="3" t="s">
        <v>2</v>
      </c>
      <c r="J517" s="3" t="s">
        <v>2</v>
      </c>
      <c r="K517" s="3" t="s">
        <v>2</v>
      </c>
      <c r="L517" s="3" t="s">
        <v>2</v>
      </c>
      <c r="M517" s="3" t="s">
        <v>2</v>
      </c>
      <c r="N517" s="3" t="s">
        <v>2</v>
      </c>
    </row>
    <row r="518" spans="1:14" ht="20.25" customHeight="1">
      <c r="A518" s="3" t="s">
        <v>608</v>
      </c>
      <c r="B518" s="3" t="s">
        <v>2213</v>
      </c>
      <c r="C518" s="3">
        <v>0.06</v>
      </c>
      <c r="D518" s="3">
        <v>0.05</v>
      </c>
      <c r="E518" s="3">
        <v>0.05</v>
      </c>
      <c r="F518" s="3">
        <v>0.46</v>
      </c>
      <c r="G518" s="3">
        <v>0.42399999999999999</v>
      </c>
      <c r="H518" s="3">
        <v>0.42399999999999999</v>
      </c>
      <c r="I518" s="3">
        <v>0</v>
      </c>
      <c r="J518" s="3">
        <v>0</v>
      </c>
      <c r="K518" s="3">
        <v>0</v>
      </c>
      <c r="L518" s="3">
        <v>0</v>
      </c>
      <c r="M518" s="3">
        <v>0</v>
      </c>
      <c r="N518" s="3">
        <v>0</v>
      </c>
    </row>
    <row r="519" spans="1:14" ht="20.25" customHeight="1">
      <c r="A519" s="3" t="s">
        <v>609</v>
      </c>
      <c r="B519" s="3" t="s">
        <v>2214</v>
      </c>
      <c r="C519" s="3" t="s">
        <v>2</v>
      </c>
      <c r="D519" s="3" t="s">
        <v>2</v>
      </c>
      <c r="E519" s="3" t="s">
        <v>2</v>
      </c>
      <c r="F519" s="3" t="s">
        <v>2</v>
      </c>
      <c r="G519" s="3" t="s">
        <v>2</v>
      </c>
      <c r="H519" s="3" t="s">
        <v>2</v>
      </c>
      <c r="I519" s="3" t="s">
        <v>2</v>
      </c>
      <c r="J519" s="3" t="s">
        <v>2</v>
      </c>
      <c r="K519" s="3" t="s">
        <v>2</v>
      </c>
      <c r="L519" s="3" t="s">
        <v>2</v>
      </c>
      <c r="M519" s="3" t="s">
        <v>2</v>
      </c>
      <c r="N519" s="3" t="s">
        <v>2</v>
      </c>
    </row>
    <row r="520" spans="1:14" ht="20.25" customHeight="1">
      <c r="A520" s="3" t="s">
        <v>610</v>
      </c>
      <c r="B520" s="3" t="s">
        <v>2215</v>
      </c>
      <c r="C520" s="3">
        <v>1.65</v>
      </c>
      <c r="D520" s="3">
        <v>1.53</v>
      </c>
      <c r="E520" s="3">
        <v>1.53</v>
      </c>
      <c r="F520" s="3">
        <v>0.5</v>
      </c>
      <c r="G520" s="3">
        <v>0.46300000000000002</v>
      </c>
      <c r="H520" s="3">
        <v>0.46300000000000002</v>
      </c>
      <c r="I520" s="3">
        <v>0</v>
      </c>
      <c r="J520" s="3">
        <v>0</v>
      </c>
      <c r="K520" s="3">
        <v>0</v>
      </c>
      <c r="L520" s="3">
        <v>0</v>
      </c>
      <c r="M520" s="3">
        <v>0</v>
      </c>
      <c r="N520" s="3">
        <v>0</v>
      </c>
    </row>
    <row r="521" spans="1:14" ht="20.25" customHeight="1">
      <c r="A521" s="3" t="s">
        <v>611</v>
      </c>
      <c r="B521" s="3" t="s">
        <v>2216</v>
      </c>
      <c r="C521" s="3" t="s">
        <v>2</v>
      </c>
      <c r="D521" s="3" t="s">
        <v>2</v>
      </c>
      <c r="E521" s="3" t="s">
        <v>2</v>
      </c>
      <c r="F521" s="3" t="s">
        <v>2</v>
      </c>
      <c r="G521" s="3" t="s">
        <v>2</v>
      </c>
      <c r="H521" s="3" t="s">
        <v>2</v>
      </c>
      <c r="I521" s="3" t="s">
        <v>2</v>
      </c>
      <c r="J521" s="3" t="s">
        <v>2</v>
      </c>
      <c r="K521" s="3" t="s">
        <v>2</v>
      </c>
      <c r="L521" s="3" t="s">
        <v>2</v>
      </c>
      <c r="M521" s="3" t="s">
        <v>2</v>
      </c>
      <c r="N521" s="3" t="s">
        <v>2</v>
      </c>
    </row>
    <row r="522" spans="1:14" ht="20.25" customHeight="1">
      <c r="A522" s="3" t="s">
        <v>612</v>
      </c>
      <c r="B522" s="3" t="s">
        <v>2217</v>
      </c>
      <c r="C522" s="3" t="s">
        <v>2</v>
      </c>
      <c r="D522" s="3" t="s">
        <v>2</v>
      </c>
      <c r="E522" s="3" t="s">
        <v>2</v>
      </c>
      <c r="F522" s="3" t="s">
        <v>2</v>
      </c>
      <c r="G522" s="3" t="s">
        <v>2</v>
      </c>
      <c r="H522" s="3" t="s">
        <v>2</v>
      </c>
      <c r="I522" s="3" t="s">
        <v>2</v>
      </c>
      <c r="J522" s="3" t="s">
        <v>2</v>
      </c>
      <c r="K522" s="3" t="s">
        <v>2</v>
      </c>
      <c r="L522" s="3" t="s">
        <v>2</v>
      </c>
      <c r="M522" s="3" t="s">
        <v>2</v>
      </c>
      <c r="N522" s="3" t="s">
        <v>2</v>
      </c>
    </row>
    <row r="523" spans="1:14" ht="20.25" customHeight="1">
      <c r="A523" s="3" t="s">
        <v>613</v>
      </c>
      <c r="B523" s="3" t="s">
        <v>2218</v>
      </c>
      <c r="C523" s="3" t="s">
        <v>2</v>
      </c>
      <c r="D523" s="3" t="s">
        <v>2</v>
      </c>
      <c r="E523" s="3" t="s">
        <v>2</v>
      </c>
      <c r="F523" s="3" t="s">
        <v>2</v>
      </c>
      <c r="G523" s="3" t="s">
        <v>2</v>
      </c>
      <c r="H523" s="3" t="s">
        <v>2</v>
      </c>
      <c r="I523" s="3" t="s">
        <v>2</v>
      </c>
      <c r="J523" s="3" t="s">
        <v>2</v>
      </c>
      <c r="K523" s="3" t="s">
        <v>2</v>
      </c>
      <c r="L523" s="3" t="s">
        <v>2</v>
      </c>
      <c r="M523" s="3" t="s">
        <v>2</v>
      </c>
      <c r="N523" s="3" t="s">
        <v>2</v>
      </c>
    </row>
    <row r="524" spans="1:14" ht="20.25" customHeight="1">
      <c r="A524" s="3" t="s">
        <v>614</v>
      </c>
      <c r="B524" s="3" t="s">
        <v>2219</v>
      </c>
      <c r="C524" s="3">
        <v>0.02</v>
      </c>
      <c r="D524" s="3">
        <v>0.02</v>
      </c>
      <c r="E524" s="3">
        <v>0.02</v>
      </c>
      <c r="F524" s="3">
        <v>0.39900000000000002</v>
      </c>
      <c r="G524" s="3">
        <v>0.39900000000000002</v>
      </c>
      <c r="H524" s="3">
        <v>0.39900000000000002</v>
      </c>
      <c r="I524" s="3">
        <v>6.1</v>
      </c>
      <c r="J524" s="3">
        <v>0.13439999999999999</v>
      </c>
      <c r="K524" s="3">
        <v>6.1</v>
      </c>
      <c r="L524" s="3">
        <v>0.13439999999999999</v>
      </c>
      <c r="M524" s="3">
        <v>0</v>
      </c>
      <c r="N524" s="3">
        <v>0</v>
      </c>
    </row>
    <row r="525" spans="1:14" ht="20.25" customHeight="1">
      <c r="A525" s="3" t="s">
        <v>615</v>
      </c>
      <c r="B525" s="3" t="s">
        <v>2220</v>
      </c>
      <c r="C525" s="3" t="s">
        <v>2</v>
      </c>
      <c r="D525" s="3" t="s">
        <v>2</v>
      </c>
      <c r="E525" s="3" t="s">
        <v>2</v>
      </c>
      <c r="F525" s="3" t="s">
        <v>2</v>
      </c>
      <c r="G525" s="3" t="s">
        <v>2</v>
      </c>
      <c r="H525" s="3" t="s">
        <v>2</v>
      </c>
      <c r="I525" s="3" t="s">
        <v>2</v>
      </c>
      <c r="J525" s="3" t="s">
        <v>2</v>
      </c>
      <c r="K525" s="3" t="s">
        <v>2</v>
      </c>
      <c r="L525" s="3" t="s">
        <v>2</v>
      </c>
      <c r="M525" s="3" t="s">
        <v>2</v>
      </c>
      <c r="N525" s="3" t="s">
        <v>2</v>
      </c>
    </row>
    <row r="526" spans="1:14" ht="20.25" customHeight="1">
      <c r="A526" s="3" t="s">
        <v>616</v>
      </c>
      <c r="B526" s="3" t="s">
        <v>2</v>
      </c>
      <c r="C526" s="3" t="s">
        <v>2</v>
      </c>
      <c r="D526" s="3" t="s">
        <v>2</v>
      </c>
      <c r="E526" s="3" t="s">
        <v>2</v>
      </c>
      <c r="F526" s="3" t="s">
        <v>2</v>
      </c>
      <c r="G526" s="3" t="s">
        <v>2</v>
      </c>
      <c r="H526" s="3" t="s">
        <v>2</v>
      </c>
      <c r="I526" s="3" t="s">
        <v>2</v>
      </c>
      <c r="J526" s="3" t="s">
        <v>2</v>
      </c>
      <c r="K526" s="3" t="s">
        <v>2</v>
      </c>
      <c r="L526" s="3" t="s">
        <v>2</v>
      </c>
      <c r="M526" s="3" t="s">
        <v>2</v>
      </c>
      <c r="N526" s="3" t="s">
        <v>2</v>
      </c>
    </row>
    <row r="527" spans="1:14" ht="20.25" customHeight="1">
      <c r="A527" s="3" t="s">
        <v>617</v>
      </c>
      <c r="B527" s="3" t="s">
        <v>2221</v>
      </c>
      <c r="C527" s="3" t="s">
        <v>2</v>
      </c>
      <c r="D527" s="3" t="s">
        <v>2</v>
      </c>
      <c r="E527" s="3" t="s">
        <v>2</v>
      </c>
      <c r="F527" s="3" t="s">
        <v>2</v>
      </c>
      <c r="G527" s="3" t="s">
        <v>2</v>
      </c>
      <c r="H527" s="3" t="s">
        <v>2</v>
      </c>
      <c r="I527" s="3" t="s">
        <v>2</v>
      </c>
      <c r="J527" s="3" t="s">
        <v>2</v>
      </c>
      <c r="K527" s="3" t="s">
        <v>2</v>
      </c>
      <c r="L527" s="3" t="s">
        <v>2</v>
      </c>
      <c r="M527" s="3" t="s">
        <v>2</v>
      </c>
      <c r="N527" s="3" t="s">
        <v>2</v>
      </c>
    </row>
    <row r="528" spans="1:14" ht="20.25" customHeight="1">
      <c r="A528" s="3" t="s">
        <v>618</v>
      </c>
      <c r="B528" s="3" t="s">
        <v>2222</v>
      </c>
      <c r="C528" s="3" t="s">
        <v>2</v>
      </c>
      <c r="D528" s="3" t="s">
        <v>2</v>
      </c>
      <c r="E528" s="3" t="s">
        <v>2</v>
      </c>
      <c r="F528" s="3" t="s">
        <v>2</v>
      </c>
      <c r="G528" s="3" t="s">
        <v>2</v>
      </c>
      <c r="H528" s="3" t="s">
        <v>2</v>
      </c>
      <c r="I528" s="3" t="s">
        <v>2</v>
      </c>
      <c r="J528" s="3" t="s">
        <v>2</v>
      </c>
      <c r="K528" s="3" t="s">
        <v>2</v>
      </c>
      <c r="L528" s="3" t="s">
        <v>2</v>
      </c>
      <c r="M528" s="3" t="s">
        <v>2</v>
      </c>
      <c r="N528" s="3" t="s">
        <v>2</v>
      </c>
    </row>
    <row r="529" spans="1:14" ht="20.25" customHeight="1">
      <c r="A529" s="3" t="s">
        <v>619</v>
      </c>
      <c r="B529" s="3" t="s">
        <v>2</v>
      </c>
      <c r="C529" s="3" t="s">
        <v>2</v>
      </c>
      <c r="D529" s="3" t="s">
        <v>2</v>
      </c>
      <c r="E529" s="3" t="s">
        <v>2</v>
      </c>
      <c r="F529" s="3" t="s">
        <v>2</v>
      </c>
      <c r="G529" s="3" t="s">
        <v>2</v>
      </c>
      <c r="H529" s="3" t="s">
        <v>2</v>
      </c>
      <c r="I529" s="3" t="s">
        <v>2</v>
      </c>
      <c r="J529" s="3" t="s">
        <v>2</v>
      </c>
      <c r="K529" s="3" t="s">
        <v>2</v>
      </c>
      <c r="L529" s="3" t="s">
        <v>2</v>
      </c>
      <c r="M529" s="3" t="s">
        <v>2</v>
      </c>
      <c r="N529" s="3" t="s">
        <v>2</v>
      </c>
    </row>
    <row r="530" spans="1:14" ht="20.25" customHeight="1">
      <c r="A530" s="3" t="s">
        <v>620</v>
      </c>
      <c r="B530" s="3" t="s">
        <v>2223</v>
      </c>
      <c r="C530" s="3">
        <v>0</v>
      </c>
      <c r="D530" s="3">
        <v>0.01</v>
      </c>
      <c r="E530" s="3">
        <v>0.01</v>
      </c>
      <c r="F530" s="3">
        <v>3.1E-2</v>
      </c>
      <c r="G530" s="3">
        <v>0.1</v>
      </c>
      <c r="H530" s="3">
        <v>0.1</v>
      </c>
      <c r="I530" s="3">
        <v>40.9</v>
      </c>
      <c r="J530" s="3">
        <v>0.38950000000000001</v>
      </c>
      <c r="K530" s="3">
        <v>28.1</v>
      </c>
      <c r="L530" s="3">
        <v>0.26800000000000002</v>
      </c>
      <c r="M530" s="3">
        <v>13.6</v>
      </c>
      <c r="N530" s="3">
        <v>0.1298</v>
      </c>
    </row>
    <row r="531" spans="1:14" ht="20.25" customHeight="1">
      <c r="A531" s="3" t="s">
        <v>621</v>
      </c>
      <c r="B531" s="3" t="s">
        <v>2224</v>
      </c>
      <c r="C531" s="3" t="s">
        <v>2</v>
      </c>
      <c r="D531" s="3" t="s">
        <v>2</v>
      </c>
      <c r="E531" s="3" t="s">
        <v>2</v>
      </c>
      <c r="F531" s="3" t="s">
        <v>2</v>
      </c>
      <c r="G531" s="3" t="s">
        <v>2</v>
      </c>
      <c r="H531" s="3" t="s">
        <v>2</v>
      </c>
      <c r="I531" s="3" t="s">
        <v>2</v>
      </c>
      <c r="J531" s="3" t="s">
        <v>2</v>
      </c>
      <c r="K531" s="3" t="s">
        <v>2</v>
      </c>
      <c r="L531" s="3" t="s">
        <v>2</v>
      </c>
      <c r="M531" s="3" t="s">
        <v>2</v>
      </c>
      <c r="N531" s="3" t="s">
        <v>2</v>
      </c>
    </row>
    <row r="532" spans="1:14" ht="20.25" customHeight="1">
      <c r="A532" s="3" t="s">
        <v>622</v>
      </c>
      <c r="B532" s="3" t="s">
        <v>2</v>
      </c>
      <c r="C532" s="3" t="s">
        <v>2</v>
      </c>
      <c r="D532" s="3" t="s">
        <v>2</v>
      </c>
      <c r="E532" s="3" t="s">
        <v>2</v>
      </c>
      <c r="F532" s="3" t="s">
        <v>2</v>
      </c>
      <c r="G532" s="3" t="s">
        <v>2</v>
      </c>
      <c r="H532" s="3" t="s">
        <v>2</v>
      </c>
      <c r="I532" s="3" t="s">
        <v>2</v>
      </c>
      <c r="J532" s="3" t="s">
        <v>2</v>
      </c>
      <c r="K532" s="3" t="s">
        <v>2</v>
      </c>
      <c r="L532" s="3" t="s">
        <v>2</v>
      </c>
      <c r="M532" s="3" t="s">
        <v>2</v>
      </c>
      <c r="N532" s="3" t="s">
        <v>2</v>
      </c>
    </row>
    <row r="533" spans="1:14" ht="20.25" customHeight="1">
      <c r="A533" s="3" t="s">
        <v>623</v>
      </c>
      <c r="B533" s="3" t="s">
        <v>2225</v>
      </c>
      <c r="C533" s="3" t="s">
        <v>2</v>
      </c>
      <c r="D533" s="3" t="s">
        <v>2</v>
      </c>
      <c r="E533" s="3" t="s">
        <v>2</v>
      </c>
      <c r="F533" s="3" t="s">
        <v>2</v>
      </c>
      <c r="G533" s="3" t="s">
        <v>2</v>
      </c>
      <c r="H533" s="3" t="s">
        <v>2</v>
      </c>
      <c r="I533" s="3" t="s">
        <v>2</v>
      </c>
      <c r="J533" s="3" t="s">
        <v>2</v>
      </c>
      <c r="K533" s="3" t="s">
        <v>2</v>
      </c>
      <c r="L533" s="3" t="s">
        <v>2</v>
      </c>
      <c r="M533" s="3" t="s">
        <v>2</v>
      </c>
      <c r="N533" s="3" t="s">
        <v>2</v>
      </c>
    </row>
    <row r="534" spans="1:14" ht="20.25" customHeight="1">
      <c r="A534" s="3" t="s">
        <v>624</v>
      </c>
      <c r="B534" s="3" t="s">
        <v>2226</v>
      </c>
      <c r="C534" s="3">
        <v>1.67</v>
      </c>
      <c r="D534" s="3">
        <v>2.15</v>
      </c>
      <c r="E534" s="3">
        <v>2.15</v>
      </c>
      <c r="F534" s="3">
        <v>0.46</v>
      </c>
      <c r="G534" s="3">
        <v>0.59</v>
      </c>
      <c r="H534" s="3">
        <v>0.59</v>
      </c>
      <c r="I534" s="3">
        <v>0</v>
      </c>
      <c r="J534" s="3">
        <v>0</v>
      </c>
      <c r="K534" s="3">
        <v>0</v>
      </c>
      <c r="L534" s="3">
        <v>0</v>
      </c>
      <c r="M534" s="3">
        <v>0</v>
      </c>
      <c r="N534" s="3">
        <v>0</v>
      </c>
    </row>
    <row r="535" spans="1:14" ht="20.25" customHeight="1">
      <c r="A535" s="3" t="s">
        <v>625</v>
      </c>
      <c r="B535" s="3" t="s">
        <v>2227</v>
      </c>
      <c r="C535" s="3" t="s">
        <v>2</v>
      </c>
      <c r="D535" s="3" t="s">
        <v>2</v>
      </c>
      <c r="E535" s="3" t="s">
        <v>2</v>
      </c>
      <c r="F535" s="3" t="s">
        <v>2</v>
      </c>
      <c r="G535" s="3" t="s">
        <v>2</v>
      </c>
      <c r="H535" s="3" t="s">
        <v>2</v>
      </c>
      <c r="I535" s="3" t="s">
        <v>2</v>
      </c>
      <c r="J535" s="3" t="s">
        <v>2</v>
      </c>
      <c r="K535" s="3" t="s">
        <v>2</v>
      </c>
      <c r="L535" s="3" t="s">
        <v>2</v>
      </c>
      <c r="M535" s="3" t="s">
        <v>2</v>
      </c>
      <c r="N535" s="3" t="s">
        <v>2</v>
      </c>
    </row>
    <row r="536" spans="1:14" ht="20.25" customHeight="1">
      <c r="A536" s="3" t="s">
        <v>626</v>
      </c>
      <c r="B536" s="3" t="s">
        <v>2</v>
      </c>
      <c r="C536" s="3" t="s">
        <v>2</v>
      </c>
      <c r="D536" s="3" t="s">
        <v>2</v>
      </c>
      <c r="E536" s="3" t="s">
        <v>2</v>
      </c>
      <c r="F536" s="3" t="s">
        <v>2</v>
      </c>
      <c r="G536" s="3" t="s">
        <v>2</v>
      </c>
      <c r="H536" s="3" t="s">
        <v>2</v>
      </c>
      <c r="I536" s="3" t="s">
        <v>2</v>
      </c>
      <c r="J536" s="3" t="s">
        <v>2</v>
      </c>
      <c r="K536" s="3" t="s">
        <v>2</v>
      </c>
      <c r="L536" s="3" t="s">
        <v>2</v>
      </c>
      <c r="M536" s="3" t="s">
        <v>2</v>
      </c>
      <c r="N536" s="3" t="s">
        <v>2</v>
      </c>
    </row>
    <row r="537" spans="1:14" ht="20.25" customHeight="1">
      <c r="A537" s="3" t="s">
        <v>627</v>
      </c>
      <c r="B537" s="3" t="s">
        <v>2228</v>
      </c>
      <c r="C537" s="3" t="s">
        <v>2</v>
      </c>
      <c r="D537" s="3" t="s">
        <v>2</v>
      </c>
      <c r="E537" s="3" t="s">
        <v>2</v>
      </c>
      <c r="F537" s="3" t="s">
        <v>2</v>
      </c>
      <c r="G537" s="3" t="s">
        <v>2</v>
      </c>
      <c r="H537" s="3" t="s">
        <v>2</v>
      </c>
      <c r="I537" s="3" t="s">
        <v>2</v>
      </c>
      <c r="J537" s="3" t="s">
        <v>2</v>
      </c>
      <c r="K537" s="3" t="s">
        <v>2</v>
      </c>
      <c r="L537" s="3" t="s">
        <v>2</v>
      </c>
      <c r="M537" s="3" t="s">
        <v>2</v>
      </c>
      <c r="N537" s="3" t="s">
        <v>2</v>
      </c>
    </row>
    <row r="538" spans="1:14" ht="20.25" customHeight="1">
      <c r="A538" s="3" t="s">
        <v>628</v>
      </c>
      <c r="B538" s="3" t="s">
        <v>2229</v>
      </c>
      <c r="C538" s="3">
        <v>0.79</v>
      </c>
      <c r="D538" s="3">
        <v>0.67</v>
      </c>
      <c r="E538" s="3">
        <v>0.67</v>
      </c>
      <c r="F538" s="3">
        <v>0.53700000000000003</v>
      </c>
      <c r="G538" s="3">
        <v>0.45200000000000001</v>
      </c>
      <c r="H538" s="3">
        <v>0.45200000000000001</v>
      </c>
      <c r="I538" s="3">
        <v>1400</v>
      </c>
      <c r="J538" s="3">
        <v>0.94720000000000004</v>
      </c>
      <c r="K538" s="3">
        <v>1372.7</v>
      </c>
      <c r="L538" s="3">
        <v>0.92869999999999997</v>
      </c>
      <c r="M538" s="3">
        <v>95.8</v>
      </c>
      <c r="N538" s="3">
        <v>6.4799999999999996E-2</v>
      </c>
    </row>
    <row r="539" spans="1:14" ht="20.25" customHeight="1">
      <c r="A539" s="3" t="s">
        <v>629</v>
      </c>
      <c r="B539" s="3" t="s">
        <v>2230</v>
      </c>
      <c r="C539" s="3" t="s">
        <v>2</v>
      </c>
      <c r="D539" s="3" t="s">
        <v>2</v>
      </c>
      <c r="E539" s="3" t="s">
        <v>2</v>
      </c>
      <c r="F539" s="3" t="s">
        <v>2</v>
      </c>
      <c r="G539" s="3" t="s">
        <v>2</v>
      </c>
      <c r="H539" s="3" t="s">
        <v>2</v>
      </c>
      <c r="I539" s="3" t="s">
        <v>2</v>
      </c>
      <c r="J539" s="3" t="s">
        <v>2</v>
      </c>
      <c r="K539" s="3" t="s">
        <v>2</v>
      </c>
      <c r="L539" s="3" t="s">
        <v>2</v>
      </c>
      <c r="M539" s="3" t="s">
        <v>2</v>
      </c>
      <c r="N539" s="3" t="s">
        <v>2</v>
      </c>
    </row>
    <row r="540" spans="1:14" ht="20.25" customHeight="1">
      <c r="A540" s="3" t="s">
        <v>630</v>
      </c>
      <c r="B540" s="3" t="s">
        <v>2231</v>
      </c>
      <c r="C540" s="3" t="s">
        <v>2</v>
      </c>
      <c r="D540" s="3" t="s">
        <v>2</v>
      </c>
      <c r="E540" s="3" t="s">
        <v>2</v>
      </c>
      <c r="F540" s="3" t="s">
        <v>2</v>
      </c>
      <c r="G540" s="3" t="s">
        <v>2</v>
      </c>
      <c r="H540" s="3" t="s">
        <v>2</v>
      </c>
      <c r="I540" s="3" t="s">
        <v>2</v>
      </c>
      <c r="J540" s="3" t="s">
        <v>2</v>
      </c>
      <c r="K540" s="3" t="s">
        <v>2</v>
      </c>
      <c r="L540" s="3" t="s">
        <v>2</v>
      </c>
      <c r="M540" s="3" t="s">
        <v>2</v>
      </c>
      <c r="N540" s="3" t="s">
        <v>2</v>
      </c>
    </row>
    <row r="541" spans="1:14" ht="20.25" customHeight="1">
      <c r="A541" s="3" t="s">
        <v>631</v>
      </c>
      <c r="B541" s="3" t="s">
        <v>2</v>
      </c>
      <c r="C541" s="3" t="s">
        <v>2</v>
      </c>
      <c r="D541" s="3" t="s">
        <v>2</v>
      </c>
      <c r="E541" s="3" t="s">
        <v>2</v>
      </c>
      <c r="F541" s="3" t="s">
        <v>2</v>
      </c>
      <c r="G541" s="3" t="s">
        <v>2</v>
      </c>
      <c r="H541" s="3" t="s">
        <v>2</v>
      </c>
      <c r="I541" s="3" t="s">
        <v>2</v>
      </c>
      <c r="J541" s="3" t="s">
        <v>2</v>
      </c>
      <c r="K541" s="3" t="s">
        <v>2</v>
      </c>
      <c r="L541" s="3" t="s">
        <v>2</v>
      </c>
      <c r="M541" s="3" t="s">
        <v>2</v>
      </c>
      <c r="N541" s="3" t="s">
        <v>2</v>
      </c>
    </row>
    <row r="542" spans="1:14" ht="20.25" customHeight="1">
      <c r="A542" s="3" t="s">
        <v>632</v>
      </c>
      <c r="B542" s="3" t="s">
        <v>2</v>
      </c>
      <c r="C542" s="3" t="s">
        <v>2</v>
      </c>
      <c r="D542" s="3" t="s">
        <v>2</v>
      </c>
      <c r="E542" s="3" t="s">
        <v>2</v>
      </c>
      <c r="F542" s="3" t="s">
        <v>2</v>
      </c>
      <c r="G542" s="3" t="s">
        <v>2</v>
      </c>
      <c r="H542" s="3" t="s">
        <v>2</v>
      </c>
      <c r="I542" s="3" t="s">
        <v>2</v>
      </c>
      <c r="J542" s="3" t="s">
        <v>2</v>
      </c>
      <c r="K542" s="3" t="s">
        <v>2</v>
      </c>
      <c r="L542" s="3" t="s">
        <v>2</v>
      </c>
      <c r="M542" s="3" t="s">
        <v>2</v>
      </c>
      <c r="N542" s="3" t="s">
        <v>2</v>
      </c>
    </row>
    <row r="543" spans="1:14" ht="20.25" customHeight="1">
      <c r="A543" s="3" t="s">
        <v>633</v>
      </c>
      <c r="B543" s="3" t="s">
        <v>2232</v>
      </c>
      <c r="C543" s="3">
        <v>0.1</v>
      </c>
      <c r="D543" s="3">
        <v>0.13</v>
      </c>
      <c r="E543" s="3">
        <v>0.13</v>
      </c>
      <c r="F543" s="3">
        <v>0.48799999999999999</v>
      </c>
      <c r="G543" s="3">
        <v>0.63400000000000001</v>
      </c>
      <c r="H543" s="3">
        <v>0.63400000000000001</v>
      </c>
      <c r="I543" s="3">
        <v>0</v>
      </c>
      <c r="J543" s="3">
        <v>0</v>
      </c>
      <c r="K543" s="3">
        <v>0</v>
      </c>
      <c r="L543" s="3">
        <v>0</v>
      </c>
      <c r="M543" s="3">
        <v>0</v>
      </c>
      <c r="N543" s="3">
        <v>0</v>
      </c>
    </row>
    <row r="544" spans="1:14" ht="20.25" customHeight="1">
      <c r="A544" s="3" t="s">
        <v>634</v>
      </c>
      <c r="B544" s="3" t="s">
        <v>2233</v>
      </c>
      <c r="C544" s="3" t="s">
        <v>2</v>
      </c>
      <c r="D544" s="3" t="s">
        <v>2</v>
      </c>
      <c r="E544" s="3" t="s">
        <v>2</v>
      </c>
      <c r="F544" s="3" t="s">
        <v>2</v>
      </c>
      <c r="G544" s="3" t="s">
        <v>2</v>
      </c>
      <c r="H544" s="3" t="s">
        <v>2</v>
      </c>
      <c r="I544" s="3" t="s">
        <v>2</v>
      </c>
      <c r="J544" s="3" t="s">
        <v>2</v>
      </c>
      <c r="K544" s="3" t="s">
        <v>2</v>
      </c>
      <c r="L544" s="3" t="s">
        <v>2</v>
      </c>
      <c r="M544" s="3" t="s">
        <v>2</v>
      </c>
      <c r="N544" s="3" t="s">
        <v>2</v>
      </c>
    </row>
    <row r="545" spans="1:14" ht="20.25" customHeight="1">
      <c r="A545" s="3" t="s">
        <v>635</v>
      </c>
      <c r="B545" s="3" t="s">
        <v>2234</v>
      </c>
      <c r="C545" s="3" t="s">
        <v>2</v>
      </c>
      <c r="D545" s="3" t="s">
        <v>2</v>
      </c>
      <c r="E545" s="3" t="s">
        <v>2</v>
      </c>
      <c r="F545" s="3" t="s">
        <v>2</v>
      </c>
      <c r="G545" s="3" t="s">
        <v>2</v>
      </c>
      <c r="H545" s="3" t="s">
        <v>2</v>
      </c>
      <c r="I545" s="3" t="s">
        <v>2</v>
      </c>
      <c r="J545" s="3" t="s">
        <v>2</v>
      </c>
      <c r="K545" s="3" t="s">
        <v>2</v>
      </c>
      <c r="L545" s="3" t="s">
        <v>2</v>
      </c>
      <c r="M545" s="3" t="s">
        <v>2</v>
      </c>
      <c r="N545" s="3" t="s">
        <v>2</v>
      </c>
    </row>
    <row r="546" spans="1:14" ht="20.25" customHeight="1">
      <c r="A546" s="3" t="s">
        <v>636</v>
      </c>
      <c r="B546" s="3" t="s">
        <v>2235</v>
      </c>
      <c r="C546" s="3" t="s">
        <v>2</v>
      </c>
      <c r="D546" s="3" t="s">
        <v>2</v>
      </c>
      <c r="E546" s="3" t="s">
        <v>2</v>
      </c>
      <c r="F546" s="3" t="s">
        <v>2</v>
      </c>
      <c r="G546" s="3" t="s">
        <v>2</v>
      </c>
      <c r="H546" s="3" t="s">
        <v>2</v>
      </c>
      <c r="I546" s="3" t="s">
        <v>2</v>
      </c>
      <c r="J546" s="3" t="s">
        <v>2</v>
      </c>
      <c r="K546" s="3" t="s">
        <v>2</v>
      </c>
      <c r="L546" s="3" t="s">
        <v>2</v>
      </c>
      <c r="M546" s="3" t="s">
        <v>2</v>
      </c>
      <c r="N546" s="3" t="s">
        <v>2</v>
      </c>
    </row>
    <row r="547" spans="1:14" ht="20.25" customHeight="1">
      <c r="A547" s="3" t="s">
        <v>637</v>
      </c>
      <c r="B547" s="3" t="s">
        <v>2</v>
      </c>
      <c r="C547" s="3" t="s">
        <v>2</v>
      </c>
      <c r="D547" s="3" t="s">
        <v>2</v>
      </c>
      <c r="E547" s="3" t="s">
        <v>2</v>
      </c>
      <c r="F547" s="3" t="s">
        <v>2</v>
      </c>
      <c r="G547" s="3" t="s">
        <v>2</v>
      </c>
      <c r="H547" s="3" t="s">
        <v>2</v>
      </c>
      <c r="I547" s="3" t="s">
        <v>2</v>
      </c>
      <c r="J547" s="3" t="s">
        <v>2</v>
      </c>
      <c r="K547" s="3" t="s">
        <v>2</v>
      </c>
      <c r="L547" s="3" t="s">
        <v>2</v>
      </c>
      <c r="M547" s="3" t="s">
        <v>2</v>
      </c>
      <c r="N547" s="3" t="s">
        <v>2</v>
      </c>
    </row>
    <row r="548" spans="1:14" ht="20.25" customHeight="1">
      <c r="A548" s="3" t="s">
        <v>638</v>
      </c>
      <c r="B548" s="3" t="s">
        <v>2236</v>
      </c>
      <c r="C548" s="3" t="s">
        <v>2</v>
      </c>
      <c r="D548" s="3" t="s">
        <v>2</v>
      </c>
      <c r="E548" s="3" t="s">
        <v>2</v>
      </c>
      <c r="F548" s="3" t="s">
        <v>2</v>
      </c>
      <c r="G548" s="3" t="s">
        <v>2</v>
      </c>
      <c r="H548" s="3" t="s">
        <v>2</v>
      </c>
      <c r="I548" s="3" t="s">
        <v>2</v>
      </c>
      <c r="J548" s="3" t="s">
        <v>2</v>
      </c>
      <c r="K548" s="3" t="s">
        <v>2</v>
      </c>
      <c r="L548" s="3" t="s">
        <v>2</v>
      </c>
      <c r="M548" s="3" t="s">
        <v>2</v>
      </c>
      <c r="N548" s="3" t="s">
        <v>2</v>
      </c>
    </row>
    <row r="549" spans="1:14" ht="20.25" customHeight="1">
      <c r="A549" s="3" t="s">
        <v>639</v>
      </c>
      <c r="B549" s="3" t="s">
        <v>2</v>
      </c>
      <c r="C549" s="3" t="s">
        <v>2</v>
      </c>
      <c r="D549" s="3" t="s">
        <v>2</v>
      </c>
      <c r="E549" s="3" t="s">
        <v>2</v>
      </c>
      <c r="F549" s="3" t="s">
        <v>2</v>
      </c>
      <c r="G549" s="3" t="s">
        <v>2</v>
      </c>
      <c r="H549" s="3" t="s">
        <v>2</v>
      </c>
      <c r="I549" s="3" t="s">
        <v>2</v>
      </c>
      <c r="J549" s="3" t="s">
        <v>2</v>
      </c>
      <c r="K549" s="3" t="s">
        <v>2</v>
      </c>
      <c r="L549" s="3" t="s">
        <v>2</v>
      </c>
      <c r="M549" s="3" t="s">
        <v>2</v>
      </c>
      <c r="N549" s="3" t="s">
        <v>2</v>
      </c>
    </row>
    <row r="550" spans="1:14" ht="20.25" customHeight="1">
      <c r="A550" s="3" t="s">
        <v>640</v>
      </c>
      <c r="B550" s="3" t="s">
        <v>2237</v>
      </c>
      <c r="C550" s="3" t="s">
        <v>2</v>
      </c>
      <c r="D550" s="3" t="s">
        <v>2</v>
      </c>
      <c r="E550" s="3" t="s">
        <v>2</v>
      </c>
      <c r="F550" s="3" t="s">
        <v>2</v>
      </c>
      <c r="G550" s="3" t="s">
        <v>2</v>
      </c>
      <c r="H550" s="3" t="s">
        <v>2</v>
      </c>
      <c r="I550" s="3" t="s">
        <v>2</v>
      </c>
      <c r="J550" s="3" t="s">
        <v>2</v>
      </c>
      <c r="K550" s="3" t="s">
        <v>2</v>
      </c>
      <c r="L550" s="3" t="s">
        <v>2</v>
      </c>
      <c r="M550" s="3" t="s">
        <v>2</v>
      </c>
      <c r="N550" s="3" t="s">
        <v>2</v>
      </c>
    </row>
    <row r="551" spans="1:14" ht="20.25" customHeight="1">
      <c r="A551" s="3" t="s">
        <v>641</v>
      </c>
      <c r="B551" s="3" t="s">
        <v>2238</v>
      </c>
      <c r="C551" s="3" t="s">
        <v>2</v>
      </c>
      <c r="D551" s="3" t="s">
        <v>2</v>
      </c>
      <c r="E551" s="3" t="s">
        <v>2</v>
      </c>
      <c r="F551" s="3" t="s">
        <v>2</v>
      </c>
      <c r="G551" s="3" t="s">
        <v>2</v>
      </c>
      <c r="H551" s="3" t="s">
        <v>2</v>
      </c>
      <c r="I551" s="3" t="s">
        <v>2</v>
      </c>
      <c r="J551" s="3" t="s">
        <v>2</v>
      </c>
      <c r="K551" s="3" t="s">
        <v>2</v>
      </c>
      <c r="L551" s="3" t="s">
        <v>2</v>
      </c>
      <c r="M551" s="3" t="s">
        <v>2</v>
      </c>
      <c r="N551" s="3" t="s">
        <v>2</v>
      </c>
    </row>
    <row r="552" spans="1:14" ht="20.25" customHeight="1">
      <c r="A552" s="3" t="s">
        <v>642</v>
      </c>
      <c r="B552" s="3" t="s">
        <v>2239</v>
      </c>
      <c r="C552" s="3">
        <v>0.01</v>
      </c>
      <c r="D552" s="3">
        <v>0.01</v>
      </c>
      <c r="E552" s="3">
        <v>0.01</v>
      </c>
      <c r="F552" s="3">
        <v>0.62</v>
      </c>
      <c r="G552" s="3">
        <v>0.58399999999999996</v>
      </c>
      <c r="H552" s="3">
        <v>0.58399999999999996</v>
      </c>
      <c r="I552" s="3">
        <v>0</v>
      </c>
      <c r="J552" s="3">
        <v>0</v>
      </c>
      <c r="K552" s="3">
        <v>0</v>
      </c>
      <c r="L552" s="3">
        <v>0</v>
      </c>
      <c r="M552" s="3">
        <v>0</v>
      </c>
      <c r="N552" s="3">
        <v>0</v>
      </c>
    </row>
    <row r="553" spans="1:14" ht="20.25" customHeight="1">
      <c r="A553" s="3" t="s">
        <v>643</v>
      </c>
      <c r="B553" s="3" t="s">
        <v>2</v>
      </c>
      <c r="C553" s="3" t="s">
        <v>2</v>
      </c>
      <c r="D553" s="3" t="s">
        <v>2</v>
      </c>
      <c r="E553" s="3" t="s">
        <v>2</v>
      </c>
      <c r="F553" s="3" t="s">
        <v>2</v>
      </c>
      <c r="G553" s="3" t="s">
        <v>2</v>
      </c>
      <c r="H553" s="3" t="s">
        <v>2</v>
      </c>
      <c r="I553" s="3" t="s">
        <v>2</v>
      </c>
      <c r="J553" s="3" t="s">
        <v>2</v>
      </c>
      <c r="K553" s="3" t="s">
        <v>2</v>
      </c>
      <c r="L553" s="3" t="s">
        <v>2</v>
      </c>
      <c r="M553" s="3" t="s">
        <v>2</v>
      </c>
      <c r="N553" s="3" t="s">
        <v>2</v>
      </c>
    </row>
    <row r="554" spans="1:14" ht="20.25" customHeight="1">
      <c r="A554" s="3" t="s">
        <v>644</v>
      </c>
      <c r="B554" s="3" t="s">
        <v>2240</v>
      </c>
      <c r="C554" s="3">
        <v>0.01</v>
      </c>
      <c r="D554" s="3">
        <v>0.01</v>
      </c>
      <c r="E554" s="3">
        <v>0.01</v>
      </c>
      <c r="F554" s="3">
        <v>0.48399999999999999</v>
      </c>
      <c r="G554" s="3">
        <v>0.59199999999999997</v>
      </c>
      <c r="H554" s="3">
        <v>0.59199999999999997</v>
      </c>
      <c r="I554" s="3">
        <v>0</v>
      </c>
      <c r="J554" s="3">
        <v>0</v>
      </c>
      <c r="K554" s="3">
        <v>0</v>
      </c>
      <c r="L554" s="3">
        <v>0</v>
      </c>
      <c r="M554" s="3">
        <v>0</v>
      </c>
      <c r="N554" s="3">
        <v>0</v>
      </c>
    </row>
    <row r="555" spans="1:14" ht="20.25" customHeight="1">
      <c r="A555" s="3" t="s">
        <v>645</v>
      </c>
      <c r="B555" s="3" t="s">
        <v>2241</v>
      </c>
      <c r="C555" s="3">
        <v>19.96</v>
      </c>
      <c r="D555" s="3">
        <v>18.39</v>
      </c>
      <c r="E555" s="3">
        <v>18.39</v>
      </c>
      <c r="F555" s="3">
        <v>0.46</v>
      </c>
      <c r="G555" s="3">
        <v>0.42399999999999999</v>
      </c>
      <c r="H555" s="3">
        <v>0.42399999999999999</v>
      </c>
      <c r="I555" s="3">
        <v>0</v>
      </c>
      <c r="J555" s="3">
        <v>0</v>
      </c>
      <c r="K555" s="3">
        <v>0</v>
      </c>
      <c r="L555" s="3">
        <v>0</v>
      </c>
      <c r="M555" s="3">
        <v>0</v>
      </c>
      <c r="N555" s="3">
        <v>0</v>
      </c>
    </row>
    <row r="556" spans="1:14" ht="20.25" customHeight="1">
      <c r="A556" s="3" t="s">
        <v>646</v>
      </c>
      <c r="B556" s="3" t="s">
        <v>2242</v>
      </c>
      <c r="C556" s="3" t="s">
        <v>2</v>
      </c>
      <c r="D556" s="3" t="s">
        <v>2</v>
      </c>
      <c r="E556" s="3" t="s">
        <v>2</v>
      </c>
      <c r="F556" s="3" t="s">
        <v>2</v>
      </c>
      <c r="G556" s="3" t="s">
        <v>2</v>
      </c>
      <c r="H556" s="3" t="s">
        <v>2</v>
      </c>
      <c r="I556" s="3" t="s">
        <v>2</v>
      </c>
      <c r="J556" s="3" t="s">
        <v>2</v>
      </c>
      <c r="K556" s="3" t="s">
        <v>2</v>
      </c>
      <c r="L556" s="3" t="s">
        <v>2</v>
      </c>
      <c r="M556" s="3" t="s">
        <v>2</v>
      </c>
      <c r="N556" s="3" t="s">
        <v>2</v>
      </c>
    </row>
    <row r="557" spans="1:14" ht="20.25" customHeight="1">
      <c r="A557" s="3" t="s">
        <v>647</v>
      </c>
      <c r="B557" s="3" t="s">
        <v>2</v>
      </c>
      <c r="C557" s="3" t="s">
        <v>2</v>
      </c>
      <c r="D557" s="3" t="s">
        <v>2</v>
      </c>
      <c r="E557" s="3" t="s">
        <v>2</v>
      </c>
      <c r="F557" s="3" t="s">
        <v>2</v>
      </c>
      <c r="G557" s="3" t="s">
        <v>2</v>
      </c>
      <c r="H557" s="3" t="s">
        <v>2</v>
      </c>
      <c r="I557" s="3" t="s">
        <v>2</v>
      </c>
      <c r="J557" s="3" t="s">
        <v>2</v>
      </c>
      <c r="K557" s="3" t="s">
        <v>2</v>
      </c>
      <c r="L557" s="3" t="s">
        <v>2</v>
      </c>
      <c r="M557" s="3" t="s">
        <v>2</v>
      </c>
      <c r="N557" s="3" t="s">
        <v>2</v>
      </c>
    </row>
    <row r="558" spans="1:14" ht="20.25" customHeight="1">
      <c r="A558" s="3" t="s">
        <v>648</v>
      </c>
      <c r="B558" s="3" t="s">
        <v>2243</v>
      </c>
      <c r="C558" s="3">
        <v>0.01</v>
      </c>
      <c r="D558" s="3">
        <v>0.01</v>
      </c>
      <c r="E558" s="3">
        <v>0.01</v>
      </c>
      <c r="F558" s="3">
        <v>0.42199999999999999</v>
      </c>
      <c r="G558" s="3">
        <v>0.42199999999999999</v>
      </c>
      <c r="H558" s="3">
        <v>0.42199999999999999</v>
      </c>
      <c r="I558" s="3">
        <v>2.4</v>
      </c>
      <c r="J558" s="3">
        <v>0.14199999999999999</v>
      </c>
      <c r="K558" s="3">
        <v>2.4</v>
      </c>
      <c r="L558" s="3">
        <v>0.14199999999999999</v>
      </c>
      <c r="M558" s="3">
        <v>0</v>
      </c>
      <c r="N558" s="3">
        <v>0</v>
      </c>
    </row>
    <row r="559" spans="1:14" ht="20.25" customHeight="1">
      <c r="A559" s="3" t="s">
        <v>649</v>
      </c>
      <c r="B559" s="3" t="s">
        <v>2244</v>
      </c>
      <c r="C559" s="3" t="s">
        <v>2</v>
      </c>
      <c r="D559" s="3" t="s">
        <v>2</v>
      </c>
      <c r="E559" s="3" t="s">
        <v>2</v>
      </c>
      <c r="F559" s="3" t="s">
        <v>2</v>
      </c>
      <c r="G559" s="3" t="s">
        <v>2</v>
      </c>
      <c r="H559" s="3" t="s">
        <v>2</v>
      </c>
      <c r="I559" s="3" t="s">
        <v>2</v>
      </c>
      <c r="J559" s="3" t="s">
        <v>2</v>
      </c>
      <c r="K559" s="3" t="s">
        <v>2</v>
      </c>
      <c r="L559" s="3" t="s">
        <v>2</v>
      </c>
      <c r="M559" s="3" t="s">
        <v>2</v>
      </c>
      <c r="N559" s="3" t="s">
        <v>2</v>
      </c>
    </row>
    <row r="560" spans="1:14" ht="20.25" customHeight="1">
      <c r="A560" s="3" t="s">
        <v>650</v>
      </c>
      <c r="B560" s="3" t="s">
        <v>2245</v>
      </c>
      <c r="C560" s="3" t="s">
        <v>2</v>
      </c>
      <c r="D560" s="3" t="s">
        <v>2</v>
      </c>
      <c r="E560" s="3" t="s">
        <v>2</v>
      </c>
      <c r="F560" s="3" t="s">
        <v>2</v>
      </c>
      <c r="G560" s="3" t="s">
        <v>2</v>
      </c>
      <c r="H560" s="3" t="s">
        <v>2</v>
      </c>
      <c r="I560" s="3" t="s">
        <v>2</v>
      </c>
      <c r="J560" s="3" t="s">
        <v>2</v>
      </c>
      <c r="K560" s="3" t="s">
        <v>2</v>
      </c>
      <c r="L560" s="3" t="s">
        <v>2</v>
      </c>
      <c r="M560" s="3" t="s">
        <v>2</v>
      </c>
      <c r="N560" s="3" t="s">
        <v>2</v>
      </c>
    </row>
    <row r="561" spans="1:14" ht="20.25" customHeight="1">
      <c r="A561" s="3" t="s">
        <v>651</v>
      </c>
      <c r="B561" s="3" t="s">
        <v>2246</v>
      </c>
      <c r="C561" s="3" t="s">
        <v>2</v>
      </c>
      <c r="D561" s="3" t="s">
        <v>2</v>
      </c>
      <c r="E561" s="3" t="s">
        <v>2</v>
      </c>
      <c r="F561" s="3" t="s">
        <v>2</v>
      </c>
      <c r="G561" s="3" t="s">
        <v>2</v>
      </c>
      <c r="H561" s="3" t="s">
        <v>2</v>
      </c>
      <c r="I561" s="3" t="s">
        <v>2</v>
      </c>
      <c r="J561" s="3" t="s">
        <v>2</v>
      </c>
      <c r="K561" s="3" t="s">
        <v>2</v>
      </c>
      <c r="L561" s="3" t="s">
        <v>2</v>
      </c>
      <c r="M561" s="3" t="s">
        <v>2</v>
      </c>
      <c r="N561" s="3" t="s">
        <v>2</v>
      </c>
    </row>
    <row r="562" spans="1:14" ht="20.25" customHeight="1">
      <c r="A562" s="3" t="s">
        <v>652</v>
      </c>
      <c r="B562" s="3" t="s">
        <v>2</v>
      </c>
      <c r="C562" s="3" t="s">
        <v>2</v>
      </c>
      <c r="D562" s="3" t="s">
        <v>2</v>
      </c>
      <c r="E562" s="3" t="s">
        <v>2</v>
      </c>
      <c r="F562" s="3" t="s">
        <v>2</v>
      </c>
      <c r="G562" s="3" t="s">
        <v>2</v>
      </c>
      <c r="H562" s="3" t="s">
        <v>2</v>
      </c>
      <c r="I562" s="3" t="s">
        <v>2</v>
      </c>
      <c r="J562" s="3" t="s">
        <v>2</v>
      </c>
      <c r="K562" s="3" t="s">
        <v>2</v>
      </c>
      <c r="L562" s="3" t="s">
        <v>2</v>
      </c>
      <c r="M562" s="3" t="s">
        <v>2</v>
      </c>
      <c r="N562" s="3" t="s">
        <v>2</v>
      </c>
    </row>
    <row r="563" spans="1:14" ht="20.25" customHeight="1">
      <c r="A563" s="3" t="s">
        <v>653</v>
      </c>
      <c r="B563" s="3" t="s">
        <v>2247</v>
      </c>
      <c r="C563" s="3" t="s">
        <v>2</v>
      </c>
      <c r="D563" s="3" t="s">
        <v>2</v>
      </c>
      <c r="E563" s="3" t="s">
        <v>2</v>
      </c>
      <c r="F563" s="3" t="s">
        <v>2</v>
      </c>
      <c r="G563" s="3" t="s">
        <v>2</v>
      </c>
      <c r="H563" s="3" t="s">
        <v>2</v>
      </c>
      <c r="I563" s="3" t="s">
        <v>2</v>
      </c>
      <c r="J563" s="3" t="s">
        <v>2</v>
      </c>
      <c r="K563" s="3" t="s">
        <v>2</v>
      </c>
      <c r="L563" s="3" t="s">
        <v>2</v>
      </c>
      <c r="M563" s="3" t="s">
        <v>2</v>
      </c>
      <c r="N563" s="3" t="s">
        <v>2</v>
      </c>
    </row>
    <row r="564" spans="1:14" ht="20.25" customHeight="1">
      <c r="A564" s="3" t="s">
        <v>654</v>
      </c>
      <c r="B564" s="3" t="s">
        <v>2248</v>
      </c>
      <c r="C564" s="3" t="s">
        <v>2</v>
      </c>
      <c r="D564" s="3" t="s">
        <v>2</v>
      </c>
      <c r="E564" s="3" t="s">
        <v>2</v>
      </c>
      <c r="F564" s="3" t="s">
        <v>2</v>
      </c>
      <c r="G564" s="3" t="s">
        <v>2</v>
      </c>
      <c r="H564" s="3" t="s">
        <v>2</v>
      </c>
      <c r="I564" s="3" t="s">
        <v>2</v>
      </c>
      <c r="J564" s="3" t="s">
        <v>2</v>
      </c>
      <c r="K564" s="3" t="s">
        <v>2</v>
      </c>
      <c r="L564" s="3" t="s">
        <v>2</v>
      </c>
      <c r="M564" s="3" t="s">
        <v>2</v>
      </c>
      <c r="N564" s="3" t="s">
        <v>2</v>
      </c>
    </row>
    <row r="565" spans="1:14" ht="20.25" customHeight="1">
      <c r="A565" s="3" t="s">
        <v>655</v>
      </c>
      <c r="B565" s="3" t="s">
        <v>2249</v>
      </c>
      <c r="C565" s="3">
        <v>2.3199999999999998</v>
      </c>
      <c r="D565" s="3">
        <v>2.2200000000000002</v>
      </c>
      <c r="E565" s="3">
        <v>2.2200000000000002</v>
      </c>
      <c r="F565" s="3">
        <v>0.85499999999999998</v>
      </c>
      <c r="G565" s="3">
        <v>0.81799999999999995</v>
      </c>
      <c r="H565" s="3">
        <v>0.81799999999999995</v>
      </c>
      <c r="I565" s="3">
        <v>0</v>
      </c>
      <c r="J565" s="3">
        <v>0</v>
      </c>
      <c r="K565" s="3">
        <v>0</v>
      </c>
      <c r="L565" s="3">
        <v>0</v>
      </c>
      <c r="M565" s="3">
        <v>0</v>
      </c>
      <c r="N565" s="3">
        <v>0</v>
      </c>
    </row>
    <row r="566" spans="1:14" ht="20.25" customHeight="1">
      <c r="A566" s="3" t="s">
        <v>656</v>
      </c>
      <c r="B566" s="3" t="s">
        <v>2250</v>
      </c>
      <c r="C566" s="3" t="s">
        <v>2</v>
      </c>
      <c r="D566" s="3" t="s">
        <v>2</v>
      </c>
      <c r="E566" s="3" t="s">
        <v>2</v>
      </c>
      <c r="F566" s="3" t="s">
        <v>2</v>
      </c>
      <c r="G566" s="3" t="s">
        <v>2</v>
      </c>
      <c r="H566" s="3" t="s">
        <v>2</v>
      </c>
      <c r="I566" s="3" t="s">
        <v>2</v>
      </c>
      <c r="J566" s="3" t="s">
        <v>2</v>
      </c>
      <c r="K566" s="3" t="s">
        <v>2</v>
      </c>
      <c r="L566" s="3" t="s">
        <v>2</v>
      </c>
      <c r="M566" s="3" t="s">
        <v>2</v>
      </c>
      <c r="N566" s="3" t="s">
        <v>2</v>
      </c>
    </row>
    <row r="567" spans="1:14" ht="20.25" customHeight="1">
      <c r="A567" s="3" t="s">
        <v>657</v>
      </c>
      <c r="B567" s="3" t="s">
        <v>2251</v>
      </c>
      <c r="C567" s="3" t="s">
        <v>2</v>
      </c>
      <c r="D567" s="3" t="s">
        <v>2</v>
      </c>
      <c r="E567" s="3" t="s">
        <v>2</v>
      </c>
      <c r="F567" s="3" t="s">
        <v>2</v>
      </c>
      <c r="G567" s="3" t="s">
        <v>2</v>
      </c>
      <c r="H567" s="3" t="s">
        <v>2</v>
      </c>
      <c r="I567" s="3" t="s">
        <v>2</v>
      </c>
      <c r="J567" s="3" t="s">
        <v>2</v>
      </c>
      <c r="K567" s="3" t="s">
        <v>2</v>
      </c>
      <c r="L567" s="3" t="s">
        <v>2</v>
      </c>
      <c r="M567" s="3" t="s">
        <v>2</v>
      </c>
      <c r="N567" s="3" t="s">
        <v>2</v>
      </c>
    </row>
    <row r="568" spans="1:14" ht="20.25" customHeight="1">
      <c r="A568" s="3" t="s">
        <v>658</v>
      </c>
      <c r="B568" s="3" t="s">
        <v>2</v>
      </c>
      <c r="C568" s="3" t="s">
        <v>2</v>
      </c>
      <c r="D568" s="3" t="s">
        <v>2</v>
      </c>
      <c r="E568" s="3" t="s">
        <v>2</v>
      </c>
      <c r="F568" s="3" t="s">
        <v>2</v>
      </c>
      <c r="G568" s="3" t="s">
        <v>2</v>
      </c>
      <c r="H568" s="3" t="s">
        <v>2</v>
      </c>
      <c r="I568" s="3" t="s">
        <v>2</v>
      </c>
      <c r="J568" s="3" t="s">
        <v>2</v>
      </c>
      <c r="K568" s="3" t="s">
        <v>2</v>
      </c>
      <c r="L568" s="3" t="s">
        <v>2</v>
      </c>
      <c r="M568" s="3" t="s">
        <v>2</v>
      </c>
      <c r="N568" s="3" t="s">
        <v>2</v>
      </c>
    </row>
    <row r="569" spans="1:14" ht="20.25" customHeight="1">
      <c r="A569" s="3" t="s">
        <v>659</v>
      </c>
      <c r="B569" s="3" t="s">
        <v>2</v>
      </c>
      <c r="C569" s="3" t="s">
        <v>2</v>
      </c>
      <c r="D569" s="3" t="s">
        <v>2</v>
      </c>
      <c r="E569" s="3" t="s">
        <v>2</v>
      </c>
      <c r="F569" s="3" t="s">
        <v>2</v>
      </c>
      <c r="G569" s="3" t="s">
        <v>2</v>
      </c>
      <c r="H569" s="3" t="s">
        <v>2</v>
      </c>
      <c r="I569" s="3" t="s">
        <v>2</v>
      </c>
      <c r="J569" s="3" t="s">
        <v>2</v>
      </c>
      <c r="K569" s="3" t="s">
        <v>2</v>
      </c>
      <c r="L569" s="3" t="s">
        <v>2</v>
      </c>
      <c r="M569" s="3" t="s">
        <v>2</v>
      </c>
      <c r="N569" s="3" t="s">
        <v>2</v>
      </c>
    </row>
    <row r="570" spans="1:14" ht="20.25" customHeight="1">
      <c r="A570" s="3" t="s">
        <v>660</v>
      </c>
      <c r="B570" s="3" t="s">
        <v>2252</v>
      </c>
      <c r="C570" s="3" t="s">
        <v>2</v>
      </c>
      <c r="D570" s="3" t="s">
        <v>2</v>
      </c>
      <c r="E570" s="3" t="s">
        <v>2</v>
      </c>
      <c r="F570" s="3" t="s">
        <v>2</v>
      </c>
      <c r="G570" s="3" t="s">
        <v>2</v>
      </c>
      <c r="H570" s="3" t="s">
        <v>2</v>
      </c>
      <c r="I570" s="3" t="s">
        <v>2</v>
      </c>
      <c r="J570" s="3" t="s">
        <v>2</v>
      </c>
      <c r="K570" s="3" t="s">
        <v>2</v>
      </c>
      <c r="L570" s="3" t="s">
        <v>2</v>
      </c>
      <c r="M570" s="3" t="s">
        <v>2</v>
      </c>
      <c r="N570" s="3" t="s">
        <v>2</v>
      </c>
    </row>
    <row r="571" spans="1:14" ht="20.25" customHeight="1">
      <c r="A571" s="3" t="s">
        <v>661</v>
      </c>
      <c r="B571" s="3" t="s">
        <v>2253</v>
      </c>
      <c r="C571" s="3" t="s">
        <v>2</v>
      </c>
      <c r="D571" s="3" t="s">
        <v>2</v>
      </c>
      <c r="E571" s="3" t="s">
        <v>2</v>
      </c>
      <c r="F571" s="3" t="s">
        <v>2</v>
      </c>
      <c r="G571" s="3" t="s">
        <v>2</v>
      </c>
      <c r="H571" s="3" t="s">
        <v>2</v>
      </c>
      <c r="I571" s="3" t="s">
        <v>2</v>
      </c>
      <c r="J571" s="3" t="s">
        <v>2</v>
      </c>
      <c r="K571" s="3" t="s">
        <v>2</v>
      </c>
      <c r="L571" s="3" t="s">
        <v>2</v>
      </c>
      <c r="M571" s="3" t="s">
        <v>2</v>
      </c>
      <c r="N571" s="3" t="s">
        <v>2</v>
      </c>
    </row>
    <row r="572" spans="1:14" ht="20.25" customHeight="1">
      <c r="A572" s="3" t="s">
        <v>662</v>
      </c>
      <c r="B572" s="3" t="s">
        <v>2254</v>
      </c>
      <c r="C572" s="3" t="s">
        <v>2</v>
      </c>
      <c r="D572" s="3" t="s">
        <v>2</v>
      </c>
      <c r="E572" s="3" t="s">
        <v>2</v>
      </c>
      <c r="F572" s="3" t="s">
        <v>2</v>
      </c>
      <c r="G572" s="3" t="s">
        <v>2</v>
      </c>
      <c r="H572" s="3" t="s">
        <v>2</v>
      </c>
      <c r="I572" s="3" t="s">
        <v>2</v>
      </c>
      <c r="J572" s="3" t="s">
        <v>2</v>
      </c>
      <c r="K572" s="3" t="s">
        <v>2</v>
      </c>
      <c r="L572" s="3" t="s">
        <v>2</v>
      </c>
      <c r="M572" s="3" t="s">
        <v>2</v>
      </c>
      <c r="N572" s="3" t="s">
        <v>2</v>
      </c>
    </row>
    <row r="573" spans="1:14" ht="20.25" customHeight="1">
      <c r="A573" s="3" t="s">
        <v>663</v>
      </c>
      <c r="B573" s="3" t="s">
        <v>2</v>
      </c>
      <c r="C573" s="3" t="s">
        <v>2</v>
      </c>
      <c r="D573" s="3" t="s">
        <v>2</v>
      </c>
      <c r="E573" s="3" t="s">
        <v>2</v>
      </c>
      <c r="F573" s="3" t="s">
        <v>2</v>
      </c>
      <c r="G573" s="3" t="s">
        <v>2</v>
      </c>
      <c r="H573" s="3" t="s">
        <v>2</v>
      </c>
      <c r="I573" s="3" t="s">
        <v>2</v>
      </c>
      <c r="J573" s="3" t="s">
        <v>2</v>
      </c>
      <c r="K573" s="3" t="s">
        <v>2</v>
      </c>
      <c r="L573" s="3" t="s">
        <v>2</v>
      </c>
      <c r="M573" s="3" t="s">
        <v>2</v>
      </c>
      <c r="N573" s="3" t="s">
        <v>2</v>
      </c>
    </row>
    <row r="574" spans="1:14" ht="20.25" customHeight="1">
      <c r="A574" s="3" t="s">
        <v>664</v>
      </c>
      <c r="B574" s="3" t="s">
        <v>2255</v>
      </c>
      <c r="C574" s="3" t="s">
        <v>2</v>
      </c>
      <c r="D574" s="3" t="s">
        <v>2</v>
      </c>
      <c r="E574" s="3" t="s">
        <v>2</v>
      </c>
      <c r="F574" s="3" t="s">
        <v>2</v>
      </c>
      <c r="G574" s="3" t="s">
        <v>2</v>
      </c>
      <c r="H574" s="3" t="s">
        <v>2</v>
      </c>
      <c r="I574" s="3" t="s">
        <v>2</v>
      </c>
      <c r="J574" s="3" t="s">
        <v>2</v>
      </c>
      <c r="K574" s="3" t="s">
        <v>2</v>
      </c>
      <c r="L574" s="3" t="s">
        <v>2</v>
      </c>
      <c r="M574" s="3" t="s">
        <v>2</v>
      </c>
      <c r="N574" s="3" t="s">
        <v>2</v>
      </c>
    </row>
    <row r="575" spans="1:14" ht="20.25" customHeight="1">
      <c r="A575" s="3" t="s">
        <v>665</v>
      </c>
      <c r="B575" s="3" t="s">
        <v>2256</v>
      </c>
      <c r="C575" s="3">
        <v>0.18</v>
      </c>
      <c r="D575" s="3">
        <v>0.24</v>
      </c>
      <c r="E575" s="3">
        <v>0.24</v>
      </c>
      <c r="F575" s="3">
        <v>0.31900000000000001</v>
      </c>
      <c r="G575" s="3">
        <v>0.41899999999999998</v>
      </c>
      <c r="H575" s="3">
        <v>0.41899999999999998</v>
      </c>
      <c r="I575" s="3">
        <v>0</v>
      </c>
      <c r="J575" s="3">
        <v>0</v>
      </c>
      <c r="K575" s="3">
        <v>0</v>
      </c>
      <c r="L575" s="3">
        <v>0</v>
      </c>
      <c r="M575" s="3">
        <v>0</v>
      </c>
      <c r="N575" s="3">
        <v>0</v>
      </c>
    </row>
    <row r="576" spans="1:14" ht="20.25" customHeight="1">
      <c r="A576" s="3" t="s">
        <v>666</v>
      </c>
      <c r="B576" s="3" t="s">
        <v>2257</v>
      </c>
      <c r="C576" s="3" t="s">
        <v>2</v>
      </c>
      <c r="D576" s="3" t="s">
        <v>2</v>
      </c>
      <c r="E576" s="3" t="s">
        <v>2</v>
      </c>
      <c r="F576" s="3" t="s">
        <v>2</v>
      </c>
      <c r="G576" s="3" t="s">
        <v>2</v>
      </c>
      <c r="H576" s="3" t="s">
        <v>2</v>
      </c>
      <c r="I576" s="3" t="s">
        <v>2</v>
      </c>
      <c r="J576" s="3" t="s">
        <v>2</v>
      </c>
      <c r="K576" s="3" t="s">
        <v>2</v>
      </c>
      <c r="L576" s="3" t="s">
        <v>2</v>
      </c>
      <c r="M576" s="3" t="s">
        <v>2</v>
      </c>
      <c r="N576" s="3" t="s">
        <v>2</v>
      </c>
    </row>
    <row r="577" spans="1:14" ht="20.25" customHeight="1">
      <c r="A577" s="3" t="s">
        <v>667</v>
      </c>
      <c r="B577" s="3" t="s">
        <v>2258</v>
      </c>
      <c r="C577" s="3" t="s">
        <v>2</v>
      </c>
      <c r="D577" s="3" t="s">
        <v>2</v>
      </c>
      <c r="E577" s="3" t="s">
        <v>2</v>
      </c>
      <c r="F577" s="3" t="s">
        <v>2</v>
      </c>
      <c r="G577" s="3" t="s">
        <v>2</v>
      </c>
      <c r="H577" s="3" t="s">
        <v>2</v>
      </c>
      <c r="I577" s="3" t="s">
        <v>2</v>
      </c>
      <c r="J577" s="3" t="s">
        <v>2</v>
      </c>
      <c r="K577" s="3" t="s">
        <v>2</v>
      </c>
      <c r="L577" s="3" t="s">
        <v>2</v>
      </c>
      <c r="M577" s="3" t="s">
        <v>2</v>
      </c>
      <c r="N577" s="3" t="s">
        <v>2</v>
      </c>
    </row>
    <row r="578" spans="1:14" ht="20.25" customHeight="1">
      <c r="A578" s="3" t="s">
        <v>668</v>
      </c>
      <c r="B578" s="3" t="s">
        <v>2259</v>
      </c>
      <c r="C578" s="3" t="s">
        <v>2</v>
      </c>
      <c r="D578" s="3" t="s">
        <v>2</v>
      </c>
      <c r="E578" s="3" t="s">
        <v>2</v>
      </c>
      <c r="F578" s="3" t="s">
        <v>2</v>
      </c>
      <c r="G578" s="3" t="s">
        <v>2</v>
      </c>
      <c r="H578" s="3" t="s">
        <v>2</v>
      </c>
      <c r="I578" s="3" t="s">
        <v>2</v>
      </c>
      <c r="J578" s="3" t="s">
        <v>2</v>
      </c>
      <c r="K578" s="3" t="s">
        <v>2</v>
      </c>
      <c r="L578" s="3" t="s">
        <v>2</v>
      </c>
      <c r="M578" s="3" t="s">
        <v>2</v>
      </c>
      <c r="N578" s="3" t="s">
        <v>2</v>
      </c>
    </row>
    <row r="579" spans="1:14" ht="20.25" customHeight="1">
      <c r="A579" s="3" t="s">
        <v>669</v>
      </c>
      <c r="B579" s="3" t="s">
        <v>2260</v>
      </c>
      <c r="C579" s="3">
        <v>0.02</v>
      </c>
      <c r="D579" s="3">
        <v>0.19</v>
      </c>
      <c r="E579" s="3">
        <v>0.19</v>
      </c>
      <c r="F579" s="3">
        <v>5.8999999999999997E-2</v>
      </c>
      <c r="G579" s="3">
        <v>0.61699999999999999</v>
      </c>
      <c r="H579" s="3">
        <v>0.61699999999999999</v>
      </c>
      <c r="I579" s="3">
        <v>0</v>
      </c>
      <c r="J579" s="3">
        <v>0</v>
      </c>
      <c r="K579" s="3">
        <v>0</v>
      </c>
      <c r="L579" s="3">
        <v>0</v>
      </c>
      <c r="M579" s="3">
        <v>0</v>
      </c>
      <c r="N579" s="3">
        <v>0</v>
      </c>
    </row>
    <row r="580" spans="1:14" ht="20.25" customHeight="1">
      <c r="A580" s="3" t="s">
        <v>670</v>
      </c>
      <c r="B580" s="3" t="s">
        <v>2261</v>
      </c>
      <c r="C580" s="3" t="s">
        <v>2</v>
      </c>
      <c r="D580" s="3" t="s">
        <v>2</v>
      </c>
      <c r="E580" s="3" t="s">
        <v>2</v>
      </c>
      <c r="F580" s="3" t="s">
        <v>2</v>
      </c>
      <c r="G580" s="3" t="s">
        <v>2</v>
      </c>
      <c r="H580" s="3" t="s">
        <v>2</v>
      </c>
      <c r="I580" s="3" t="s">
        <v>2</v>
      </c>
      <c r="J580" s="3" t="s">
        <v>2</v>
      </c>
      <c r="K580" s="3" t="s">
        <v>2</v>
      </c>
      <c r="L580" s="3" t="s">
        <v>2</v>
      </c>
      <c r="M580" s="3" t="s">
        <v>2</v>
      </c>
      <c r="N580" s="3" t="s">
        <v>2</v>
      </c>
    </row>
    <row r="581" spans="1:14" ht="20.25" customHeight="1">
      <c r="A581" s="3" t="s">
        <v>671</v>
      </c>
      <c r="B581" s="3" t="s">
        <v>2</v>
      </c>
      <c r="C581" s="3" t="s">
        <v>2</v>
      </c>
      <c r="D581" s="3" t="s">
        <v>2</v>
      </c>
      <c r="E581" s="3" t="s">
        <v>2</v>
      </c>
      <c r="F581" s="3" t="s">
        <v>2</v>
      </c>
      <c r="G581" s="3" t="s">
        <v>2</v>
      </c>
      <c r="H581" s="3" t="s">
        <v>2</v>
      </c>
      <c r="I581" s="3" t="s">
        <v>2</v>
      </c>
      <c r="J581" s="3" t="s">
        <v>2</v>
      </c>
      <c r="K581" s="3" t="s">
        <v>2</v>
      </c>
      <c r="L581" s="3" t="s">
        <v>2</v>
      </c>
      <c r="M581" s="3" t="s">
        <v>2</v>
      </c>
      <c r="N581" s="3" t="s">
        <v>2</v>
      </c>
    </row>
    <row r="582" spans="1:14" ht="20.25" customHeight="1">
      <c r="A582" s="3" t="s">
        <v>672</v>
      </c>
      <c r="B582" s="3" t="s">
        <v>2262</v>
      </c>
      <c r="C582" s="3" t="s">
        <v>2</v>
      </c>
      <c r="D582" s="3" t="s">
        <v>2</v>
      </c>
      <c r="E582" s="3" t="s">
        <v>2</v>
      </c>
      <c r="F582" s="3" t="s">
        <v>2</v>
      </c>
      <c r="G582" s="3" t="s">
        <v>2</v>
      </c>
      <c r="H582" s="3" t="s">
        <v>2</v>
      </c>
      <c r="I582" s="3" t="s">
        <v>2</v>
      </c>
      <c r="J582" s="3" t="s">
        <v>2</v>
      </c>
      <c r="K582" s="3" t="s">
        <v>2</v>
      </c>
      <c r="L582" s="3" t="s">
        <v>2</v>
      </c>
      <c r="M582" s="3" t="s">
        <v>2</v>
      </c>
      <c r="N582" s="3" t="s">
        <v>2</v>
      </c>
    </row>
    <row r="583" spans="1:14" ht="20.25" customHeight="1">
      <c r="A583" s="3" t="s">
        <v>673</v>
      </c>
      <c r="B583" s="3" t="s">
        <v>2263</v>
      </c>
      <c r="C583" s="3">
        <v>0</v>
      </c>
      <c r="D583" s="3">
        <v>0</v>
      </c>
      <c r="E583" s="3">
        <v>0</v>
      </c>
      <c r="F583" s="3">
        <v>0.36199999999999999</v>
      </c>
      <c r="G583" s="3">
        <v>0.51800000000000002</v>
      </c>
      <c r="H583" s="3">
        <v>0.51800000000000002</v>
      </c>
      <c r="I583" s="3">
        <v>0</v>
      </c>
      <c r="J583" s="3">
        <v>0</v>
      </c>
      <c r="K583" s="3">
        <v>0</v>
      </c>
      <c r="L583" s="3">
        <v>0</v>
      </c>
      <c r="M583" s="3">
        <v>0</v>
      </c>
      <c r="N583" s="3">
        <v>0</v>
      </c>
    </row>
    <row r="584" spans="1:14" ht="20.25" customHeight="1">
      <c r="A584" s="3" t="s">
        <v>674</v>
      </c>
      <c r="B584" s="3" t="s">
        <v>2</v>
      </c>
      <c r="C584" s="3" t="s">
        <v>2</v>
      </c>
      <c r="D584" s="3" t="s">
        <v>2</v>
      </c>
      <c r="E584" s="3" t="s">
        <v>2</v>
      </c>
      <c r="F584" s="3" t="s">
        <v>2</v>
      </c>
      <c r="G584" s="3" t="s">
        <v>2</v>
      </c>
      <c r="H584" s="3" t="s">
        <v>2</v>
      </c>
      <c r="I584" s="3" t="s">
        <v>2</v>
      </c>
      <c r="J584" s="3" t="s">
        <v>2</v>
      </c>
      <c r="K584" s="3" t="s">
        <v>2</v>
      </c>
      <c r="L584" s="3" t="s">
        <v>2</v>
      </c>
      <c r="M584" s="3" t="s">
        <v>2</v>
      </c>
      <c r="N584" s="3" t="s">
        <v>2</v>
      </c>
    </row>
    <row r="585" spans="1:14" ht="20.25" customHeight="1">
      <c r="A585" s="3" t="s">
        <v>675</v>
      </c>
      <c r="B585" s="3" t="s">
        <v>2264</v>
      </c>
      <c r="C585" s="3" t="s">
        <v>2</v>
      </c>
      <c r="D585" s="3" t="s">
        <v>2</v>
      </c>
      <c r="E585" s="3" t="s">
        <v>2</v>
      </c>
      <c r="F585" s="3" t="s">
        <v>2</v>
      </c>
      <c r="G585" s="3" t="s">
        <v>2</v>
      </c>
      <c r="H585" s="3" t="s">
        <v>2</v>
      </c>
      <c r="I585" s="3" t="s">
        <v>2</v>
      </c>
      <c r="J585" s="3" t="s">
        <v>2</v>
      </c>
      <c r="K585" s="3" t="s">
        <v>2</v>
      </c>
      <c r="L585" s="3" t="s">
        <v>2</v>
      </c>
      <c r="M585" s="3" t="s">
        <v>2</v>
      </c>
      <c r="N585" s="3" t="s">
        <v>2</v>
      </c>
    </row>
    <row r="586" spans="1:14" ht="20.25" customHeight="1">
      <c r="A586" s="3" t="s">
        <v>676</v>
      </c>
      <c r="B586" s="3" t="s">
        <v>2265</v>
      </c>
      <c r="C586" s="3">
        <v>0.82</v>
      </c>
      <c r="D586" s="3">
        <v>1.08</v>
      </c>
      <c r="E586" s="3">
        <v>1.08</v>
      </c>
      <c r="F586" s="3">
        <v>0.31900000000000001</v>
      </c>
      <c r="G586" s="3">
        <v>0.41899999999999998</v>
      </c>
      <c r="H586" s="3">
        <v>0.41899999999999998</v>
      </c>
      <c r="I586" s="3">
        <v>0</v>
      </c>
      <c r="J586" s="3">
        <v>0</v>
      </c>
      <c r="K586" s="3">
        <v>0</v>
      </c>
      <c r="L586" s="3">
        <v>0</v>
      </c>
      <c r="M586" s="3">
        <v>0</v>
      </c>
      <c r="N586" s="3">
        <v>0</v>
      </c>
    </row>
    <row r="587" spans="1:14" ht="20.25" customHeight="1">
      <c r="A587" s="3" t="s">
        <v>677</v>
      </c>
      <c r="B587" s="3" t="s">
        <v>2266</v>
      </c>
      <c r="C587" s="3">
        <v>2.14</v>
      </c>
      <c r="D587" s="3">
        <v>8.48</v>
      </c>
      <c r="E587" s="3">
        <v>8.48</v>
      </c>
      <c r="F587" s="3">
        <v>0.1</v>
      </c>
      <c r="G587" s="3">
        <v>0.39700000000000002</v>
      </c>
      <c r="H587" s="3">
        <v>0.39700000000000002</v>
      </c>
      <c r="I587" s="3">
        <v>294.5</v>
      </c>
      <c r="J587" s="3">
        <v>1.38E-2</v>
      </c>
      <c r="K587" s="3">
        <v>294.5</v>
      </c>
      <c r="L587" s="3">
        <v>1.38E-2</v>
      </c>
      <c r="M587" s="3">
        <v>0</v>
      </c>
      <c r="N587" s="3">
        <v>0</v>
      </c>
    </row>
    <row r="588" spans="1:14" ht="20.25" customHeight="1">
      <c r="A588" s="3" t="s">
        <v>678</v>
      </c>
      <c r="B588" s="3" t="s">
        <v>2</v>
      </c>
      <c r="C588" s="3" t="s">
        <v>2</v>
      </c>
      <c r="D588" s="3" t="s">
        <v>2</v>
      </c>
      <c r="E588" s="3" t="s">
        <v>2</v>
      </c>
      <c r="F588" s="3" t="s">
        <v>2</v>
      </c>
      <c r="G588" s="3" t="s">
        <v>2</v>
      </c>
      <c r="H588" s="3" t="s">
        <v>2</v>
      </c>
      <c r="I588" s="3" t="s">
        <v>2</v>
      </c>
      <c r="J588" s="3" t="s">
        <v>2</v>
      </c>
      <c r="K588" s="3" t="s">
        <v>2</v>
      </c>
      <c r="L588" s="3" t="s">
        <v>2</v>
      </c>
      <c r="M588" s="3" t="s">
        <v>2</v>
      </c>
      <c r="N588" s="3" t="s">
        <v>2</v>
      </c>
    </row>
    <row r="589" spans="1:14" ht="20.25" customHeight="1">
      <c r="A589" s="3" t="s">
        <v>679</v>
      </c>
      <c r="B589" s="3" t="s">
        <v>2267</v>
      </c>
      <c r="C589" s="3" t="s">
        <v>2</v>
      </c>
      <c r="D589" s="3" t="s">
        <v>2</v>
      </c>
      <c r="E589" s="3" t="s">
        <v>2</v>
      </c>
      <c r="F589" s="3" t="s">
        <v>2</v>
      </c>
      <c r="G589" s="3" t="s">
        <v>2</v>
      </c>
      <c r="H589" s="3" t="s">
        <v>2</v>
      </c>
      <c r="I589" s="3" t="s">
        <v>2</v>
      </c>
      <c r="J589" s="3" t="s">
        <v>2</v>
      </c>
      <c r="K589" s="3" t="s">
        <v>2</v>
      </c>
      <c r="L589" s="3" t="s">
        <v>2</v>
      </c>
      <c r="M589" s="3" t="s">
        <v>2</v>
      </c>
      <c r="N589" s="3" t="s">
        <v>2</v>
      </c>
    </row>
    <row r="590" spans="1:14" ht="20.25" customHeight="1">
      <c r="A590" s="3" t="s">
        <v>680</v>
      </c>
      <c r="B590" s="3" t="s">
        <v>2</v>
      </c>
      <c r="C590" s="3" t="s">
        <v>2</v>
      </c>
      <c r="D590" s="3" t="s">
        <v>2</v>
      </c>
      <c r="E590" s="3" t="s">
        <v>2</v>
      </c>
      <c r="F590" s="3" t="s">
        <v>2</v>
      </c>
      <c r="G590" s="3" t="s">
        <v>2</v>
      </c>
      <c r="H590" s="3" t="s">
        <v>2</v>
      </c>
      <c r="I590" s="3" t="s">
        <v>2</v>
      </c>
      <c r="J590" s="3" t="s">
        <v>2</v>
      </c>
      <c r="K590" s="3" t="s">
        <v>2</v>
      </c>
      <c r="L590" s="3" t="s">
        <v>2</v>
      </c>
      <c r="M590" s="3" t="s">
        <v>2</v>
      </c>
      <c r="N590" s="3" t="s">
        <v>2</v>
      </c>
    </row>
    <row r="591" spans="1:14" ht="20.25" customHeight="1">
      <c r="A591" s="3" t="s">
        <v>681</v>
      </c>
      <c r="B591" s="3" t="s">
        <v>2268</v>
      </c>
      <c r="C591" s="3" t="s">
        <v>2</v>
      </c>
      <c r="D591" s="3" t="s">
        <v>2</v>
      </c>
      <c r="E591" s="3" t="s">
        <v>2</v>
      </c>
      <c r="F591" s="3" t="s">
        <v>2</v>
      </c>
      <c r="G591" s="3" t="s">
        <v>2</v>
      </c>
      <c r="H591" s="3" t="s">
        <v>2</v>
      </c>
      <c r="I591" s="3" t="s">
        <v>2</v>
      </c>
      <c r="J591" s="3" t="s">
        <v>2</v>
      </c>
      <c r="K591" s="3" t="s">
        <v>2</v>
      </c>
      <c r="L591" s="3" t="s">
        <v>2</v>
      </c>
      <c r="M591" s="3" t="s">
        <v>2</v>
      </c>
      <c r="N591" s="3" t="s">
        <v>2</v>
      </c>
    </row>
    <row r="592" spans="1:14" ht="20.25" customHeight="1">
      <c r="A592" s="3" t="s">
        <v>682</v>
      </c>
      <c r="B592" s="3" t="s">
        <v>2269</v>
      </c>
      <c r="C592" s="3">
        <v>0.06</v>
      </c>
      <c r="D592" s="3">
        <v>0.08</v>
      </c>
      <c r="E592" s="3">
        <v>0.08</v>
      </c>
      <c r="F592" s="3">
        <v>0.31900000000000001</v>
      </c>
      <c r="G592" s="3">
        <v>0.41699999999999998</v>
      </c>
      <c r="H592" s="3">
        <v>0.41699999999999998</v>
      </c>
      <c r="I592" s="3">
        <v>1</v>
      </c>
      <c r="J592" s="3">
        <v>5.3E-3</v>
      </c>
      <c r="K592" s="3">
        <v>1</v>
      </c>
      <c r="L592" s="3">
        <v>5.3E-3</v>
      </c>
      <c r="M592" s="3">
        <v>0</v>
      </c>
      <c r="N592" s="3">
        <v>0</v>
      </c>
    </row>
    <row r="593" spans="1:14" ht="20.25" customHeight="1">
      <c r="A593" s="3" t="s">
        <v>683</v>
      </c>
      <c r="B593" s="3" t="s">
        <v>2</v>
      </c>
      <c r="C593" s="3" t="s">
        <v>2</v>
      </c>
      <c r="D593" s="3" t="s">
        <v>2</v>
      </c>
      <c r="E593" s="3" t="s">
        <v>2</v>
      </c>
      <c r="F593" s="3" t="s">
        <v>2</v>
      </c>
      <c r="G593" s="3" t="s">
        <v>2</v>
      </c>
      <c r="H593" s="3" t="s">
        <v>2</v>
      </c>
      <c r="I593" s="3" t="s">
        <v>2</v>
      </c>
      <c r="J593" s="3" t="s">
        <v>2</v>
      </c>
      <c r="K593" s="3" t="s">
        <v>2</v>
      </c>
      <c r="L593" s="3" t="s">
        <v>2</v>
      </c>
      <c r="M593" s="3" t="s">
        <v>2</v>
      </c>
      <c r="N593" s="3" t="s">
        <v>2</v>
      </c>
    </row>
    <row r="594" spans="1:14" ht="20.25" customHeight="1">
      <c r="A594" s="3" t="s">
        <v>684</v>
      </c>
      <c r="B594" s="3" t="s">
        <v>2270</v>
      </c>
      <c r="C594" s="3" t="s">
        <v>2</v>
      </c>
      <c r="D594" s="3" t="s">
        <v>2</v>
      </c>
      <c r="E594" s="3" t="s">
        <v>2</v>
      </c>
      <c r="F594" s="3" t="s">
        <v>2</v>
      </c>
      <c r="G594" s="3" t="s">
        <v>2</v>
      </c>
      <c r="H594" s="3" t="s">
        <v>2</v>
      </c>
      <c r="I594" s="3" t="s">
        <v>2</v>
      </c>
      <c r="J594" s="3" t="s">
        <v>2</v>
      </c>
      <c r="K594" s="3" t="s">
        <v>2</v>
      </c>
      <c r="L594" s="3" t="s">
        <v>2</v>
      </c>
      <c r="M594" s="3" t="s">
        <v>2</v>
      </c>
      <c r="N594" s="3" t="s">
        <v>2</v>
      </c>
    </row>
    <row r="595" spans="1:14" ht="20.25" customHeight="1">
      <c r="A595" s="3" t="s">
        <v>685</v>
      </c>
      <c r="B595" s="3" t="s">
        <v>2271</v>
      </c>
      <c r="C595" s="3" t="s">
        <v>2</v>
      </c>
      <c r="D595" s="3" t="s">
        <v>2</v>
      </c>
      <c r="E595" s="3" t="s">
        <v>2</v>
      </c>
      <c r="F595" s="3" t="s">
        <v>2</v>
      </c>
      <c r="G595" s="3" t="s">
        <v>2</v>
      </c>
      <c r="H595" s="3" t="s">
        <v>2</v>
      </c>
      <c r="I595" s="3" t="s">
        <v>2</v>
      </c>
      <c r="J595" s="3" t="s">
        <v>2</v>
      </c>
      <c r="K595" s="3" t="s">
        <v>2</v>
      </c>
      <c r="L595" s="3" t="s">
        <v>2</v>
      </c>
      <c r="M595" s="3" t="s">
        <v>2</v>
      </c>
      <c r="N595" s="3" t="s">
        <v>2</v>
      </c>
    </row>
    <row r="596" spans="1:14" ht="20.25" customHeight="1">
      <c r="A596" s="3" t="s">
        <v>686</v>
      </c>
      <c r="B596" s="3" t="s">
        <v>2272</v>
      </c>
      <c r="C596" s="3" t="s">
        <v>2</v>
      </c>
      <c r="D596" s="3" t="s">
        <v>2</v>
      </c>
      <c r="E596" s="3" t="s">
        <v>2</v>
      </c>
      <c r="F596" s="3" t="s">
        <v>2</v>
      </c>
      <c r="G596" s="3" t="s">
        <v>2</v>
      </c>
      <c r="H596" s="3" t="s">
        <v>2</v>
      </c>
      <c r="I596" s="3" t="s">
        <v>2</v>
      </c>
      <c r="J596" s="3" t="s">
        <v>2</v>
      </c>
      <c r="K596" s="3" t="s">
        <v>2</v>
      </c>
      <c r="L596" s="3" t="s">
        <v>2</v>
      </c>
      <c r="M596" s="3" t="s">
        <v>2</v>
      </c>
      <c r="N596" s="3" t="s">
        <v>2</v>
      </c>
    </row>
    <row r="597" spans="1:14" ht="20.25" customHeight="1">
      <c r="A597" s="3" t="s">
        <v>687</v>
      </c>
      <c r="B597" s="3" t="s">
        <v>2273</v>
      </c>
      <c r="C597" s="3" t="s">
        <v>2</v>
      </c>
      <c r="D597" s="3" t="s">
        <v>2</v>
      </c>
      <c r="E597" s="3" t="s">
        <v>2</v>
      </c>
      <c r="F597" s="3" t="s">
        <v>2</v>
      </c>
      <c r="G597" s="3" t="s">
        <v>2</v>
      </c>
      <c r="H597" s="3" t="s">
        <v>2</v>
      </c>
      <c r="I597" s="3" t="s">
        <v>2</v>
      </c>
      <c r="J597" s="3" t="s">
        <v>2</v>
      </c>
      <c r="K597" s="3" t="s">
        <v>2</v>
      </c>
      <c r="L597" s="3" t="s">
        <v>2</v>
      </c>
      <c r="M597" s="3" t="s">
        <v>2</v>
      </c>
      <c r="N597" s="3" t="s">
        <v>2</v>
      </c>
    </row>
    <row r="598" spans="1:14" ht="20.25" customHeight="1">
      <c r="A598" s="3" t="s">
        <v>688</v>
      </c>
      <c r="B598" s="3" t="s">
        <v>2</v>
      </c>
      <c r="C598" s="3" t="s">
        <v>2</v>
      </c>
      <c r="D598" s="3" t="s">
        <v>2</v>
      </c>
      <c r="E598" s="3" t="s">
        <v>2</v>
      </c>
      <c r="F598" s="3" t="s">
        <v>2</v>
      </c>
      <c r="G598" s="3" t="s">
        <v>2</v>
      </c>
      <c r="H598" s="3" t="s">
        <v>2</v>
      </c>
      <c r="I598" s="3" t="s">
        <v>2</v>
      </c>
      <c r="J598" s="3" t="s">
        <v>2</v>
      </c>
      <c r="K598" s="3" t="s">
        <v>2</v>
      </c>
      <c r="L598" s="3" t="s">
        <v>2</v>
      </c>
      <c r="M598" s="3" t="s">
        <v>2</v>
      </c>
      <c r="N598" s="3" t="s">
        <v>2</v>
      </c>
    </row>
    <row r="599" spans="1:14" ht="20.25" customHeight="1">
      <c r="A599" s="3" t="s">
        <v>689</v>
      </c>
      <c r="B599" s="3" t="s">
        <v>2</v>
      </c>
      <c r="C599" s="3" t="s">
        <v>2</v>
      </c>
      <c r="D599" s="3" t="s">
        <v>2</v>
      </c>
      <c r="E599" s="3" t="s">
        <v>2</v>
      </c>
      <c r="F599" s="3" t="s">
        <v>2</v>
      </c>
      <c r="G599" s="3" t="s">
        <v>2</v>
      </c>
      <c r="H599" s="3" t="s">
        <v>2</v>
      </c>
      <c r="I599" s="3" t="s">
        <v>2</v>
      </c>
      <c r="J599" s="3" t="s">
        <v>2</v>
      </c>
      <c r="K599" s="3" t="s">
        <v>2</v>
      </c>
      <c r="L599" s="3" t="s">
        <v>2</v>
      </c>
      <c r="M599" s="3" t="s">
        <v>2</v>
      </c>
      <c r="N599" s="3" t="s">
        <v>2</v>
      </c>
    </row>
    <row r="600" spans="1:14" ht="20.25" customHeight="1">
      <c r="A600" s="3" t="s">
        <v>690</v>
      </c>
      <c r="B600" s="3" t="s">
        <v>2274</v>
      </c>
      <c r="C600" s="3" t="s">
        <v>2</v>
      </c>
      <c r="D600" s="3" t="s">
        <v>2</v>
      </c>
      <c r="E600" s="3" t="s">
        <v>2</v>
      </c>
      <c r="F600" s="3" t="s">
        <v>2</v>
      </c>
      <c r="G600" s="3" t="s">
        <v>2</v>
      </c>
      <c r="H600" s="3" t="s">
        <v>2</v>
      </c>
      <c r="I600" s="3" t="s">
        <v>2</v>
      </c>
      <c r="J600" s="3" t="s">
        <v>2</v>
      </c>
      <c r="K600" s="3" t="s">
        <v>2</v>
      </c>
      <c r="L600" s="3" t="s">
        <v>2</v>
      </c>
      <c r="M600" s="3" t="s">
        <v>2</v>
      </c>
      <c r="N600" s="3" t="s">
        <v>2</v>
      </c>
    </row>
    <row r="601" spans="1:14" ht="20.25" customHeight="1">
      <c r="A601" s="3" t="s">
        <v>691</v>
      </c>
      <c r="B601" s="3" t="s">
        <v>2275</v>
      </c>
      <c r="C601" s="3" t="s">
        <v>2</v>
      </c>
      <c r="D601" s="3" t="s">
        <v>2</v>
      </c>
      <c r="E601" s="3" t="s">
        <v>2</v>
      </c>
      <c r="F601" s="3" t="s">
        <v>2</v>
      </c>
      <c r="G601" s="3" t="s">
        <v>2</v>
      </c>
      <c r="H601" s="3" t="s">
        <v>2</v>
      </c>
      <c r="I601" s="3" t="s">
        <v>2</v>
      </c>
      <c r="J601" s="3" t="s">
        <v>2</v>
      </c>
      <c r="K601" s="3" t="s">
        <v>2</v>
      </c>
      <c r="L601" s="3" t="s">
        <v>2</v>
      </c>
      <c r="M601" s="3" t="s">
        <v>2</v>
      </c>
      <c r="N601" s="3" t="s">
        <v>2</v>
      </c>
    </row>
    <row r="602" spans="1:14" ht="20.25" customHeight="1">
      <c r="A602" s="3" t="s">
        <v>692</v>
      </c>
      <c r="B602" s="3" t="s">
        <v>2276</v>
      </c>
      <c r="C602" s="3" t="s">
        <v>2</v>
      </c>
      <c r="D602" s="3" t="s">
        <v>2</v>
      </c>
      <c r="E602" s="3" t="s">
        <v>2</v>
      </c>
      <c r="F602" s="3" t="s">
        <v>2</v>
      </c>
      <c r="G602" s="3" t="s">
        <v>2</v>
      </c>
      <c r="H602" s="3" t="s">
        <v>2</v>
      </c>
      <c r="I602" s="3" t="s">
        <v>2</v>
      </c>
      <c r="J602" s="3" t="s">
        <v>2</v>
      </c>
      <c r="K602" s="3" t="s">
        <v>2</v>
      </c>
      <c r="L602" s="3" t="s">
        <v>2</v>
      </c>
      <c r="M602" s="3" t="s">
        <v>2</v>
      </c>
      <c r="N602" s="3" t="s">
        <v>2</v>
      </c>
    </row>
    <row r="603" spans="1:14" ht="20.25" customHeight="1">
      <c r="A603" s="3" t="s">
        <v>693</v>
      </c>
      <c r="B603" s="3" t="s">
        <v>2277</v>
      </c>
      <c r="C603" s="3">
        <v>7.0000000000000007E-2</v>
      </c>
      <c r="D603" s="3">
        <v>0.09</v>
      </c>
      <c r="E603" s="3">
        <v>0.09</v>
      </c>
      <c r="F603" s="3">
        <v>0.47799999999999998</v>
      </c>
      <c r="G603" s="3">
        <v>0.61799999999999999</v>
      </c>
      <c r="H603" s="3">
        <v>0.61799999999999999</v>
      </c>
      <c r="I603" s="3">
        <v>0</v>
      </c>
      <c r="J603" s="3">
        <v>0</v>
      </c>
      <c r="K603" s="3">
        <v>0</v>
      </c>
      <c r="L603" s="3">
        <v>0</v>
      </c>
      <c r="M603" s="3">
        <v>0</v>
      </c>
      <c r="N603" s="3">
        <v>0</v>
      </c>
    </row>
    <row r="604" spans="1:14" ht="20.25" customHeight="1">
      <c r="A604" s="3" t="s">
        <v>694</v>
      </c>
      <c r="B604" s="3" t="s">
        <v>2278</v>
      </c>
      <c r="C604" s="3" t="s">
        <v>2</v>
      </c>
      <c r="D604" s="3" t="s">
        <v>2</v>
      </c>
      <c r="E604" s="3" t="s">
        <v>2</v>
      </c>
      <c r="F604" s="3" t="s">
        <v>2</v>
      </c>
      <c r="G604" s="3" t="s">
        <v>2</v>
      </c>
      <c r="H604" s="3" t="s">
        <v>2</v>
      </c>
      <c r="I604" s="3" t="s">
        <v>2</v>
      </c>
      <c r="J604" s="3" t="s">
        <v>2</v>
      </c>
      <c r="K604" s="3" t="s">
        <v>2</v>
      </c>
      <c r="L604" s="3" t="s">
        <v>2</v>
      </c>
      <c r="M604" s="3" t="s">
        <v>2</v>
      </c>
      <c r="N604" s="3" t="s">
        <v>2</v>
      </c>
    </row>
    <row r="605" spans="1:14" ht="20.25" customHeight="1">
      <c r="A605" s="3" t="s">
        <v>695</v>
      </c>
      <c r="B605" s="3" t="s">
        <v>2</v>
      </c>
      <c r="C605" s="3" t="s">
        <v>2</v>
      </c>
      <c r="D605" s="3" t="s">
        <v>2</v>
      </c>
      <c r="E605" s="3" t="s">
        <v>2</v>
      </c>
      <c r="F605" s="3" t="s">
        <v>2</v>
      </c>
      <c r="G605" s="3" t="s">
        <v>2</v>
      </c>
      <c r="H605" s="3" t="s">
        <v>2</v>
      </c>
      <c r="I605" s="3" t="s">
        <v>2</v>
      </c>
      <c r="J605" s="3" t="s">
        <v>2</v>
      </c>
      <c r="K605" s="3" t="s">
        <v>2</v>
      </c>
      <c r="L605" s="3" t="s">
        <v>2</v>
      </c>
      <c r="M605" s="3" t="s">
        <v>2</v>
      </c>
      <c r="N605" s="3" t="s">
        <v>2</v>
      </c>
    </row>
    <row r="606" spans="1:14" ht="20.25" customHeight="1">
      <c r="A606" s="3" t="s">
        <v>696</v>
      </c>
      <c r="B606" s="3" t="s">
        <v>2</v>
      </c>
      <c r="C606" s="3" t="s">
        <v>2</v>
      </c>
      <c r="D606" s="3" t="s">
        <v>2</v>
      </c>
      <c r="E606" s="3" t="s">
        <v>2</v>
      </c>
      <c r="F606" s="3" t="s">
        <v>2</v>
      </c>
      <c r="G606" s="3" t="s">
        <v>2</v>
      </c>
      <c r="H606" s="3" t="s">
        <v>2</v>
      </c>
      <c r="I606" s="3" t="s">
        <v>2</v>
      </c>
      <c r="J606" s="3" t="s">
        <v>2</v>
      </c>
      <c r="K606" s="3" t="s">
        <v>2</v>
      </c>
      <c r="L606" s="3" t="s">
        <v>2</v>
      </c>
      <c r="M606" s="3" t="s">
        <v>2</v>
      </c>
      <c r="N606" s="3" t="s">
        <v>2</v>
      </c>
    </row>
    <row r="607" spans="1:14" ht="20.25" customHeight="1">
      <c r="A607" s="3" t="s">
        <v>697</v>
      </c>
      <c r="B607" s="3" t="s">
        <v>2279</v>
      </c>
      <c r="C607" s="3" t="s">
        <v>2</v>
      </c>
      <c r="D607" s="3" t="s">
        <v>2</v>
      </c>
      <c r="E607" s="3" t="s">
        <v>2</v>
      </c>
      <c r="F607" s="3" t="s">
        <v>2</v>
      </c>
      <c r="G607" s="3" t="s">
        <v>2</v>
      </c>
      <c r="H607" s="3" t="s">
        <v>2</v>
      </c>
      <c r="I607" s="3" t="s">
        <v>2</v>
      </c>
      <c r="J607" s="3" t="s">
        <v>2</v>
      </c>
      <c r="K607" s="3" t="s">
        <v>2</v>
      </c>
      <c r="L607" s="3" t="s">
        <v>2</v>
      </c>
      <c r="M607" s="3" t="s">
        <v>2</v>
      </c>
      <c r="N607" s="3" t="s">
        <v>2</v>
      </c>
    </row>
    <row r="608" spans="1:14" ht="20.25" customHeight="1">
      <c r="A608" s="3" t="s">
        <v>698</v>
      </c>
      <c r="B608" s="3" t="s">
        <v>2280</v>
      </c>
      <c r="C608" s="3">
        <v>20.74</v>
      </c>
      <c r="D608" s="3">
        <v>33.54</v>
      </c>
      <c r="E608" s="3">
        <v>33.54</v>
      </c>
      <c r="F608" s="3">
        <v>0.12</v>
      </c>
      <c r="G608" s="3">
        <v>0.19400000000000001</v>
      </c>
      <c r="H608" s="3">
        <v>0.19400000000000001</v>
      </c>
      <c r="I608" s="3">
        <v>16703.400000000001</v>
      </c>
      <c r="J608" s="3">
        <v>9.6600000000000005E-2</v>
      </c>
      <c r="K608" s="3">
        <v>16703.400000000001</v>
      </c>
      <c r="L608" s="3">
        <v>9.6600000000000005E-2</v>
      </c>
      <c r="M608" s="3">
        <v>0</v>
      </c>
      <c r="N608" s="3">
        <v>0</v>
      </c>
    </row>
    <row r="609" spans="1:14" ht="20.25" customHeight="1">
      <c r="A609" s="3" t="s">
        <v>699</v>
      </c>
      <c r="B609" s="3" t="s">
        <v>2281</v>
      </c>
      <c r="C609" s="3" t="s">
        <v>2</v>
      </c>
      <c r="D609" s="3" t="s">
        <v>2</v>
      </c>
      <c r="E609" s="3" t="s">
        <v>2</v>
      </c>
      <c r="F609" s="3" t="s">
        <v>2</v>
      </c>
      <c r="G609" s="3" t="s">
        <v>2</v>
      </c>
      <c r="H609" s="3" t="s">
        <v>2</v>
      </c>
      <c r="I609" s="3" t="s">
        <v>2</v>
      </c>
      <c r="J609" s="3" t="s">
        <v>2</v>
      </c>
      <c r="K609" s="3" t="s">
        <v>2</v>
      </c>
      <c r="L609" s="3" t="s">
        <v>2</v>
      </c>
      <c r="M609" s="3" t="s">
        <v>2</v>
      </c>
      <c r="N609" s="3" t="s">
        <v>2</v>
      </c>
    </row>
    <row r="610" spans="1:14" ht="20.25" customHeight="1">
      <c r="A610" s="3" t="s">
        <v>700</v>
      </c>
      <c r="B610" s="3" t="s">
        <v>2282</v>
      </c>
      <c r="C610" s="3">
        <v>0.62</v>
      </c>
      <c r="D610" s="3">
        <v>0.81</v>
      </c>
      <c r="E610" s="3">
        <v>0.81</v>
      </c>
      <c r="F610" s="3">
        <v>0.49199999999999999</v>
      </c>
      <c r="G610" s="3">
        <v>0.63700000000000001</v>
      </c>
      <c r="H610" s="3">
        <v>0.63700000000000001</v>
      </c>
      <c r="I610" s="3">
        <v>0</v>
      </c>
      <c r="J610" s="3">
        <v>0</v>
      </c>
      <c r="K610" s="3">
        <v>0</v>
      </c>
      <c r="L610" s="3">
        <v>0</v>
      </c>
      <c r="M610" s="3">
        <v>0</v>
      </c>
      <c r="N610" s="3">
        <v>0</v>
      </c>
    </row>
    <row r="611" spans="1:14" ht="20.25" customHeight="1">
      <c r="A611" s="3" t="s">
        <v>701</v>
      </c>
      <c r="B611" s="3" t="s">
        <v>2283</v>
      </c>
      <c r="C611" s="3" t="s">
        <v>2</v>
      </c>
      <c r="D611" s="3" t="s">
        <v>2</v>
      </c>
      <c r="E611" s="3" t="s">
        <v>2</v>
      </c>
      <c r="F611" s="3" t="s">
        <v>2</v>
      </c>
      <c r="G611" s="3" t="s">
        <v>2</v>
      </c>
      <c r="H611" s="3" t="s">
        <v>2</v>
      </c>
      <c r="I611" s="3" t="s">
        <v>2</v>
      </c>
      <c r="J611" s="3" t="s">
        <v>2</v>
      </c>
      <c r="K611" s="3" t="s">
        <v>2</v>
      </c>
      <c r="L611" s="3" t="s">
        <v>2</v>
      </c>
      <c r="M611" s="3" t="s">
        <v>2</v>
      </c>
      <c r="N611" s="3" t="s">
        <v>2</v>
      </c>
    </row>
    <row r="612" spans="1:14" ht="20.25" customHeight="1">
      <c r="A612" s="3" t="s">
        <v>702</v>
      </c>
      <c r="B612" s="3" t="s">
        <v>2284</v>
      </c>
      <c r="C612" s="3" t="s">
        <v>2</v>
      </c>
      <c r="D612" s="3" t="s">
        <v>2</v>
      </c>
      <c r="E612" s="3" t="s">
        <v>2</v>
      </c>
      <c r="F612" s="3" t="s">
        <v>2</v>
      </c>
      <c r="G612" s="3" t="s">
        <v>2</v>
      </c>
      <c r="H612" s="3" t="s">
        <v>2</v>
      </c>
      <c r="I612" s="3" t="s">
        <v>2</v>
      </c>
      <c r="J612" s="3" t="s">
        <v>2</v>
      </c>
      <c r="K612" s="3" t="s">
        <v>2</v>
      </c>
      <c r="L612" s="3" t="s">
        <v>2</v>
      </c>
      <c r="M612" s="3" t="s">
        <v>2</v>
      </c>
      <c r="N612" s="3" t="s">
        <v>2</v>
      </c>
    </row>
    <row r="613" spans="1:14" ht="20.25" customHeight="1">
      <c r="A613" s="3" t="s">
        <v>703</v>
      </c>
      <c r="B613" s="3" t="s">
        <v>2285</v>
      </c>
      <c r="C613" s="3" t="s">
        <v>2</v>
      </c>
      <c r="D613" s="3" t="s">
        <v>2</v>
      </c>
      <c r="E613" s="3" t="s">
        <v>2</v>
      </c>
      <c r="F613" s="3" t="s">
        <v>2</v>
      </c>
      <c r="G613" s="3" t="s">
        <v>2</v>
      </c>
      <c r="H613" s="3" t="s">
        <v>2</v>
      </c>
      <c r="I613" s="3" t="s">
        <v>2</v>
      </c>
      <c r="J613" s="3" t="s">
        <v>2</v>
      </c>
      <c r="K613" s="3" t="s">
        <v>2</v>
      </c>
      <c r="L613" s="3" t="s">
        <v>2</v>
      </c>
      <c r="M613" s="3" t="s">
        <v>2</v>
      </c>
      <c r="N613" s="3" t="s">
        <v>2</v>
      </c>
    </row>
    <row r="614" spans="1:14" ht="20.25" customHeight="1">
      <c r="A614" s="3" t="s">
        <v>704</v>
      </c>
      <c r="B614" s="3" t="s">
        <v>2286</v>
      </c>
      <c r="C614" s="3" t="s">
        <v>2</v>
      </c>
      <c r="D614" s="3" t="s">
        <v>2</v>
      </c>
      <c r="E614" s="3" t="s">
        <v>2</v>
      </c>
      <c r="F614" s="3" t="s">
        <v>2</v>
      </c>
      <c r="G614" s="3" t="s">
        <v>2</v>
      </c>
      <c r="H614" s="3" t="s">
        <v>2</v>
      </c>
      <c r="I614" s="3" t="s">
        <v>2</v>
      </c>
      <c r="J614" s="3" t="s">
        <v>2</v>
      </c>
      <c r="K614" s="3" t="s">
        <v>2</v>
      </c>
      <c r="L614" s="3" t="s">
        <v>2</v>
      </c>
      <c r="M614" s="3" t="s">
        <v>2</v>
      </c>
      <c r="N614" s="3" t="s">
        <v>2</v>
      </c>
    </row>
    <row r="615" spans="1:14" ht="20.25" customHeight="1">
      <c r="A615" s="3" t="s">
        <v>705</v>
      </c>
      <c r="B615" s="3" t="s">
        <v>2287</v>
      </c>
      <c r="C615" s="3" t="s">
        <v>2</v>
      </c>
      <c r="D615" s="3" t="s">
        <v>2</v>
      </c>
      <c r="E615" s="3" t="s">
        <v>2</v>
      </c>
      <c r="F615" s="3" t="s">
        <v>2</v>
      </c>
      <c r="G615" s="3" t="s">
        <v>2</v>
      </c>
      <c r="H615" s="3" t="s">
        <v>2</v>
      </c>
      <c r="I615" s="3" t="s">
        <v>2</v>
      </c>
      <c r="J615" s="3" t="s">
        <v>2</v>
      </c>
      <c r="K615" s="3" t="s">
        <v>2</v>
      </c>
      <c r="L615" s="3" t="s">
        <v>2</v>
      </c>
      <c r="M615" s="3" t="s">
        <v>2</v>
      </c>
      <c r="N615" s="3" t="s">
        <v>2</v>
      </c>
    </row>
    <row r="616" spans="1:14" ht="20.25" customHeight="1">
      <c r="A616" s="3" t="s">
        <v>706</v>
      </c>
      <c r="B616" s="3" t="s">
        <v>2288</v>
      </c>
      <c r="C616" s="3" t="s">
        <v>2</v>
      </c>
      <c r="D616" s="3" t="s">
        <v>2</v>
      </c>
      <c r="E616" s="3" t="s">
        <v>2</v>
      </c>
      <c r="F616" s="3" t="s">
        <v>2</v>
      </c>
      <c r="G616" s="3" t="s">
        <v>2</v>
      </c>
      <c r="H616" s="3" t="s">
        <v>2</v>
      </c>
      <c r="I616" s="3" t="s">
        <v>2</v>
      </c>
      <c r="J616" s="3" t="s">
        <v>2</v>
      </c>
      <c r="K616" s="3" t="s">
        <v>2</v>
      </c>
      <c r="L616" s="3" t="s">
        <v>2</v>
      </c>
      <c r="M616" s="3" t="s">
        <v>2</v>
      </c>
      <c r="N616" s="3" t="s">
        <v>2</v>
      </c>
    </row>
    <row r="617" spans="1:14" ht="20.25" customHeight="1">
      <c r="A617" s="3" t="s">
        <v>707</v>
      </c>
      <c r="B617" s="3" t="s">
        <v>2289</v>
      </c>
      <c r="C617" s="3" t="s">
        <v>2</v>
      </c>
      <c r="D617" s="3" t="s">
        <v>2</v>
      </c>
      <c r="E617" s="3" t="s">
        <v>2</v>
      </c>
      <c r="F617" s="3" t="s">
        <v>2</v>
      </c>
      <c r="G617" s="3" t="s">
        <v>2</v>
      </c>
      <c r="H617" s="3" t="s">
        <v>2</v>
      </c>
      <c r="I617" s="3" t="s">
        <v>2</v>
      </c>
      <c r="J617" s="3" t="s">
        <v>2</v>
      </c>
      <c r="K617" s="3" t="s">
        <v>2</v>
      </c>
      <c r="L617" s="3" t="s">
        <v>2</v>
      </c>
      <c r="M617" s="3" t="s">
        <v>2</v>
      </c>
      <c r="N617" s="3" t="s">
        <v>2</v>
      </c>
    </row>
    <row r="618" spans="1:14" ht="20.25" customHeight="1">
      <c r="A618" s="3" t="s">
        <v>708</v>
      </c>
      <c r="B618" s="3" t="s">
        <v>2290</v>
      </c>
      <c r="C618" s="3" t="s">
        <v>2</v>
      </c>
      <c r="D618" s="3" t="s">
        <v>2</v>
      </c>
      <c r="E618" s="3" t="s">
        <v>2</v>
      </c>
      <c r="F618" s="3" t="s">
        <v>2</v>
      </c>
      <c r="G618" s="3" t="s">
        <v>2</v>
      </c>
      <c r="H618" s="3" t="s">
        <v>2</v>
      </c>
      <c r="I618" s="3" t="s">
        <v>2</v>
      </c>
      <c r="J618" s="3" t="s">
        <v>2</v>
      </c>
      <c r="K618" s="3" t="s">
        <v>2</v>
      </c>
      <c r="L618" s="3" t="s">
        <v>2</v>
      </c>
      <c r="M618" s="3" t="s">
        <v>2</v>
      </c>
      <c r="N618" s="3" t="s">
        <v>2</v>
      </c>
    </row>
    <row r="619" spans="1:14" ht="20.25" customHeight="1">
      <c r="A619" s="3" t="s">
        <v>709</v>
      </c>
      <c r="B619" s="3" t="s">
        <v>2</v>
      </c>
      <c r="C619" s="3" t="s">
        <v>2</v>
      </c>
      <c r="D619" s="3" t="s">
        <v>2</v>
      </c>
      <c r="E619" s="3" t="s">
        <v>2</v>
      </c>
      <c r="F619" s="3" t="s">
        <v>2</v>
      </c>
      <c r="G619" s="3" t="s">
        <v>2</v>
      </c>
      <c r="H619" s="3" t="s">
        <v>2</v>
      </c>
      <c r="I619" s="3" t="s">
        <v>2</v>
      </c>
      <c r="J619" s="3" t="s">
        <v>2</v>
      </c>
      <c r="K619" s="3" t="s">
        <v>2</v>
      </c>
      <c r="L619" s="3" t="s">
        <v>2</v>
      </c>
      <c r="M619" s="3" t="s">
        <v>2</v>
      </c>
      <c r="N619" s="3" t="s">
        <v>2</v>
      </c>
    </row>
    <row r="620" spans="1:14" ht="20.25" customHeight="1">
      <c r="A620" s="3" t="s">
        <v>710</v>
      </c>
      <c r="B620" s="3" t="s">
        <v>2291</v>
      </c>
      <c r="C620" s="3">
        <v>0.59</v>
      </c>
      <c r="D620" s="3">
        <v>0.54</v>
      </c>
      <c r="E620" s="3">
        <v>0.54</v>
      </c>
      <c r="F620" s="3">
        <v>0.42199999999999999</v>
      </c>
      <c r="G620" s="3">
        <v>0.38600000000000001</v>
      </c>
      <c r="H620" s="3">
        <v>0.38600000000000001</v>
      </c>
      <c r="I620" s="3">
        <v>0</v>
      </c>
      <c r="J620" s="3">
        <v>0</v>
      </c>
      <c r="K620" s="3">
        <v>0</v>
      </c>
      <c r="L620" s="3">
        <v>0</v>
      </c>
      <c r="M620" s="3">
        <v>0</v>
      </c>
      <c r="N620" s="3">
        <v>0</v>
      </c>
    </row>
    <row r="621" spans="1:14" ht="20.25" customHeight="1">
      <c r="A621" s="3" t="s">
        <v>711</v>
      </c>
      <c r="B621" s="3" t="s">
        <v>2292</v>
      </c>
      <c r="C621" s="3" t="s">
        <v>2</v>
      </c>
      <c r="D621" s="3" t="s">
        <v>2</v>
      </c>
      <c r="E621" s="3" t="s">
        <v>2</v>
      </c>
      <c r="F621" s="3" t="s">
        <v>2</v>
      </c>
      <c r="G621" s="3" t="s">
        <v>2</v>
      </c>
      <c r="H621" s="3" t="s">
        <v>2</v>
      </c>
      <c r="I621" s="3" t="s">
        <v>2</v>
      </c>
      <c r="J621" s="3" t="s">
        <v>2</v>
      </c>
      <c r="K621" s="3" t="s">
        <v>2</v>
      </c>
      <c r="L621" s="3" t="s">
        <v>2</v>
      </c>
      <c r="M621" s="3" t="s">
        <v>2</v>
      </c>
      <c r="N621" s="3" t="s">
        <v>2</v>
      </c>
    </row>
    <row r="622" spans="1:14" ht="20.25" customHeight="1">
      <c r="A622" s="3" t="s">
        <v>712</v>
      </c>
      <c r="B622" s="3" t="s">
        <v>2293</v>
      </c>
      <c r="C622" s="3">
        <v>14.87</v>
      </c>
      <c r="D622" s="3">
        <v>14.46</v>
      </c>
      <c r="E622" s="3">
        <v>14.46</v>
      </c>
      <c r="F622" s="3">
        <v>0.36099999999999999</v>
      </c>
      <c r="G622" s="3">
        <v>0.35099999999999998</v>
      </c>
      <c r="H622" s="3">
        <v>0.35099999999999998</v>
      </c>
      <c r="I622" s="3">
        <v>30687.9</v>
      </c>
      <c r="J622" s="3">
        <v>0.74519999999999997</v>
      </c>
      <c r="K622" s="3">
        <v>17364.7</v>
      </c>
      <c r="L622" s="3">
        <v>0.42159999999999997</v>
      </c>
      <c r="M622" s="3">
        <v>0</v>
      </c>
      <c r="N622" s="3">
        <v>0</v>
      </c>
    </row>
    <row r="623" spans="1:14" ht="20.25" customHeight="1">
      <c r="A623" s="3" t="s">
        <v>713</v>
      </c>
      <c r="B623" s="3" t="s">
        <v>2</v>
      </c>
      <c r="C623" s="3" t="s">
        <v>2</v>
      </c>
      <c r="D623" s="3" t="s">
        <v>2</v>
      </c>
      <c r="E623" s="3" t="s">
        <v>2</v>
      </c>
      <c r="F623" s="3" t="s">
        <v>2</v>
      </c>
      <c r="G623" s="3" t="s">
        <v>2</v>
      </c>
      <c r="H623" s="3" t="s">
        <v>2</v>
      </c>
      <c r="I623" s="3" t="s">
        <v>2</v>
      </c>
      <c r="J623" s="3" t="s">
        <v>2</v>
      </c>
      <c r="K623" s="3" t="s">
        <v>2</v>
      </c>
      <c r="L623" s="3" t="s">
        <v>2</v>
      </c>
      <c r="M623" s="3" t="s">
        <v>2</v>
      </c>
      <c r="N623" s="3" t="s">
        <v>2</v>
      </c>
    </row>
    <row r="624" spans="1:14" ht="20.25" customHeight="1">
      <c r="A624" s="3" t="s">
        <v>714</v>
      </c>
      <c r="B624" s="3" t="s">
        <v>2</v>
      </c>
      <c r="C624" s="3" t="s">
        <v>2</v>
      </c>
      <c r="D624" s="3" t="s">
        <v>2</v>
      </c>
      <c r="E624" s="3" t="s">
        <v>2</v>
      </c>
      <c r="F624" s="3" t="s">
        <v>2</v>
      </c>
      <c r="G624" s="3" t="s">
        <v>2</v>
      </c>
      <c r="H624" s="3" t="s">
        <v>2</v>
      </c>
      <c r="I624" s="3" t="s">
        <v>2</v>
      </c>
      <c r="J624" s="3" t="s">
        <v>2</v>
      </c>
      <c r="K624" s="3" t="s">
        <v>2</v>
      </c>
      <c r="L624" s="3" t="s">
        <v>2</v>
      </c>
      <c r="M624" s="3" t="s">
        <v>2</v>
      </c>
      <c r="N624" s="3" t="s">
        <v>2</v>
      </c>
    </row>
    <row r="625" spans="1:14" ht="20.25" customHeight="1">
      <c r="A625" s="3" t="s">
        <v>715</v>
      </c>
      <c r="B625" s="3" t="s">
        <v>2294</v>
      </c>
      <c r="C625" s="3">
        <v>0.03</v>
      </c>
      <c r="D625" s="3">
        <v>0.04</v>
      </c>
      <c r="E625" s="3">
        <v>0.04</v>
      </c>
      <c r="F625" s="3">
        <v>0.48199999999999998</v>
      </c>
      <c r="G625" s="3">
        <v>0.629</v>
      </c>
      <c r="H625" s="3">
        <v>0.629</v>
      </c>
      <c r="I625" s="3">
        <v>0.2</v>
      </c>
      <c r="J625" s="3">
        <v>2.5999999999999999E-3</v>
      </c>
      <c r="K625" s="3">
        <v>0.2</v>
      </c>
      <c r="L625" s="3">
        <v>2.5999999999999999E-3</v>
      </c>
      <c r="M625" s="3">
        <v>0</v>
      </c>
      <c r="N625" s="3">
        <v>0</v>
      </c>
    </row>
    <row r="626" spans="1:14" ht="20.25" customHeight="1">
      <c r="A626" s="3" t="s">
        <v>716</v>
      </c>
      <c r="B626" s="3" t="s">
        <v>2295</v>
      </c>
      <c r="C626" s="3" t="s">
        <v>2</v>
      </c>
      <c r="D626" s="3" t="s">
        <v>2</v>
      </c>
      <c r="E626" s="3" t="s">
        <v>2</v>
      </c>
      <c r="F626" s="3" t="s">
        <v>2</v>
      </c>
      <c r="G626" s="3" t="s">
        <v>2</v>
      </c>
      <c r="H626" s="3" t="s">
        <v>2</v>
      </c>
      <c r="I626" s="3" t="s">
        <v>2</v>
      </c>
      <c r="J626" s="3" t="s">
        <v>2</v>
      </c>
      <c r="K626" s="3" t="s">
        <v>2</v>
      </c>
      <c r="L626" s="3" t="s">
        <v>2</v>
      </c>
      <c r="M626" s="3" t="s">
        <v>2</v>
      </c>
      <c r="N626" s="3" t="s">
        <v>2</v>
      </c>
    </row>
    <row r="627" spans="1:14" ht="20.25" customHeight="1">
      <c r="A627" s="3" t="s">
        <v>717</v>
      </c>
      <c r="B627" s="3" t="s">
        <v>2296</v>
      </c>
      <c r="C627" s="3">
        <v>0.27</v>
      </c>
      <c r="D627" s="3">
        <v>0.09</v>
      </c>
      <c r="E627" s="3">
        <v>0.09</v>
      </c>
      <c r="F627" s="3">
        <v>0.48199999999999998</v>
      </c>
      <c r="G627" s="3">
        <v>0.161</v>
      </c>
      <c r="H627" s="3">
        <v>0.161</v>
      </c>
      <c r="I627" s="3">
        <v>478.6</v>
      </c>
      <c r="J627" s="3">
        <v>0.8609</v>
      </c>
      <c r="K627" s="3">
        <v>478.6</v>
      </c>
      <c r="L627" s="3">
        <v>0.8609</v>
      </c>
      <c r="M627" s="3">
        <v>0</v>
      </c>
      <c r="N627" s="3">
        <v>0</v>
      </c>
    </row>
    <row r="628" spans="1:14" ht="20.25" customHeight="1">
      <c r="A628" s="3" t="s">
        <v>718</v>
      </c>
      <c r="B628" s="3" t="s">
        <v>2</v>
      </c>
      <c r="C628" s="3" t="s">
        <v>2</v>
      </c>
      <c r="D628" s="3" t="s">
        <v>2</v>
      </c>
      <c r="E628" s="3" t="s">
        <v>2</v>
      </c>
      <c r="F628" s="3" t="s">
        <v>2</v>
      </c>
      <c r="G628" s="3" t="s">
        <v>2</v>
      </c>
      <c r="H628" s="3" t="s">
        <v>2</v>
      </c>
      <c r="I628" s="3" t="s">
        <v>2</v>
      </c>
      <c r="J628" s="3" t="s">
        <v>2</v>
      </c>
      <c r="K628" s="3" t="s">
        <v>2</v>
      </c>
      <c r="L628" s="3" t="s">
        <v>2</v>
      </c>
      <c r="M628" s="3" t="s">
        <v>2</v>
      </c>
      <c r="N628" s="3" t="s">
        <v>2</v>
      </c>
    </row>
    <row r="629" spans="1:14" ht="20.25" customHeight="1">
      <c r="A629" s="3" t="s">
        <v>719</v>
      </c>
      <c r="B629" s="3" t="s">
        <v>2297</v>
      </c>
      <c r="C629" s="3">
        <v>0.04</v>
      </c>
      <c r="D629" s="3">
        <v>0.06</v>
      </c>
      <c r="E629" s="3">
        <v>0.06</v>
      </c>
      <c r="F629" s="3">
        <v>0.31900000000000001</v>
      </c>
      <c r="G629" s="3">
        <v>0.41699999999999998</v>
      </c>
      <c r="H629" s="3">
        <v>0.41699999999999998</v>
      </c>
      <c r="I629" s="3">
        <v>0.6</v>
      </c>
      <c r="J629" s="3">
        <v>4.7000000000000002E-3</v>
      </c>
      <c r="K629" s="3">
        <v>0.6</v>
      </c>
      <c r="L629" s="3">
        <v>4.7000000000000002E-3</v>
      </c>
      <c r="M629" s="3">
        <v>0</v>
      </c>
      <c r="N629" s="3">
        <v>0</v>
      </c>
    </row>
    <row r="630" spans="1:14" ht="20.25" customHeight="1">
      <c r="A630" s="3" t="s">
        <v>720</v>
      </c>
      <c r="B630" s="3" t="s">
        <v>2</v>
      </c>
      <c r="C630" s="3" t="s">
        <v>2</v>
      </c>
      <c r="D630" s="3" t="s">
        <v>2</v>
      </c>
      <c r="E630" s="3" t="s">
        <v>2</v>
      </c>
      <c r="F630" s="3" t="s">
        <v>2</v>
      </c>
      <c r="G630" s="3" t="s">
        <v>2</v>
      </c>
      <c r="H630" s="3" t="s">
        <v>2</v>
      </c>
      <c r="I630" s="3" t="s">
        <v>2</v>
      </c>
      <c r="J630" s="3" t="s">
        <v>2</v>
      </c>
      <c r="K630" s="3" t="s">
        <v>2</v>
      </c>
      <c r="L630" s="3" t="s">
        <v>2</v>
      </c>
      <c r="M630" s="3" t="s">
        <v>2</v>
      </c>
      <c r="N630" s="3" t="s">
        <v>2</v>
      </c>
    </row>
    <row r="631" spans="1:14" ht="20.25" customHeight="1">
      <c r="A631" s="3" t="s">
        <v>721</v>
      </c>
      <c r="B631" s="3" t="s">
        <v>2</v>
      </c>
      <c r="C631" s="3" t="s">
        <v>2</v>
      </c>
      <c r="D631" s="3" t="s">
        <v>2</v>
      </c>
      <c r="E631" s="3" t="s">
        <v>2</v>
      </c>
      <c r="F631" s="3" t="s">
        <v>2</v>
      </c>
      <c r="G631" s="3" t="s">
        <v>2</v>
      </c>
      <c r="H631" s="3" t="s">
        <v>2</v>
      </c>
      <c r="I631" s="3" t="s">
        <v>2</v>
      </c>
      <c r="J631" s="3" t="s">
        <v>2</v>
      </c>
      <c r="K631" s="3" t="s">
        <v>2</v>
      </c>
      <c r="L631" s="3" t="s">
        <v>2</v>
      </c>
      <c r="M631" s="3" t="s">
        <v>2</v>
      </c>
      <c r="N631" s="3" t="s">
        <v>2</v>
      </c>
    </row>
    <row r="632" spans="1:14" ht="20.25" customHeight="1">
      <c r="A632" s="3" t="s">
        <v>722</v>
      </c>
      <c r="B632" s="3" t="s">
        <v>2298</v>
      </c>
      <c r="C632" s="3">
        <v>0.01</v>
      </c>
      <c r="D632" s="3">
        <v>0.02</v>
      </c>
      <c r="E632" s="3">
        <v>0.02</v>
      </c>
      <c r="F632" s="3">
        <v>0.35099999999999998</v>
      </c>
      <c r="G632" s="3">
        <v>0.80800000000000005</v>
      </c>
      <c r="H632" s="3">
        <v>0.80800000000000005</v>
      </c>
      <c r="I632" s="3">
        <v>0</v>
      </c>
      <c r="J632" s="3">
        <v>0</v>
      </c>
      <c r="K632" s="3">
        <v>0</v>
      </c>
      <c r="L632" s="3">
        <v>0</v>
      </c>
      <c r="M632" s="3">
        <v>0</v>
      </c>
      <c r="N632" s="3">
        <v>0</v>
      </c>
    </row>
    <row r="633" spans="1:14" ht="20.25" customHeight="1">
      <c r="A633" s="3" t="s">
        <v>723</v>
      </c>
      <c r="B633" s="3" t="s">
        <v>2</v>
      </c>
      <c r="C633" s="3" t="s">
        <v>2</v>
      </c>
      <c r="D633" s="3" t="s">
        <v>2</v>
      </c>
      <c r="E633" s="3" t="s">
        <v>2</v>
      </c>
      <c r="F633" s="3" t="s">
        <v>2</v>
      </c>
      <c r="G633" s="3" t="s">
        <v>2</v>
      </c>
      <c r="H633" s="3" t="s">
        <v>2</v>
      </c>
      <c r="I633" s="3" t="s">
        <v>2</v>
      </c>
      <c r="J633" s="3" t="s">
        <v>2</v>
      </c>
      <c r="K633" s="3" t="s">
        <v>2</v>
      </c>
      <c r="L633" s="3" t="s">
        <v>2</v>
      </c>
      <c r="M633" s="3" t="s">
        <v>2</v>
      </c>
      <c r="N633" s="3" t="s">
        <v>2</v>
      </c>
    </row>
    <row r="634" spans="1:14" ht="20.25" customHeight="1">
      <c r="A634" s="3" t="s">
        <v>724</v>
      </c>
      <c r="B634" s="3" t="s">
        <v>2299</v>
      </c>
      <c r="C634" s="3" t="s">
        <v>2</v>
      </c>
      <c r="D634" s="3" t="s">
        <v>2</v>
      </c>
      <c r="E634" s="3" t="s">
        <v>2</v>
      </c>
      <c r="F634" s="3" t="s">
        <v>2</v>
      </c>
      <c r="G634" s="3" t="s">
        <v>2</v>
      </c>
      <c r="H634" s="3" t="s">
        <v>2</v>
      </c>
      <c r="I634" s="3" t="s">
        <v>2</v>
      </c>
      <c r="J634" s="3" t="s">
        <v>2</v>
      </c>
      <c r="K634" s="3" t="s">
        <v>2</v>
      </c>
      <c r="L634" s="3" t="s">
        <v>2</v>
      </c>
      <c r="M634" s="3" t="s">
        <v>2</v>
      </c>
      <c r="N634" s="3" t="s">
        <v>2</v>
      </c>
    </row>
    <row r="635" spans="1:14" ht="20.25" customHeight="1">
      <c r="A635" s="3" t="s">
        <v>725</v>
      </c>
      <c r="B635" s="3" t="s">
        <v>2300</v>
      </c>
      <c r="C635" s="3">
        <v>2.59</v>
      </c>
      <c r="D635" s="3">
        <v>0.41</v>
      </c>
      <c r="E635" s="3">
        <v>0.41</v>
      </c>
      <c r="F635" s="3">
        <v>0.42199999999999999</v>
      </c>
      <c r="G635" s="3">
        <v>6.6000000000000003E-2</v>
      </c>
      <c r="H635" s="3">
        <v>6.6000000000000003E-2</v>
      </c>
      <c r="I635" s="3">
        <v>6148</v>
      </c>
      <c r="J635" s="3">
        <v>1</v>
      </c>
      <c r="K635" s="3">
        <v>6148</v>
      </c>
      <c r="L635" s="3">
        <v>1</v>
      </c>
      <c r="M635" s="3">
        <v>0</v>
      </c>
      <c r="N635" s="3">
        <v>0</v>
      </c>
    </row>
    <row r="636" spans="1:14" ht="20.25" customHeight="1">
      <c r="A636" s="3" t="s">
        <v>726</v>
      </c>
      <c r="B636" s="3" t="s">
        <v>2301</v>
      </c>
      <c r="C636" s="3">
        <v>0.66</v>
      </c>
      <c r="D636" s="3">
        <v>0.99</v>
      </c>
      <c r="E636" s="3">
        <v>0.99</v>
      </c>
      <c r="F636" s="3">
        <v>0.26700000000000002</v>
      </c>
      <c r="G636" s="3">
        <v>0.40300000000000002</v>
      </c>
      <c r="H636" s="3">
        <v>0.40300000000000002</v>
      </c>
      <c r="I636" s="3">
        <v>664</v>
      </c>
      <c r="J636" s="3">
        <v>0.26910000000000001</v>
      </c>
      <c r="K636" s="3">
        <v>664</v>
      </c>
      <c r="L636" s="3">
        <v>0.26910000000000001</v>
      </c>
      <c r="M636" s="3">
        <v>0</v>
      </c>
      <c r="N636" s="3">
        <v>0</v>
      </c>
    </row>
    <row r="637" spans="1:14" ht="20.25" customHeight="1">
      <c r="A637" s="3" t="s">
        <v>727</v>
      </c>
      <c r="B637" s="3" t="s">
        <v>2302</v>
      </c>
      <c r="C637" s="3">
        <v>0.11</v>
      </c>
      <c r="D637" s="3">
        <v>0.01</v>
      </c>
      <c r="E637" s="3">
        <v>0.01</v>
      </c>
      <c r="F637" s="3">
        <v>0.33300000000000002</v>
      </c>
      <c r="G637" s="3">
        <v>3.2000000000000001E-2</v>
      </c>
      <c r="H637" s="3">
        <v>3.2000000000000001E-2</v>
      </c>
      <c r="I637" s="3">
        <v>340</v>
      </c>
      <c r="J637" s="3">
        <v>1</v>
      </c>
      <c r="K637" s="3">
        <v>85.8</v>
      </c>
      <c r="L637" s="3">
        <v>0.25240000000000001</v>
      </c>
      <c r="M637" s="3">
        <v>0</v>
      </c>
      <c r="N637" s="3">
        <v>0</v>
      </c>
    </row>
    <row r="638" spans="1:14" ht="20.25" customHeight="1">
      <c r="A638" s="3" t="s">
        <v>728</v>
      </c>
      <c r="B638" s="3" t="s">
        <v>2</v>
      </c>
      <c r="C638" s="3" t="s">
        <v>2</v>
      </c>
      <c r="D638" s="3" t="s">
        <v>2</v>
      </c>
      <c r="E638" s="3" t="s">
        <v>2</v>
      </c>
      <c r="F638" s="3" t="s">
        <v>2</v>
      </c>
      <c r="G638" s="3" t="s">
        <v>2</v>
      </c>
      <c r="H638" s="3" t="s">
        <v>2</v>
      </c>
      <c r="I638" s="3" t="s">
        <v>2</v>
      </c>
      <c r="J638" s="3" t="s">
        <v>2</v>
      </c>
      <c r="K638" s="3" t="s">
        <v>2</v>
      </c>
      <c r="L638" s="3" t="s">
        <v>2</v>
      </c>
      <c r="M638" s="3" t="s">
        <v>2</v>
      </c>
      <c r="N638" s="3" t="s">
        <v>2</v>
      </c>
    </row>
    <row r="639" spans="1:14" ht="20.25" customHeight="1">
      <c r="A639" s="3" t="s">
        <v>729</v>
      </c>
      <c r="B639" s="3" t="s">
        <v>2303</v>
      </c>
      <c r="C639" s="3" t="s">
        <v>2</v>
      </c>
      <c r="D639" s="3" t="s">
        <v>2</v>
      </c>
      <c r="E639" s="3" t="s">
        <v>2</v>
      </c>
      <c r="F639" s="3" t="s">
        <v>2</v>
      </c>
      <c r="G639" s="3" t="s">
        <v>2</v>
      </c>
      <c r="H639" s="3" t="s">
        <v>2</v>
      </c>
      <c r="I639" s="3" t="s">
        <v>2</v>
      </c>
      <c r="J639" s="3" t="s">
        <v>2</v>
      </c>
      <c r="K639" s="3" t="s">
        <v>2</v>
      </c>
      <c r="L639" s="3" t="s">
        <v>2</v>
      </c>
      <c r="M639" s="3" t="s">
        <v>2</v>
      </c>
      <c r="N639" s="3" t="s">
        <v>2</v>
      </c>
    </row>
    <row r="640" spans="1:14" ht="20.25" customHeight="1">
      <c r="A640" s="3" t="s">
        <v>730</v>
      </c>
      <c r="B640" s="3" t="s">
        <v>2</v>
      </c>
      <c r="C640" s="3" t="s">
        <v>2</v>
      </c>
      <c r="D640" s="3" t="s">
        <v>2</v>
      </c>
      <c r="E640" s="3" t="s">
        <v>2</v>
      </c>
      <c r="F640" s="3" t="s">
        <v>2</v>
      </c>
      <c r="G640" s="3" t="s">
        <v>2</v>
      </c>
      <c r="H640" s="3" t="s">
        <v>2</v>
      </c>
      <c r="I640" s="3" t="s">
        <v>2</v>
      </c>
      <c r="J640" s="3" t="s">
        <v>2</v>
      </c>
      <c r="K640" s="3" t="s">
        <v>2</v>
      </c>
      <c r="L640" s="3" t="s">
        <v>2</v>
      </c>
      <c r="M640" s="3" t="s">
        <v>2</v>
      </c>
      <c r="N640" s="3" t="s">
        <v>2</v>
      </c>
    </row>
    <row r="641" spans="1:14" ht="20.25" customHeight="1">
      <c r="A641" s="3" t="s">
        <v>731</v>
      </c>
      <c r="B641" s="3" t="s">
        <v>2304</v>
      </c>
      <c r="C641" s="3" t="s">
        <v>2</v>
      </c>
      <c r="D641" s="3" t="s">
        <v>2</v>
      </c>
      <c r="E641" s="3" t="s">
        <v>2</v>
      </c>
      <c r="F641" s="3" t="s">
        <v>2</v>
      </c>
      <c r="G641" s="3" t="s">
        <v>2</v>
      </c>
      <c r="H641" s="3" t="s">
        <v>2</v>
      </c>
      <c r="I641" s="3" t="s">
        <v>2</v>
      </c>
      <c r="J641" s="3" t="s">
        <v>2</v>
      </c>
      <c r="K641" s="3" t="s">
        <v>2</v>
      </c>
      <c r="L641" s="3" t="s">
        <v>2</v>
      </c>
      <c r="M641" s="3" t="s">
        <v>2</v>
      </c>
      <c r="N641" s="3" t="s">
        <v>2</v>
      </c>
    </row>
    <row r="642" spans="1:14" ht="20.25" customHeight="1">
      <c r="A642" s="3" t="s">
        <v>732</v>
      </c>
      <c r="B642" s="3" t="s">
        <v>2</v>
      </c>
      <c r="C642" s="3" t="s">
        <v>2</v>
      </c>
      <c r="D642" s="3" t="s">
        <v>2</v>
      </c>
      <c r="E642" s="3" t="s">
        <v>2</v>
      </c>
      <c r="F642" s="3" t="s">
        <v>2</v>
      </c>
      <c r="G642" s="3" t="s">
        <v>2</v>
      </c>
      <c r="H642" s="3" t="s">
        <v>2</v>
      </c>
      <c r="I642" s="3" t="s">
        <v>2</v>
      </c>
      <c r="J642" s="3" t="s">
        <v>2</v>
      </c>
      <c r="K642" s="3" t="s">
        <v>2</v>
      </c>
      <c r="L642" s="3" t="s">
        <v>2</v>
      </c>
      <c r="M642" s="3" t="s">
        <v>2</v>
      </c>
      <c r="N642" s="3" t="s">
        <v>2</v>
      </c>
    </row>
    <row r="643" spans="1:14" ht="20.25" customHeight="1">
      <c r="A643" s="3" t="s">
        <v>733</v>
      </c>
      <c r="B643" s="3" t="s">
        <v>2305</v>
      </c>
      <c r="C643" s="3" t="s">
        <v>2</v>
      </c>
      <c r="D643" s="3" t="s">
        <v>2</v>
      </c>
      <c r="E643" s="3" t="s">
        <v>2</v>
      </c>
      <c r="F643" s="3" t="s">
        <v>2</v>
      </c>
      <c r="G643" s="3" t="s">
        <v>2</v>
      </c>
      <c r="H643" s="3" t="s">
        <v>2</v>
      </c>
      <c r="I643" s="3" t="s">
        <v>2</v>
      </c>
      <c r="J643" s="3" t="s">
        <v>2</v>
      </c>
      <c r="K643" s="3" t="s">
        <v>2</v>
      </c>
      <c r="L643" s="3" t="s">
        <v>2</v>
      </c>
      <c r="M643" s="3" t="s">
        <v>2</v>
      </c>
      <c r="N643" s="3" t="s">
        <v>2</v>
      </c>
    </row>
    <row r="644" spans="1:14" ht="20.25" customHeight="1">
      <c r="A644" s="3" t="s">
        <v>734</v>
      </c>
      <c r="B644" s="3" t="s">
        <v>2306</v>
      </c>
      <c r="C644" s="3" t="s">
        <v>2</v>
      </c>
      <c r="D644" s="3" t="s">
        <v>2</v>
      </c>
      <c r="E644" s="3" t="s">
        <v>2</v>
      </c>
      <c r="F644" s="3" t="s">
        <v>2</v>
      </c>
      <c r="G644" s="3" t="s">
        <v>2</v>
      </c>
      <c r="H644" s="3" t="s">
        <v>2</v>
      </c>
      <c r="I644" s="3" t="s">
        <v>2</v>
      </c>
      <c r="J644" s="3" t="s">
        <v>2</v>
      </c>
      <c r="K644" s="3" t="s">
        <v>2</v>
      </c>
      <c r="L644" s="3" t="s">
        <v>2</v>
      </c>
      <c r="M644" s="3" t="s">
        <v>2</v>
      </c>
      <c r="N644" s="3" t="s">
        <v>2</v>
      </c>
    </row>
    <row r="645" spans="1:14" ht="20.25" customHeight="1">
      <c r="A645" s="3" t="s">
        <v>735</v>
      </c>
      <c r="B645" s="3" t="s">
        <v>2307</v>
      </c>
      <c r="C645" s="3" t="s">
        <v>2</v>
      </c>
      <c r="D645" s="3" t="s">
        <v>2</v>
      </c>
      <c r="E645" s="3" t="s">
        <v>2</v>
      </c>
      <c r="F645" s="3" t="s">
        <v>2</v>
      </c>
      <c r="G645" s="3" t="s">
        <v>2</v>
      </c>
      <c r="H645" s="3" t="s">
        <v>2</v>
      </c>
      <c r="I645" s="3" t="s">
        <v>2</v>
      </c>
      <c r="J645" s="3" t="s">
        <v>2</v>
      </c>
      <c r="K645" s="3" t="s">
        <v>2</v>
      </c>
      <c r="L645" s="3" t="s">
        <v>2</v>
      </c>
      <c r="M645" s="3" t="s">
        <v>2</v>
      </c>
      <c r="N645" s="3" t="s">
        <v>2</v>
      </c>
    </row>
    <row r="646" spans="1:14" ht="20.25" customHeight="1">
      <c r="A646" s="3" t="s">
        <v>736</v>
      </c>
      <c r="B646" s="3" t="s">
        <v>2308</v>
      </c>
      <c r="C646" s="3" t="s">
        <v>2</v>
      </c>
      <c r="D646" s="3" t="s">
        <v>2</v>
      </c>
      <c r="E646" s="3" t="s">
        <v>2</v>
      </c>
      <c r="F646" s="3" t="s">
        <v>2</v>
      </c>
      <c r="G646" s="3" t="s">
        <v>2</v>
      </c>
      <c r="H646" s="3" t="s">
        <v>2</v>
      </c>
      <c r="I646" s="3" t="s">
        <v>2</v>
      </c>
      <c r="J646" s="3" t="s">
        <v>2</v>
      </c>
      <c r="K646" s="3" t="s">
        <v>2</v>
      </c>
      <c r="L646" s="3" t="s">
        <v>2</v>
      </c>
      <c r="M646" s="3" t="s">
        <v>2</v>
      </c>
      <c r="N646" s="3" t="s">
        <v>2</v>
      </c>
    </row>
    <row r="647" spans="1:14" ht="20.25" customHeight="1">
      <c r="A647" s="3" t="s">
        <v>737</v>
      </c>
      <c r="B647" s="3" t="s">
        <v>2309</v>
      </c>
      <c r="C647" s="3" t="s">
        <v>2</v>
      </c>
      <c r="D647" s="3" t="s">
        <v>2</v>
      </c>
      <c r="E647" s="3" t="s">
        <v>2</v>
      </c>
      <c r="F647" s="3" t="s">
        <v>2</v>
      </c>
      <c r="G647" s="3" t="s">
        <v>2</v>
      </c>
      <c r="H647" s="3" t="s">
        <v>2</v>
      </c>
      <c r="I647" s="3" t="s">
        <v>2</v>
      </c>
      <c r="J647" s="3" t="s">
        <v>2</v>
      </c>
      <c r="K647" s="3" t="s">
        <v>2</v>
      </c>
      <c r="L647" s="3" t="s">
        <v>2</v>
      </c>
      <c r="M647" s="3" t="s">
        <v>2</v>
      </c>
      <c r="N647" s="3" t="s">
        <v>2</v>
      </c>
    </row>
    <row r="648" spans="1:14" ht="20.25" customHeight="1">
      <c r="A648" s="3" t="s">
        <v>738</v>
      </c>
      <c r="B648" s="3" t="s">
        <v>2310</v>
      </c>
      <c r="C648" s="3" t="s">
        <v>2</v>
      </c>
      <c r="D648" s="3" t="s">
        <v>2</v>
      </c>
      <c r="E648" s="3" t="s">
        <v>2</v>
      </c>
      <c r="F648" s="3" t="s">
        <v>2</v>
      </c>
      <c r="G648" s="3" t="s">
        <v>2</v>
      </c>
      <c r="H648" s="3" t="s">
        <v>2</v>
      </c>
      <c r="I648" s="3" t="s">
        <v>2</v>
      </c>
      <c r="J648" s="3" t="s">
        <v>2</v>
      </c>
      <c r="K648" s="3" t="s">
        <v>2</v>
      </c>
      <c r="L648" s="3" t="s">
        <v>2</v>
      </c>
      <c r="M648" s="3" t="s">
        <v>2</v>
      </c>
      <c r="N648" s="3" t="s">
        <v>2</v>
      </c>
    </row>
    <row r="649" spans="1:14" ht="20.25" customHeight="1">
      <c r="A649" s="3" t="s">
        <v>739</v>
      </c>
      <c r="B649" s="3" t="s">
        <v>2311</v>
      </c>
      <c r="C649" s="3">
        <v>0.3</v>
      </c>
      <c r="D649" s="3">
        <v>0.46</v>
      </c>
      <c r="E649" s="3">
        <v>0.46</v>
      </c>
      <c r="F649" s="3">
        <v>0.161</v>
      </c>
      <c r="G649" s="3">
        <v>0.246</v>
      </c>
      <c r="H649" s="3">
        <v>0.246</v>
      </c>
      <c r="I649" s="3">
        <v>1863</v>
      </c>
      <c r="J649" s="3">
        <v>1</v>
      </c>
      <c r="K649" s="3">
        <v>932.7</v>
      </c>
      <c r="L649" s="3">
        <v>0.50060000000000004</v>
      </c>
      <c r="M649" s="3">
        <v>0</v>
      </c>
      <c r="N649" s="3">
        <v>0</v>
      </c>
    </row>
    <row r="650" spans="1:14" ht="20.25" customHeight="1">
      <c r="A650" s="3" t="s">
        <v>740</v>
      </c>
      <c r="B650" s="3" t="s">
        <v>2</v>
      </c>
      <c r="C650" s="3" t="s">
        <v>2</v>
      </c>
      <c r="D650" s="3" t="s">
        <v>2</v>
      </c>
      <c r="E650" s="3" t="s">
        <v>2</v>
      </c>
      <c r="F650" s="3" t="s">
        <v>2</v>
      </c>
      <c r="G650" s="3" t="s">
        <v>2</v>
      </c>
      <c r="H650" s="3" t="s">
        <v>2</v>
      </c>
      <c r="I650" s="3" t="s">
        <v>2</v>
      </c>
      <c r="J650" s="3" t="s">
        <v>2</v>
      </c>
      <c r="K650" s="3" t="s">
        <v>2</v>
      </c>
      <c r="L650" s="3" t="s">
        <v>2</v>
      </c>
      <c r="M650" s="3" t="s">
        <v>2</v>
      </c>
      <c r="N650" s="3" t="s">
        <v>2</v>
      </c>
    </row>
    <row r="651" spans="1:14" ht="20.25" customHeight="1">
      <c r="A651" s="3" t="s">
        <v>741</v>
      </c>
      <c r="B651" s="3" t="s">
        <v>2312</v>
      </c>
      <c r="C651" s="3" t="s">
        <v>2</v>
      </c>
      <c r="D651" s="3" t="s">
        <v>2</v>
      </c>
      <c r="E651" s="3" t="s">
        <v>2</v>
      </c>
      <c r="F651" s="3" t="s">
        <v>2</v>
      </c>
      <c r="G651" s="3" t="s">
        <v>2</v>
      </c>
      <c r="H651" s="3" t="s">
        <v>2</v>
      </c>
      <c r="I651" s="3" t="s">
        <v>2</v>
      </c>
      <c r="J651" s="3" t="s">
        <v>2</v>
      </c>
      <c r="K651" s="3" t="s">
        <v>2</v>
      </c>
      <c r="L651" s="3" t="s">
        <v>2</v>
      </c>
      <c r="M651" s="3" t="s">
        <v>2</v>
      </c>
      <c r="N651" s="3" t="s">
        <v>2</v>
      </c>
    </row>
    <row r="652" spans="1:14" ht="20.25" customHeight="1">
      <c r="A652" s="3" t="s">
        <v>742</v>
      </c>
      <c r="B652" s="3" t="s">
        <v>2313</v>
      </c>
      <c r="C652" s="3" t="s">
        <v>2</v>
      </c>
      <c r="D652" s="3" t="s">
        <v>2</v>
      </c>
      <c r="E652" s="3" t="s">
        <v>2</v>
      </c>
      <c r="F652" s="3" t="s">
        <v>2</v>
      </c>
      <c r="G652" s="3" t="s">
        <v>2</v>
      </c>
      <c r="H652" s="3" t="s">
        <v>2</v>
      </c>
      <c r="I652" s="3" t="s">
        <v>2</v>
      </c>
      <c r="J652" s="3" t="s">
        <v>2</v>
      </c>
      <c r="K652" s="3" t="s">
        <v>2</v>
      </c>
      <c r="L652" s="3" t="s">
        <v>2</v>
      </c>
      <c r="M652" s="3" t="s">
        <v>2</v>
      </c>
      <c r="N652" s="3" t="s">
        <v>2</v>
      </c>
    </row>
    <row r="653" spans="1:14" ht="20.25" customHeight="1">
      <c r="A653" s="3" t="s">
        <v>743</v>
      </c>
      <c r="B653" s="3" t="s">
        <v>2314</v>
      </c>
      <c r="C653" s="3">
        <v>2.41</v>
      </c>
      <c r="D653" s="3">
        <v>1.17</v>
      </c>
      <c r="E653" s="3">
        <v>1.17</v>
      </c>
      <c r="F653" s="3">
        <v>0.42199999999999999</v>
      </c>
      <c r="G653" s="3">
        <v>0.20499999999999999</v>
      </c>
      <c r="H653" s="3">
        <v>0.20499999999999999</v>
      </c>
      <c r="I653" s="3">
        <v>5716.7</v>
      </c>
      <c r="J653" s="3">
        <v>1</v>
      </c>
      <c r="K653" s="3">
        <v>0</v>
      </c>
      <c r="L653" s="3">
        <v>0</v>
      </c>
      <c r="M653" s="3">
        <v>0</v>
      </c>
      <c r="N653" s="3">
        <v>0</v>
      </c>
    </row>
    <row r="654" spans="1:14" ht="20.25" customHeight="1">
      <c r="A654" s="3" t="s">
        <v>744</v>
      </c>
      <c r="B654" s="3" t="s">
        <v>2315</v>
      </c>
      <c r="C654" s="3" t="s">
        <v>2</v>
      </c>
      <c r="D654" s="3" t="s">
        <v>2</v>
      </c>
      <c r="E654" s="3" t="s">
        <v>2</v>
      </c>
      <c r="F654" s="3" t="s">
        <v>2</v>
      </c>
      <c r="G654" s="3" t="s">
        <v>2</v>
      </c>
      <c r="H654" s="3" t="s">
        <v>2</v>
      </c>
      <c r="I654" s="3" t="s">
        <v>2</v>
      </c>
      <c r="J654" s="3" t="s">
        <v>2</v>
      </c>
      <c r="K654" s="3" t="s">
        <v>2</v>
      </c>
      <c r="L654" s="3" t="s">
        <v>2</v>
      </c>
      <c r="M654" s="3" t="s">
        <v>2</v>
      </c>
      <c r="N654" s="3" t="s">
        <v>2</v>
      </c>
    </row>
    <row r="655" spans="1:14" ht="20.25" customHeight="1">
      <c r="A655" s="3" t="s">
        <v>745</v>
      </c>
      <c r="B655" s="3" t="s">
        <v>2316</v>
      </c>
      <c r="C655" s="3">
        <v>17.12</v>
      </c>
      <c r="D655" s="3">
        <v>13.72</v>
      </c>
      <c r="E655" s="3">
        <v>13.72</v>
      </c>
      <c r="F655" s="3">
        <v>0.46300000000000002</v>
      </c>
      <c r="G655" s="3">
        <v>0.371</v>
      </c>
      <c r="H655" s="3">
        <v>0.371</v>
      </c>
      <c r="I655" s="3">
        <v>22271.5</v>
      </c>
      <c r="J655" s="3">
        <v>0.60219999999999996</v>
      </c>
      <c r="K655" s="3">
        <v>19380.7</v>
      </c>
      <c r="L655" s="3">
        <v>0.52410000000000001</v>
      </c>
      <c r="M655" s="3">
        <v>0</v>
      </c>
      <c r="N655" s="3">
        <v>0</v>
      </c>
    </row>
    <row r="656" spans="1:14" ht="20.25" customHeight="1">
      <c r="A656" s="3" t="s">
        <v>746</v>
      </c>
      <c r="B656" s="3" t="s">
        <v>2</v>
      </c>
      <c r="C656" s="3" t="s">
        <v>2</v>
      </c>
      <c r="D656" s="3" t="s">
        <v>2</v>
      </c>
      <c r="E656" s="3" t="s">
        <v>2</v>
      </c>
      <c r="F656" s="3" t="s">
        <v>2</v>
      </c>
      <c r="G656" s="3" t="s">
        <v>2</v>
      </c>
      <c r="H656" s="3" t="s">
        <v>2</v>
      </c>
      <c r="I656" s="3" t="s">
        <v>2</v>
      </c>
      <c r="J656" s="3" t="s">
        <v>2</v>
      </c>
      <c r="K656" s="3" t="s">
        <v>2</v>
      </c>
      <c r="L656" s="3" t="s">
        <v>2</v>
      </c>
      <c r="M656" s="3" t="s">
        <v>2</v>
      </c>
      <c r="N656" s="3" t="s">
        <v>2</v>
      </c>
    </row>
    <row r="657" spans="1:14" ht="20.25" customHeight="1">
      <c r="A657" s="3" t="s">
        <v>747</v>
      </c>
      <c r="B657" s="3" t="s">
        <v>2</v>
      </c>
      <c r="C657" s="3" t="s">
        <v>2</v>
      </c>
      <c r="D657" s="3" t="s">
        <v>2</v>
      </c>
      <c r="E657" s="3" t="s">
        <v>2</v>
      </c>
      <c r="F657" s="3" t="s">
        <v>2</v>
      </c>
      <c r="G657" s="3" t="s">
        <v>2</v>
      </c>
      <c r="H657" s="3" t="s">
        <v>2</v>
      </c>
      <c r="I657" s="3" t="s">
        <v>2</v>
      </c>
      <c r="J657" s="3" t="s">
        <v>2</v>
      </c>
      <c r="K657" s="3" t="s">
        <v>2</v>
      </c>
      <c r="L657" s="3" t="s">
        <v>2</v>
      </c>
      <c r="M657" s="3" t="s">
        <v>2</v>
      </c>
      <c r="N657" s="3" t="s">
        <v>2</v>
      </c>
    </row>
    <row r="658" spans="1:14" ht="20.25" customHeight="1">
      <c r="A658" s="3" t="s">
        <v>748</v>
      </c>
      <c r="B658" s="3" t="s">
        <v>2317</v>
      </c>
      <c r="C658" s="3">
        <v>104.71</v>
      </c>
      <c r="D658" s="3">
        <v>44.79</v>
      </c>
      <c r="E658" s="3">
        <v>44.79</v>
      </c>
      <c r="F658" s="3">
        <v>0.53300000000000003</v>
      </c>
      <c r="G658" s="3">
        <v>0.22800000000000001</v>
      </c>
      <c r="H658" s="3">
        <v>0.22800000000000001</v>
      </c>
      <c r="I658" s="3">
        <v>139944.29999999999</v>
      </c>
      <c r="J658" s="3">
        <v>0.71230000000000004</v>
      </c>
      <c r="K658" s="3">
        <v>90807.9</v>
      </c>
      <c r="L658" s="3">
        <v>0.4622</v>
      </c>
      <c r="M658" s="3">
        <v>0</v>
      </c>
      <c r="N658" s="3">
        <v>0</v>
      </c>
    </row>
    <row r="659" spans="1:14" ht="20.25" customHeight="1">
      <c r="A659" s="3" t="s">
        <v>749</v>
      </c>
      <c r="B659" s="3" t="s">
        <v>2318</v>
      </c>
      <c r="C659" s="3" t="s">
        <v>2</v>
      </c>
      <c r="D659" s="3" t="s">
        <v>2</v>
      </c>
      <c r="E659" s="3" t="s">
        <v>2</v>
      </c>
      <c r="F659" s="3" t="s">
        <v>2</v>
      </c>
      <c r="G659" s="3" t="s">
        <v>2</v>
      </c>
      <c r="H659" s="3" t="s">
        <v>2</v>
      </c>
      <c r="I659" s="3" t="s">
        <v>2</v>
      </c>
      <c r="J659" s="3" t="s">
        <v>2</v>
      </c>
      <c r="K659" s="3" t="s">
        <v>2</v>
      </c>
      <c r="L659" s="3" t="s">
        <v>2</v>
      </c>
      <c r="M659" s="3" t="s">
        <v>2</v>
      </c>
      <c r="N659" s="3" t="s">
        <v>2</v>
      </c>
    </row>
    <row r="660" spans="1:14" ht="20.25" customHeight="1">
      <c r="A660" s="3" t="s">
        <v>750</v>
      </c>
      <c r="B660" s="3" t="s">
        <v>2319</v>
      </c>
      <c r="C660" s="3" t="s">
        <v>2</v>
      </c>
      <c r="D660" s="3" t="s">
        <v>2</v>
      </c>
      <c r="E660" s="3" t="s">
        <v>2</v>
      </c>
      <c r="F660" s="3" t="s">
        <v>2</v>
      </c>
      <c r="G660" s="3" t="s">
        <v>2</v>
      </c>
      <c r="H660" s="3" t="s">
        <v>2</v>
      </c>
      <c r="I660" s="3" t="s">
        <v>2</v>
      </c>
      <c r="J660" s="3" t="s">
        <v>2</v>
      </c>
      <c r="K660" s="3" t="s">
        <v>2</v>
      </c>
      <c r="L660" s="3" t="s">
        <v>2</v>
      </c>
      <c r="M660" s="3" t="s">
        <v>2</v>
      </c>
      <c r="N660" s="3" t="s">
        <v>2</v>
      </c>
    </row>
    <row r="661" spans="1:14" ht="20.25" customHeight="1">
      <c r="A661" s="3" t="s">
        <v>751</v>
      </c>
      <c r="B661" s="3" t="s">
        <v>2320</v>
      </c>
      <c r="C661" s="3">
        <v>9.27</v>
      </c>
      <c r="D661" s="3">
        <v>6.28</v>
      </c>
      <c r="E661" s="3">
        <v>6.28</v>
      </c>
      <c r="F661" s="3">
        <v>0.45800000000000002</v>
      </c>
      <c r="G661" s="3">
        <v>0.31</v>
      </c>
      <c r="H661" s="3">
        <v>0.31</v>
      </c>
      <c r="I661" s="3">
        <v>5449.1</v>
      </c>
      <c r="J661" s="3">
        <v>0.26919999999999999</v>
      </c>
      <c r="K661" s="3">
        <v>5381.7</v>
      </c>
      <c r="L661" s="3">
        <v>0.26590000000000003</v>
      </c>
      <c r="M661" s="3">
        <v>0</v>
      </c>
      <c r="N661" s="3">
        <v>0</v>
      </c>
    </row>
    <row r="662" spans="1:14" ht="20.25" customHeight="1">
      <c r="A662" s="3" t="s">
        <v>752</v>
      </c>
      <c r="B662" s="3" t="s">
        <v>2321</v>
      </c>
      <c r="C662" s="3" t="s">
        <v>2</v>
      </c>
      <c r="D662" s="3" t="s">
        <v>2</v>
      </c>
      <c r="E662" s="3" t="s">
        <v>2</v>
      </c>
      <c r="F662" s="3" t="s">
        <v>2</v>
      </c>
      <c r="G662" s="3" t="s">
        <v>2</v>
      </c>
      <c r="H662" s="3" t="s">
        <v>2</v>
      </c>
      <c r="I662" s="3" t="s">
        <v>2</v>
      </c>
      <c r="J662" s="3" t="s">
        <v>2</v>
      </c>
      <c r="K662" s="3" t="s">
        <v>2</v>
      </c>
      <c r="L662" s="3" t="s">
        <v>2</v>
      </c>
      <c r="M662" s="3" t="s">
        <v>2</v>
      </c>
      <c r="N662" s="3" t="s">
        <v>2</v>
      </c>
    </row>
    <row r="663" spans="1:14" ht="20.25" customHeight="1">
      <c r="A663" s="3" t="s">
        <v>753</v>
      </c>
      <c r="B663" s="3" t="s">
        <v>2322</v>
      </c>
      <c r="C663" s="3" t="s">
        <v>2</v>
      </c>
      <c r="D663" s="3" t="s">
        <v>2</v>
      </c>
      <c r="E663" s="3" t="s">
        <v>2</v>
      </c>
      <c r="F663" s="3" t="s">
        <v>2</v>
      </c>
      <c r="G663" s="3" t="s">
        <v>2</v>
      </c>
      <c r="H663" s="3" t="s">
        <v>2</v>
      </c>
      <c r="I663" s="3" t="s">
        <v>2</v>
      </c>
      <c r="J663" s="3" t="s">
        <v>2</v>
      </c>
      <c r="K663" s="3" t="s">
        <v>2</v>
      </c>
      <c r="L663" s="3" t="s">
        <v>2</v>
      </c>
      <c r="M663" s="3" t="s">
        <v>2</v>
      </c>
      <c r="N663" s="3" t="s">
        <v>2</v>
      </c>
    </row>
    <row r="664" spans="1:14" ht="20.25" customHeight="1">
      <c r="A664" s="3" t="s">
        <v>754</v>
      </c>
      <c r="B664" s="3" t="s">
        <v>2323</v>
      </c>
      <c r="C664" s="3">
        <v>0</v>
      </c>
      <c r="D664" s="3">
        <v>0</v>
      </c>
      <c r="E664" s="3">
        <v>0</v>
      </c>
      <c r="F664" s="3">
        <v>0.13200000000000001</v>
      </c>
      <c r="G664" s="3">
        <v>0.19900000000000001</v>
      </c>
      <c r="H664" s="3">
        <v>0.19900000000000001</v>
      </c>
      <c r="I664" s="3">
        <v>17.2</v>
      </c>
      <c r="J664" s="3">
        <v>1</v>
      </c>
      <c r="K664" s="3">
        <v>10.199999999999999</v>
      </c>
      <c r="L664" s="3">
        <v>0.59899999999999998</v>
      </c>
      <c r="M664" s="3">
        <v>0</v>
      </c>
      <c r="N664" s="3">
        <v>0</v>
      </c>
    </row>
    <row r="665" spans="1:14" ht="20.25" customHeight="1">
      <c r="A665" s="3" t="s">
        <v>755</v>
      </c>
      <c r="B665" s="3" t="s">
        <v>2324</v>
      </c>
      <c r="C665" s="3">
        <v>4.29</v>
      </c>
      <c r="D665" s="3">
        <v>5.28</v>
      </c>
      <c r="E665" s="3">
        <v>5.28</v>
      </c>
      <c r="F665" s="3">
        <v>0.47399999999999998</v>
      </c>
      <c r="G665" s="3">
        <v>0.58299999999999996</v>
      </c>
      <c r="H665" s="3">
        <v>0.58299999999999996</v>
      </c>
      <c r="I665" s="3">
        <v>178.7</v>
      </c>
      <c r="J665" s="3">
        <v>1.9699999999999999E-2</v>
      </c>
      <c r="K665" s="3">
        <v>0</v>
      </c>
      <c r="L665" s="3">
        <v>0</v>
      </c>
      <c r="M665" s="3">
        <v>0</v>
      </c>
      <c r="N665" s="3">
        <v>0</v>
      </c>
    </row>
    <row r="666" spans="1:14" ht="20.25" customHeight="1">
      <c r="A666" s="3" t="s">
        <v>756</v>
      </c>
      <c r="B666" s="3" t="s">
        <v>2</v>
      </c>
      <c r="C666" s="3" t="s">
        <v>2</v>
      </c>
      <c r="D666" s="3" t="s">
        <v>2</v>
      </c>
      <c r="E666" s="3" t="s">
        <v>2</v>
      </c>
      <c r="F666" s="3" t="s">
        <v>2</v>
      </c>
      <c r="G666" s="3" t="s">
        <v>2</v>
      </c>
      <c r="H666" s="3" t="s">
        <v>2</v>
      </c>
      <c r="I666" s="3" t="s">
        <v>2</v>
      </c>
      <c r="J666" s="3" t="s">
        <v>2</v>
      </c>
      <c r="K666" s="3" t="s">
        <v>2</v>
      </c>
      <c r="L666" s="3" t="s">
        <v>2</v>
      </c>
      <c r="M666" s="3" t="s">
        <v>2</v>
      </c>
      <c r="N666" s="3" t="s">
        <v>2</v>
      </c>
    </row>
    <row r="667" spans="1:14" ht="20.25" customHeight="1">
      <c r="A667" s="3" t="s">
        <v>757</v>
      </c>
      <c r="B667" s="3" t="s">
        <v>2</v>
      </c>
      <c r="C667" s="3" t="s">
        <v>2</v>
      </c>
      <c r="D667" s="3" t="s">
        <v>2</v>
      </c>
      <c r="E667" s="3" t="s">
        <v>2</v>
      </c>
      <c r="F667" s="3" t="s">
        <v>2</v>
      </c>
      <c r="G667" s="3" t="s">
        <v>2</v>
      </c>
      <c r="H667" s="3" t="s">
        <v>2</v>
      </c>
      <c r="I667" s="3" t="s">
        <v>2</v>
      </c>
      <c r="J667" s="3" t="s">
        <v>2</v>
      </c>
      <c r="K667" s="3" t="s">
        <v>2</v>
      </c>
      <c r="L667" s="3" t="s">
        <v>2</v>
      </c>
      <c r="M667" s="3" t="s">
        <v>2</v>
      </c>
      <c r="N667" s="3" t="s">
        <v>2</v>
      </c>
    </row>
    <row r="668" spans="1:14" ht="20.25" customHeight="1">
      <c r="A668" s="3" t="s">
        <v>758</v>
      </c>
      <c r="B668" s="3" t="s">
        <v>2325</v>
      </c>
      <c r="C668" s="3" t="s">
        <v>2</v>
      </c>
      <c r="D668" s="3" t="s">
        <v>2</v>
      </c>
      <c r="E668" s="3" t="s">
        <v>2</v>
      </c>
      <c r="F668" s="3" t="s">
        <v>2</v>
      </c>
      <c r="G668" s="3" t="s">
        <v>2</v>
      </c>
      <c r="H668" s="3" t="s">
        <v>2</v>
      </c>
      <c r="I668" s="3" t="s">
        <v>2</v>
      </c>
      <c r="J668" s="3" t="s">
        <v>2</v>
      </c>
      <c r="K668" s="3" t="s">
        <v>2</v>
      </c>
      <c r="L668" s="3" t="s">
        <v>2</v>
      </c>
      <c r="M668" s="3" t="s">
        <v>2</v>
      </c>
      <c r="N668" s="3" t="s">
        <v>2</v>
      </c>
    </row>
    <row r="669" spans="1:14" ht="20.25" customHeight="1">
      <c r="A669" s="3" t="s">
        <v>759</v>
      </c>
      <c r="B669" s="3" t="s">
        <v>2326</v>
      </c>
      <c r="C669" s="3">
        <v>88.09</v>
      </c>
      <c r="D669" s="3">
        <v>108.68</v>
      </c>
      <c r="E669" s="3">
        <v>108.68</v>
      </c>
      <c r="F669" s="3">
        <v>0.41499999999999998</v>
      </c>
      <c r="G669" s="3">
        <v>0.51200000000000001</v>
      </c>
      <c r="H669" s="3">
        <v>0.51200000000000001</v>
      </c>
      <c r="I669" s="3">
        <v>34287.300000000003</v>
      </c>
      <c r="J669" s="3">
        <v>0.1615</v>
      </c>
      <c r="K669" s="3">
        <v>30341.4</v>
      </c>
      <c r="L669" s="3">
        <v>0.1429</v>
      </c>
      <c r="M669" s="3">
        <v>0</v>
      </c>
      <c r="N669" s="3">
        <v>0</v>
      </c>
    </row>
    <row r="670" spans="1:14" ht="20.25" customHeight="1">
      <c r="A670" s="3" t="s">
        <v>760</v>
      </c>
      <c r="B670" s="3" t="s">
        <v>2327</v>
      </c>
      <c r="C670" s="3" t="s">
        <v>2</v>
      </c>
      <c r="D670" s="3" t="s">
        <v>2</v>
      </c>
      <c r="E670" s="3" t="s">
        <v>2</v>
      </c>
      <c r="F670" s="3" t="s">
        <v>2</v>
      </c>
      <c r="G670" s="3" t="s">
        <v>2</v>
      </c>
      <c r="H670" s="3" t="s">
        <v>2</v>
      </c>
      <c r="I670" s="3" t="s">
        <v>2</v>
      </c>
      <c r="J670" s="3" t="s">
        <v>2</v>
      </c>
      <c r="K670" s="3" t="s">
        <v>2</v>
      </c>
      <c r="L670" s="3" t="s">
        <v>2</v>
      </c>
      <c r="M670" s="3" t="s">
        <v>2</v>
      </c>
      <c r="N670" s="3" t="s">
        <v>2</v>
      </c>
    </row>
    <row r="671" spans="1:14" ht="20.25" customHeight="1">
      <c r="A671" s="3" t="s">
        <v>761</v>
      </c>
      <c r="B671" s="3" t="s">
        <v>2328</v>
      </c>
      <c r="C671" s="3" t="s">
        <v>2</v>
      </c>
      <c r="D671" s="3" t="s">
        <v>2</v>
      </c>
      <c r="E671" s="3" t="s">
        <v>2</v>
      </c>
      <c r="F671" s="3" t="s">
        <v>2</v>
      </c>
      <c r="G671" s="3" t="s">
        <v>2</v>
      </c>
      <c r="H671" s="3" t="s">
        <v>2</v>
      </c>
      <c r="I671" s="3" t="s">
        <v>2</v>
      </c>
      <c r="J671" s="3" t="s">
        <v>2</v>
      </c>
      <c r="K671" s="3" t="s">
        <v>2</v>
      </c>
      <c r="L671" s="3" t="s">
        <v>2</v>
      </c>
      <c r="M671" s="3" t="s">
        <v>2</v>
      </c>
      <c r="N671" s="3" t="s">
        <v>2</v>
      </c>
    </row>
    <row r="672" spans="1:14" ht="20.25" customHeight="1">
      <c r="A672" s="3" t="s">
        <v>762</v>
      </c>
      <c r="B672" s="3" t="s">
        <v>2329</v>
      </c>
      <c r="C672" s="3" t="s">
        <v>2</v>
      </c>
      <c r="D672" s="3" t="s">
        <v>2</v>
      </c>
      <c r="E672" s="3" t="s">
        <v>2</v>
      </c>
      <c r="F672" s="3" t="s">
        <v>2</v>
      </c>
      <c r="G672" s="3" t="s">
        <v>2</v>
      </c>
      <c r="H672" s="3" t="s">
        <v>2</v>
      </c>
      <c r="I672" s="3" t="s">
        <v>2</v>
      </c>
      <c r="J672" s="3" t="s">
        <v>2</v>
      </c>
      <c r="K672" s="3" t="s">
        <v>2</v>
      </c>
      <c r="L672" s="3" t="s">
        <v>2</v>
      </c>
      <c r="M672" s="3" t="s">
        <v>2</v>
      </c>
      <c r="N672" s="3" t="s">
        <v>2</v>
      </c>
    </row>
    <row r="673" spans="1:14" ht="20.25" customHeight="1">
      <c r="A673" s="3" t="s">
        <v>763</v>
      </c>
      <c r="B673" s="3" t="s">
        <v>2330</v>
      </c>
      <c r="C673" s="3" t="s">
        <v>2</v>
      </c>
      <c r="D673" s="3" t="s">
        <v>2</v>
      </c>
      <c r="E673" s="3" t="s">
        <v>2</v>
      </c>
      <c r="F673" s="3" t="s">
        <v>2</v>
      </c>
      <c r="G673" s="3" t="s">
        <v>2</v>
      </c>
      <c r="H673" s="3" t="s">
        <v>2</v>
      </c>
      <c r="I673" s="3" t="s">
        <v>2</v>
      </c>
      <c r="J673" s="3" t="s">
        <v>2</v>
      </c>
      <c r="K673" s="3" t="s">
        <v>2</v>
      </c>
      <c r="L673" s="3" t="s">
        <v>2</v>
      </c>
      <c r="M673" s="3" t="s">
        <v>2</v>
      </c>
      <c r="N673" s="3" t="s">
        <v>2</v>
      </c>
    </row>
    <row r="674" spans="1:14" ht="20.25" customHeight="1">
      <c r="A674" s="3" t="s">
        <v>764</v>
      </c>
      <c r="B674" s="3" t="s">
        <v>2</v>
      </c>
      <c r="C674" s="3" t="s">
        <v>2</v>
      </c>
      <c r="D674" s="3" t="s">
        <v>2</v>
      </c>
      <c r="E674" s="3" t="s">
        <v>2</v>
      </c>
      <c r="F674" s="3" t="s">
        <v>2</v>
      </c>
      <c r="G674" s="3" t="s">
        <v>2</v>
      </c>
      <c r="H674" s="3" t="s">
        <v>2</v>
      </c>
      <c r="I674" s="3" t="s">
        <v>2</v>
      </c>
      <c r="J674" s="3" t="s">
        <v>2</v>
      </c>
      <c r="K674" s="3" t="s">
        <v>2</v>
      </c>
      <c r="L674" s="3" t="s">
        <v>2</v>
      </c>
      <c r="M674" s="3" t="s">
        <v>2</v>
      </c>
      <c r="N674" s="3" t="s">
        <v>2</v>
      </c>
    </row>
    <row r="675" spans="1:14" ht="20.25" customHeight="1">
      <c r="A675" s="3" t="s">
        <v>765</v>
      </c>
      <c r="B675" s="3" t="s">
        <v>2331</v>
      </c>
      <c r="C675" s="3">
        <v>0.15</v>
      </c>
      <c r="D675" s="3">
        <v>0.22</v>
      </c>
      <c r="E675" s="3">
        <v>0.22</v>
      </c>
      <c r="F675" s="3">
        <v>0.42199999999999999</v>
      </c>
      <c r="G675" s="3">
        <v>0.63500000000000001</v>
      </c>
      <c r="H675" s="3">
        <v>0.63500000000000001</v>
      </c>
      <c r="I675" s="3">
        <v>0</v>
      </c>
      <c r="J675" s="3">
        <v>0</v>
      </c>
      <c r="K675" s="3">
        <v>0</v>
      </c>
      <c r="L675" s="3">
        <v>0</v>
      </c>
      <c r="M675" s="3">
        <v>0</v>
      </c>
      <c r="N675" s="3">
        <v>0</v>
      </c>
    </row>
    <row r="676" spans="1:14" ht="20.25" customHeight="1">
      <c r="A676" s="3" t="s">
        <v>766</v>
      </c>
      <c r="B676" s="3" t="s">
        <v>2332</v>
      </c>
      <c r="C676" s="3" t="s">
        <v>2</v>
      </c>
      <c r="D676" s="3" t="s">
        <v>2</v>
      </c>
      <c r="E676" s="3" t="s">
        <v>2</v>
      </c>
      <c r="F676" s="3" t="s">
        <v>2</v>
      </c>
      <c r="G676" s="3" t="s">
        <v>2</v>
      </c>
      <c r="H676" s="3" t="s">
        <v>2</v>
      </c>
      <c r="I676" s="3" t="s">
        <v>2</v>
      </c>
      <c r="J676" s="3" t="s">
        <v>2</v>
      </c>
      <c r="K676" s="3" t="s">
        <v>2</v>
      </c>
      <c r="L676" s="3" t="s">
        <v>2</v>
      </c>
      <c r="M676" s="3" t="s">
        <v>2</v>
      </c>
      <c r="N676" s="3" t="s">
        <v>2</v>
      </c>
    </row>
    <row r="677" spans="1:14" ht="20.25" customHeight="1">
      <c r="A677" s="3" t="s">
        <v>767</v>
      </c>
      <c r="B677" s="3" t="s">
        <v>2</v>
      </c>
      <c r="C677" s="3" t="s">
        <v>2</v>
      </c>
      <c r="D677" s="3" t="s">
        <v>2</v>
      </c>
      <c r="E677" s="3" t="s">
        <v>2</v>
      </c>
      <c r="F677" s="3" t="s">
        <v>2</v>
      </c>
      <c r="G677" s="3" t="s">
        <v>2</v>
      </c>
      <c r="H677" s="3" t="s">
        <v>2</v>
      </c>
      <c r="I677" s="3" t="s">
        <v>2</v>
      </c>
      <c r="J677" s="3" t="s">
        <v>2</v>
      </c>
      <c r="K677" s="3" t="s">
        <v>2</v>
      </c>
      <c r="L677" s="3" t="s">
        <v>2</v>
      </c>
      <c r="M677" s="3" t="s">
        <v>2</v>
      </c>
      <c r="N677" s="3" t="s">
        <v>2</v>
      </c>
    </row>
    <row r="678" spans="1:14" ht="20.25" customHeight="1">
      <c r="A678" s="3" t="s">
        <v>768</v>
      </c>
      <c r="B678" s="3" t="s">
        <v>2333</v>
      </c>
      <c r="C678" s="3">
        <v>1.1599999999999999</v>
      </c>
      <c r="D678" s="3">
        <v>1.1000000000000001</v>
      </c>
      <c r="E678" s="3">
        <v>1.1000000000000001</v>
      </c>
      <c r="F678" s="3">
        <v>0.68</v>
      </c>
      <c r="G678" s="3">
        <v>0.64400000000000002</v>
      </c>
      <c r="H678" s="3">
        <v>0.64400000000000002</v>
      </c>
      <c r="I678" s="3">
        <v>0</v>
      </c>
      <c r="J678" s="3">
        <v>0</v>
      </c>
      <c r="K678" s="3">
        <v>0</v>
      </c>
      <c r="L678" s="3">
        <v>0</v>
      </c>
      <c r="M678" s="3">
        <v>0</v>
      </c>
      <c r="N678" s="3">
        <v>0</v>
      </c>
    </row>
    <row r="679" spans="1:14" ht="20.25" customHeight="1">
      <c r="A679" s="3" t="s">
        <v>769</v>
      </c>
      <c r="B679" s="3" t="s">
        <v>2334</v>
      </c>
      <c r="C679" s="3" t="s">
        <v>2</v>
      </c>
      <c r="D679" s="3" t="s">
        <v>2</v>
      </c>
      <c r="E679" s="3" t="s">
        <v>2</v>
      </c>
      <c r="F679" s="3" t="s">
        <v>2</v>
      </c>
      <c r="G679" s="3" t="s">
        <v>2</v>
      </c>
      <c r="H679" s="3" t="s">
        <v>2</v>
      </c>
      <c r="I679" s="3" t="s">
        <v>2</v>
      </c>
      <c r="J679" s="3" t="s">
        <v>2</v>
      </c>
      <c r="K679" s="3" t="s">
        <v>2</v>
      </c>
      <c r="L679" s="3" t="s">
        <v>2</v>
      </c>
      <c r="M679" s="3" t="s">
        <v>2</v>
      </c>
      <c r="N679" s="3" t="s">
        <v>2</v>
      </c>
    </row>
    <row r="680" spans="1:14" ht="20.25" customHeight="1">
      <c r="A680" s="3" t="s">
        <v>770</v>
      </c>
      <c r="B680" s="3" t="s">
        <v>2</v>
      </c>
      <c r="C680" s="3" t="s">
        <v>2</v>
      </c>
      <c r="D680" s="3" t="s">
        <v>2</v>
      </c>
      <c r="E680" s="3" t="s">
        <v>2</v>
      </c>
      <c r="F680" s="3" t="s">
        <v>2</v>
      </c>
      <c r="G680" s="3" t="s">
        <v>2</v>
      </c>
      <c r="H680" s="3" t="s">
        <v>2</v>
      </c>
      <c r="I680" s="3" t="s">
        <v>2</v>
      </c>
      <c r="J680" s="3" t="s">
        <v>2</v>
      </c>
      <c r="K680" s="3" t="s">
        <v>2</v>
      </c>
      <c r="L680" s="3" t="s">
        <v>2</v>
      </c>
      <c r="M680" s="3" t="s">
        <v>2</v>
      </c>
      <c r="N680" s="3" t="s">
        <v>2</v>
      </c>
    </row>
    <row r="681" spans="1:14" ht="20.25" customHeight="1">
      <c r="A681" s="3" t="s">
        <v>771</v>
      </c>
      <c r="B681" s="3" t="s">
        <v>2335</v>
      </c>
      <c r="C681" s="3" t="s">
        <v>2</v>
      </c>
      <c r="D681" s="3" t="s">
        <v>2</v>
      </c>
      <c r="E681" s="3" t="s">
        <v>2</v>
      </c>
      <c r="F681" s="3" t="s">
        <v>2</v>
      </c>
      <c r="G681" s="3" t="s">
        <v>2</v>
      </c>
      <c r="H681" s="3" t="s">
        <v>2</v>
      </c>
      <c r="I681" s="3" t="s">
        <v>2</v>
      </c>
      <c r="J681" s="3" t="s">
        <v>2</v>
      </c>
      <c r="K681" s="3" t="s">
        <v>2</v>
      </c>
      <c r="L681" s="3" t="s">
        <v>2</v>
      </c>
      <c r="M681" s="3" t="s">
        <v>2</v>
      </c>
      <c r="N681" s="3" t="s">
        <v>2</v>
      </c>
    </row>
    <row r="682" spans="1:14" ht="20.25" customHeight="1">
      <c r="A682" s="3" t="s">
        <v>772</v>
      </c>
      <c r="B682" s="3" t="s">
        <v>2336</v>
      </c>
      <c r="C682" s="3">
        <v>0.12</v>
      </c>
      <c r="D682" s="3">
        <v>0.11</v>
      </c>
      <c r="E682" s="3">
        <v>0.11</v>
      </c>
      <c r="F682" s="3">
        <v>0.42899999999999999</v>
      </c>
      <c r="G682" s="3">
        <v>0.36699999999999999</v>
      </c>
      <c r="H682" s="3">
        <v>0.36699999999999999</v>
      </c>
      <c r="I682" s="3">
        <v>42.3</v>
      </c>
      <c r="J682" s="3">
        <v>0.14599999999999999</v>
      </c>
      <c r="K682" s="3">
        <v>31.6</v>
      </c>
      <c r="L682" s="3">
        <v>0.10879999999999999</v>
      </c>
      <c r="M682" s="3">
        <v>0</v>
      </c>
      <c r="N682" s="3">
        <v>0</v>
      </c>
    </row>
    <row r="683" spans="1:14" ht="20.25" customHeight="1">
      <c r="A683" s="3" t="s">
        <v>773</v>
      </c>
      <c r="B683" s="3" t="s">
        <v>2</v>
      </c>
      <c r="C683" s="3" t="s">
        <v>2</v>
      </c>
      <c r="D683" s="3" t="s">
        <v>2</v>
      </c>
      <c r="E683" s="3" t="s">
        <v>2</v>
      </c>
      <c r="F683" s="3" t="s">
        <v>2</v>
      </c>
      <c r="G683" s="3" t="s">
        <v>2</v>
      </c>
      <c r="H683" s="3" t="s">
        <v>2</v>
      </c>
      <c r="I683" s="3" t="s">
        <v>2</v>
      </c>
      <c r="J683" s="3" t="s">
        <v>2</v>
      </c>
      <c r="K683" s="3" t="s">
        <v>2</v>
      </c>
      <c r="L683" s="3" t="s">
        <v>2</v>
      </c>
      <c r="M683" s="3" t="s">
        <v>2</v>
      </c>
      <c r="N683" s="3" t="s">
        <v>2</v>
      </c>
    </row>
    <row r="684" spans="1:14" ht="20.25" customHeight="1">
      <c r="A684" s="3" t="s">
        <v>774</v>
      </c>
      <c r="B684" s="3" t="s">
        <v>2</v>
      </c>
      <c r="C684" s="3" t="s">
        <v>2</v>
      </c>
      <c r="D684" s="3" t="s">
        <v>2</v>
      </c>
      <c r="E684" s="3" t="s">
        <v>2</v>
      </c>
      <c r="F684" s="3" t="s">
        <v>2</v>
      </c>
      <c r="G684" s="3" t="s">
        <v>2</v>
      </c>
      <c r="H684" s="3" t="s">
        <v>2</v>
      </c>
      <c r="I684" s="3" t="s">
        <v>2</v>
      </c>
      <c r="J684" s="3" t="s">
        <v>2</v>
      </c>
      <c r="K684" s="3" t="s">
        <v>2</v>
      </c>
      <c r="L684" s="3" t="s">
        <v>2</v>
      </c>
      <c r="M684" s="3" t="s">
        <v>2</v>
      </c>
      <c r="N684" s="3" t="s">
        <v>2</v>
      </c>
    </row>
    <row r="685" spans="1:14" ht="20.25" customHeight="1">
      <c r="A685" s="3" t="s">
        <v>775</v>
      </c>
      <c r="B685" s="3" t="s">
        <v>2337</v>
      </c>
      <c r="C685" s="3" t="s">
        <v>2</v>
      </c>
      <c r="D685" s="3" t="s">
        <v>2</v>
      </c>
      <c r="E685" s="3" t="s">
        <v>2</v>
      </c>
      <c r="F685" s="3" t="s">
        <v>2</v>
      </c>
      <c r="G685" s="3" t="s">
        <v>2</v>
      </c>
      <c r="H685" s="3" t="s">
        <v>2</v>
      </c>
      <c r="I685" s="3" t="s">
        <v>2</v>
      </c>
      <c r="J685" s="3" t="s">
        <v>2</v>
      </c>
      <c r="K685" s="3" t="s">
        <v>2</v>
      </c>
      <c r="L685" s="3" t="s">
        <v>2</v>
      </c>
      <c r="M685" s="3" t="s">
        <v>2</v>
      </c>
      <c r="N685" s="3" t="s">
        <v>2</v>
      </c>
    </row>
    <row r="686" spans="1:14" ht="20.25" customHeight="1">
      <c r="A686" s="3" t="s">
        <v>776</v>
      </c>
      <c r="B686" s="3" t="s">
        <v>2338</v>
      </c>
      <c r="C686" s="3" t="s">
        <v>2</v>
      </c>
      <c r="D686" s="3" t="s">
        <v>2</v>
      </c>
      <c r="E686" s="3" t="s">
        <v>2</v>
      </c>
      <c r="F686" s="3" t="s">
        <v>2</v>
      </c>
      <c r="G686" s="3" t="s">
        <v>2</v>
      </c>
      <c r="H686" s="3" t="s">
        <v>2</v>
      </c>
      <c r="I686" s="3" t="s">
        <v>2</v>
      </c>
      <c r="J686" s="3" t="s">
        <v>2</v>
      </c>
      <c r="K686" s="3" t="s">
        <v>2</v>
      </c>
      <c r="L686" s="3" t="s">
        <v>2</v>
      </c>
      <c r="M686" s="3" t="s">
        <v>2</v>
      </c>
      <c r="N686" s="3" t="s">
        <v>2</v>
      </c>
    </row>
    <row r="687" spans="1:14" ht="20.25" customHeight="1">
      <c r="A687" s="3" t="s">
        <v>777</v>
      </c>
      <c r="B687" s="3" t="s">
        <v>2</v>
      </c>
      <c r="C687" s="3" t="s">
        <v>2</v>
      </c>
      <c r="D687" s="3" t="s">
        <v>2</v>
      </c>
      <c r="E687" s="3" t="s">
        <v>2</v>
      </c>
      <c r="F687" s="3" t="s">
        <v>2</v>
      </c>
      <c r="G687" s="3" t="s">
        <v>2</v>
      </c>
      <c r="H687" s="3" t="s">
        <v>2</v>
      </c>
      <c r="I687" s="3" t="s">
        <v>2</v>
      </c>
      <c r="J687" s="3" t="s">
        <v>2</v>
      </c>
      <c r="K687" s="3" t="s">
        <v>2</v>
      </c>
      <c r="L687" s="3" t="s">
        <v>2</v>
      </c>
      <c r="M687" s="3" t="s">
        <v>2</v>
      </c>
      <c r="N687" s="3" t="s">
        <v>2</v>
      </c>
    </row>
    <row r="688" spans="1:14" ht="20.25" customHeight="1">
      <c r="A688" s="3" t="s">
        <v>778</v>
      </c>
      <c r="B688" s="3" t="s">
        <v>2339</v>
      </c>
      <c r="C688" s="3" t="s">
        <v>2</v>
      </c>
      <c r="D688" s="3" t="s">
        <v>2</v>
      </c>
      <c r="E688" s="3" t="s">
        <v>2</v>
      </c>
      <c r="F688" s="3" t="s">
        <v>2</v>
      </c>
      <c r="G688" s="3" t="s">
        <v>2</v>
      </c>
      <c r="H688" s="3" t="s">
        <v>2</v>
      </c>
      <c r="I688" s="3" t="s">
        <v>2</v>
      </c>
      <c r="J688" s="3" t="s">
        <v>2</v>
      </c>
      <c r="K688" s="3" t="s">
        <v>2</v>
      </c>
      <c r="L688" s="3" t="s">
        <v>2</v>
      </c>
      <c r="M688" s="3" t="s">
        <v>2</v>
      </c>
      <c r="N688" s="3" t="s">
        <v>2</v>
      </c>
    </row>
    <row r="689" spans="1:14" ht="20.25" customHeight="1">
      <c r="A689" s="3" t="s">
        <v>779</v>
      </c>
      <c r="B689" s="3" t="s">
        <v>2340</v>
      </c>
      <c r="C689" s="3" t="s">
        <v>2</v>
      </c>
      <c r="D689" s="3" t="s">
        <v>2</v>
      </c>
      <c r="E689" s="3" t="s">
        <v>2</v>
      </c>
      <c r="F689" s="3" t="s">
        <v>2</v>
      </c>
      <c r="G689" s="3" t="s">
        <v>2</v>
      </c>
      <c r="H689" s="3" t="s">
        <v>2</v>
      </c>
      <c r="I689" s="3" t="s">
        <v>2</v>
      </c>
      <c r="J689" s="3" t="s">
        <v>2</v>
      </c>
      <c r="K689" s="3" t="s">
        <v>2</v>
      </c>
      <c r="L689" s="3" t="s">
        <v>2</v>
      </c>
      <c r="M689" s="3" t="s">
        <v>2</v>
      </c>
      <c r="N689" s="3" t="s">
        <v>2</v>
      </c>
    </row>
    <row r="690" spans="1:14" ht="20.25" customHeight="1">
      <c r="A690" s="3" t="s">
        <v>780</v>
      </c>
      <c r="B690" s="3" t="s">
        <v>2341</v>
      </c>
      <c r="C690" s="3">
        <v>0</v>
      </c>
      <c r="D690" s="3">
        <v>0</v>
      </c>
      <c r="E690" s="3">
        <v>0</v>
      </c>
      <c r="F690" s="3">
        <v>0.45500000000000002</v>
      </c>
      <c r="G690" s="3">
        <v>0.54400000000000004</v>
      </c>
      <c r="H690" s="3">
        <v>0.54400000000000004</v>
      </c>
      <c r="I690" s="3">
        <v>0</v>
      </c>
      <c r="J690" s="3">
        <v>0</v>
      </c>
      <c r="K690" s="3">
        <v>0</v>
      </c>
      <c r="L690" s="3">
        <v>0</v>
      </c>
      <c r="M690" s="3">
        <v>0</v>
      </c>
      <c r="N690" s="3">
        <v>0</v>
      </c>
    </row>
    <row r="691" spans="1:14" ht="20.25" customHeight="1">
      <c r="A691" s="3" t="s">
        <v>781</v>
      </c>
      <c r="B691" s="3" t="s">
        <v>2342</v>
      </c>
      <c r="C691" s="3" t="s">
        <v>2</v>
      </c>
      <c r="D691" s="3" t="s">
        <v>2</v>
      </c>
      <c r="E691" s="3" t="s">
        <v>2</v>
      </c>
      <c r="F691" s="3" t="s">
        <v>2</v>
      </c>
      <c r="G691" s="3" t="s">
        <v>2</v>
      </c>
      <c r="H691" s="3" t="s">
        <v>2</v>
      </c>
      <c r="I691" s="3" t="s">
        <v>2</v>
      </c>
      <c r="J691" s="3" t="s">
        <v>2</v>
      </c>
      <c r="K691" s="3" t="s">
        <v>2</v>
      </c>
      <c r="L691" s="3" t="s">
        <v>2</v>
      </c>
      <c r="M691" s="3" t="s">
        <v>2</v>
      </c>
      <c r="N691" s="3" t="s">
        <v>2</v>
      </c>
    </row>
    <row r="692" spans="1:14" ht="20.25" customHeight="1">
      <c r="A692" s="3" t="s">
        <v>782</v>
      </c>
      <c r="B692" s="3" t="s">
        <v>2343</v>
      </c>
      <c r="C692" s="3">
        <v>0.02</v>
      </c>
      <c r="D692" s="3">
        <v>0.02</v>
      </c>
      <c r="E692" s="3">
        <v>0.02</v>
      </c>
      <c r="F692" s="3">
        <v>0.45500000000000002</v>
      </c>
      <c r="G692" s="3">
        <v>0.55400000000000005</v>
      </c>
      <c r="H692" s="3">
        <v>0.55400000000000005</v>
      </c>
      <c r="I692" s="3">
        <v>0</v>
      </c>
      <c r="J692" s="3">
        <v>0</v>
      </c>
      <c r="K692" s="3">
        <v>0</v>
      </c>
      <c r="L692" s="3">
        <v>0</v>
      </c>
      <c r="M692" s="3">
        <v>0</v>
      </c>
      <c r="N692" s="3">
        <v>0</v>
      </c>
    </row>
    <row r="693" spans="1:14" ht="20.25" customHeight="1">
      <c r="A693" s="3" t="s">
        <v>783</v>
      </c>
      <c r="B693" s="3" t="s">
        <v>2344</v>
      </c>
      <c r="C693" s="3" t="s">
        <v>2</v>
      </c>
      <c r="D693" s="3" t="s">
        <v>2</v>
      </c>
      <c r="E693" s="3" t="s">
        <v>2</v>
      </c>
      <c r="F693" s="3" t="s">
        <v>2</v>
      </c>
      <c r="G693" s="3" t="s">
        <v>2</v>
      </c>
      <c r="H693" s="3" t="s">
        <v>2</v>
      </c>
      <c r="I693" s="3" t="s">
        <v>2</v>
      </c>
      <c r="J693" s="3" t="s">
        <v>2</v>
      </c>
      <c r="K693" s="3" t="s">
        <v>2</v>
      </c>
      <c r="L693" s="3" t="s">
        <v>2</v>
      </c>
      <c r="M693" s="3" t="s">
        <v>2</v>
      </c>
      <c r="N693" s="3" t="s">
        <v>2</v>
      </c>
    </row>
    <row r="694" spans="1:14" ht="20.25" customHeight="1">
      <c r="A694" s="3" t="s">
        <v>784</v>
      </c>
      <c r="B694" s="3" t="s">
        <v>2345</v>
      </c>
      <c r="C694" s="3">
        <v>9.4</v>
      </c>
      <c r="D694" s="3">
        <v>12.71</v>
      </c>
      <c r="E694" s="3">
        <v>12.71</v>
      </c>
      <c r="F694" s="3">
        <v>0.48799999999999999</v>
      </c>
      <c r="G694" s="3">
        <v>0.66</v>
      </c>
      <c r="H694" s="3">
        <v>0.66</v>
      </c>
      <c r="I694" s="3">
        <v>37.299999999999997</v>
      </c>
      <c r="J694" s="3">
        <v>1.9E-3</v>
      </c>
      <c r="K694" s="3">
        <v>0</v>
      </c>
      <c r="L694" s="3">
        <v>0</v>
      </c>
      <c r="M694" s="3">
        <v>0</v>
      </c>
      <c r="N694" s="3">
        <v>0</v>
      </c>
    </row>
    <row r="695" spans="1:14" ht="20.25" customHeight="1">
      <c r="A695" s="3" t="s">
        <v>785</v>
      </c>
      <c r="B695" s="3" t="s">
        <v>2346</v>
      </c>
      <c r="C695" s="3" t="s">
        <v>2</v>
      </c>
      <c r="D695" s="3" t="s">
        <v>2</v>
      </c>
      <c r="E695" s="3" t="s">
        <v>2</v>
      </c>
      <c r="F695" s="3" t="s">
        <v>2</v>
      </c>
      <c r="G695" s="3" t="s">
        <v>2</v>
      </c>
      <c r="H695" s="3" t="s">
        <v>2</v>
      </c>
      <c r="I695" s="3" t="s">
        <v>2</v>
      </c>
      <c r="J695" s="3" t="s">
        <v>2</v>
      </c>
      <c r="K695" s="3" t="s">
        <v>2</v>
      </c>
      <c r="L695" s="3" t="s">
        <v>2</v>
      </c>
      <c r="M695" s="3" t="s">
        <v>2</v>
      </c>
      <c r="N695" s="3" t="s">
        <v>2</v>
      </c>
    </row>
    <row r="696" spans="1:14" ht="20.25" customHeight="1">
      <c r="A696" s="3" t="s">
        <v>786</v>
      </c>
      <c r="B696" s="3" t="s">
        <v>2</v>
      </c>
      <c r="C696" s="3" t="s">
        <v>2</v>
      </c>
      <c r="D696" s="3" t="s">
        <v>2</v>
      </c>
      <c r="E696" s="3" t="s">
        <v>2</v>
      </c>
      <c r="F696" s="3" t="s">
        <v>2</v>
      </c>
      <c r="G696" s="3" t="s">
        <v>2</v>
      </c>
      <c r="H696" s="3" t="s">
        <v>2</v>
      </c>
      <c r="I696" s="3" t="s">
        <v>2</v>
      </c>
      <c r="J696" s="3" t="s">
        <v>2</v>
      </c>
      <c r="K696" s="3" t="s">
        <v>2</v>
      </c>
      <c r="L696" s="3" t="s">
        <v>2</v>
      </c>
      <c r="M696" s="3" t="s">
        <v>2</v>
      </c>
      <c r="N696" s="3" t="s">
        <v>2</v>
      </c>
    </row>
    <row r="697" spans="1:14" ht="20.25" customHeight="1">
      <c r="A697" s="3" t="s">
        <v>787</v>
      </c>
      <c r="B697" s="3" t="s">
        <v>2347</v>
      </c>
      <c r="C697" s="3">
        <v>20.11</v>
      </c>
      <c r="D697" s="3">
        <v>23.48</v>
      </c>
      <c r="E697" s="3">
        <v>23.48</v>
      </c>
      <c r="F697" s="3">
        <v>0.37</v>
      </c>
      <c r="G697" s="3">
        <v>0.432</v>
      </c>
      <c r="H697" s="3">
        <v>0.432</v>
      </c>
      <c r="I697" s="3">
        <v>21415.5</v>
      </c>
      <c r="J697" s="3">
        <v>0.39400000000000002</v>
      </c>
      <c r="K697" s="3">
        <v>6633.3</v>
      </c>
      <c r="L697" s="3">
        <v>0.122</v>
      </c>
      <c r="M697" s="3">
        <v>0</v>
      </c>
      <c r="N697" s="3">
        <v>0</v>
      </c>
    </row>
    <row r="698" spans="1:14" ht="20.25" customHeight="1">
      <c r="A698" s="3" t="s">
        <v>788</v>
      </c>
      <c r="B698" s="3" t="s">
        <v>2348</v>
      </c>
      <c r="C698" s="3" t="s">
        <v>2</v>
      </c>
      <c r="D698" s="3" t="s">
        <v>2</v>
      </c>
      <c r="E698" s="3" t="s">
        <v>2</v>
      </c>
      <c r="F698" s="3" t="s">
        <v>2</v>
      </c>
      <c r="G698" s="3" t="s">
        <v>2</v>
      </c>
      <c r="H698" s="3" t="s">
        <v>2</v>
      </c>
      <c r="I698" s="3" t="s">
        <v>2</v>
      </c>
      <c r="J698" s="3" t="s">
        <v>2</v>
      </c>
      <c r="K698" s="3" t="s">
        <v>2</v>
      </c>
      <c r="L698" s="3" t="s">
        <v>2</v>
      </c>
      <c r="M698" s="3" t="s">
        <v>2</v>
      </c>
      <c r="N698" s="3" t="s">
        <v>2</v>
      </c>
    </row>
    <row r="699" spans="1:14" ht="20.25" customHeight="1">
      <c r="A699" s="3" t="s">
        <v>789</v>
      </c>
      <c r="B699" s="3" t="s">
        <v>2349</v>
      </c>
      <c r="C699" s="3" t="s">
        <v>2</v>
      </c>
      <c r="D699" s="3" t="s">
        <v>2</v>
      </c>
      <c r="E699" s="3" t="s">
        <v>2</v>
      </c>
      <c r="F699" s="3" t="s">
        <v>2</v>
      </c>
      <c r="G699" s="3" t="s">
        <v>2</v>
      </c>
      <c r="H699" s="3" t="s">
        <v>2</v>
      </c>
      <c r="I699" s="3" t="s">
        <v>2</v>
      </c>
      <c r="J699" s="3" t="s">
        <v>2</v>
      </c>
      <c r="K699" s="3" t="s">
        <v>2</v>
      </c>
      <c r="L699" s="3" t="s">
        <v>2</v>
      </c>
      <c r="M699" s="3" t="s">
        <v>2</v>
      </c>
      <c r="N699" s="3" t="s">
        <v>2</v>
      </c>
    </row>
    <row r="700" spans="1:14" ht="20.25" customHeight="1">
      <c r="A700" s="3" t="s">
        <v>790</v>
      </c>
      <c r="B700" s="3" t="s">
        <v>2350</v>
      </c>
      <c r="C700" s="3" t="s">
        <v>2</v>
      </c>
      <c r="D700" s="3" t="s">
        <v>2</v>
      </c>
      <c r="E700" s="3" t="s">
        <v>2</v>
      </c>
      <c r="F700" s="3" t="s">
        <v>2</v>
      </c>
      <c r="G700" s="3" t="s">
        <v>2</v>
      </c>
      <c r="H700" s="3" t="s">
        <v>2</v>
      </c>
      <c r="I700" s="3" t="s">
        <v>2</v>
      </c>
      <c r="J700" s="3" t="s">
        <v>2</v>
      </c>
      <c r="K700" s="3" t="s">
        <v>2</v>
      </c>
      <c r="L700" s="3" t="s">
        <v>2</v>
      </c>
      <c r="M700" s="3" t="s">
        <v>2</v>
      </c>
      <c r="N700" s="3" t="s">
        <v>2</v>
      </c>
    </row>
    <row r="701" spans="1:14" ht="20.25" customHeight="1">
      <c r="A701" s="3" t="s">
        <v>791</v>
      </c>
      <c r="B701" s="3" t="s">
        <v>2351</v>
      </c>
      <c r="C701" s="3" t="s">
        <v>2</v>
      </c>
      <c r="D701" s="3" t="s">
        <v>2</v>
      </c>
      <c r="E701" s="3" t="s">
        <v>2</v>
      </c>
      <c r="F701" s="3" t="s">
        <v>2</v>
      </c>
      <c r="G701" s="3" t="s">
        <v>2</v>
      </c>
      <c r="H701" s="3" t="s">
        <v>2</v>
      </c>
      <c r="I701" s="3" t="s">
        <v>2</v>
      </c>
      <c r="J701" s="3" t="s">
        <v>2</v>
      </c>
      <c r="K701" s="3" t="s">
        <v>2</v>
      </c>
      <c r="L701" s="3" t="s">
        <v>2</v>
      </c>
      <c r="M701" s="3" t="s">
        <v>2</v>
      </c>
      <c r="N701" s="3" t="s">
        <v>2</v>
      </c>
    </row>
    <row r="702" spans="1:14" ht="20.25" customHeight="1">
      <c r="A702" s="3" t="s">
        <v>792</v>
      </c>
      <c r="B702" s="3" t="s">
        <v>2352</v>
      </c>
      <c r="C702" s="3" t="s">
        <v>2</v>
      </c>
      <c r="D702" s="3" t="s">
        <v>2</v>
      </c>
      <c r="E702" s="3" t="s">
        <v>2</v>
      </c>
      <c r="F702" s="3" t="s">
        <v>2</v>
      </c>
      <c r="G702" s="3" t="s">
        <v>2</v>
      </c>
      <c r="H702" s="3" t="s">
        <v>2</v>
      </c>
      <c r="I702" s="3" t="s">
        <v>2</v>
      </c>
      <c r="J702" s="3" t="s">
        <v>2</v>
      </c>
      <c r="K702" s="3" t="s">
        <v>2</v>
      </c>
      <c r="L702" s="3" t="s">
        <v>2</v>
      </c>
      <c r="M702" s="3" t="s">
        <v>2</v>
      </c>
      <c r="N702" s="3" t="s">
        <v>2</v>
      </c>
    </row>
    <row r="703" spans="1:14" ht="20.25" customHeight="1">
      <c r="A703" s="3" t="s">
        <v>793</v>
      </c>
      <c r="B703" s="3" t="s">
        <v>2353</v>
      </c>
      <c r="C703" s="3">
        <v>4.34</v>
      </c>
      <c r="D703" s="3">
        <v>1.04</v>
      </c>
      <c r="E703" s="3">
        <v>1.04</v>
      </c>
      <c r="F703" s="3">
        <v>0.42199999999999999</v>
      </c>
      <c r="G703" s="3">
        <v>0.10100000000000001</v>
      </c>
      <c r="H703" s="3">
        <v>0.10100000000000001</v>
      </c>
      <c r="I703" s="3">
        <v>7488.3</v>
      </c>
      <c r="J703" s="3">
        <v>0.72770000000000001</v>
      </c>
      <c r="K703" s="3">
        <v>7488.3</v>
      </c>
      <c r="L703" s="3">
        <v>0.72770000000000001</v>
      </c>
      <c r="M703" s="3">
        <v>0</v>
      </c>
      <c r="N703" s="3">
        <v>0</v>
      </c>
    </row>
    <row r="704" spans="1:14" ht="20.25" customHeight="1">
      <c r="A704" s="3" t="s">
        <v>794</v>
      </c>
      <c r="B704" s="3" t="s">
        <v>2354</v>
      </c>
      <c r="C704" s="3" t="s">
        <v>2</v>
      </c>
      <c r="D704" s="3" t="s">
        <v>2</v>
      </c>
      <c r="E704" s="3" t="s">
        <v>2</v>
      </c>
      <c r="F704" s="3" t="s">
        <v>2</v>
      </c>
      <c r="G704" s="3" t="s">
        <v>2</v>
      </c>
      <c r="H704" s="3" t="s">
        <v>2</v>
      </c>
      <c r="I704" s="3" t="s">
        <v>2</v>
      </c>
      <c r="J704" s="3" t="s">
        <v>2</v>
      </c>
      <c r="K704" s="3" t="s">
        <v>2</v>
      </c>
      <c r="L704" s="3" t="s">
        <v>2</v>
      </c>
      <c r="M704" s="3" t="s">
        <v>2</v>
      </c>
      <c r="N704" s="3" t="s">
        <v>2</v>
      </c>
    </row>
    <row r="705" spans="1:14" ht="20.25" customHeight="1">
      <c r="A705" s="3" t="s">
        <v>795</v>
      </c>
      <c r="B705" s="3" t="s">
        <v>2355</v>
      </c>
      <c r="C705" s="3" t="s">
        <v>2</v>
      </c>
      <c r="D705" s="3" t="s">
        <v>2</v>
      </c>
      <c r="E705" s="3" t="s">
        <v>2</v>
      </c>
      <c r="F705" s="3" t="s">
        <v>2</v>
      </c>
      <c r="G705" s="3" t="s">
        <v>2</v>
      </c>
      <c r="H705" s="3" t="s">
        <v>2</v>
      </c>
      <c r="I705" s="3" t="s">
        <v>2</v>
      </c>
      <c r="J705" s="3" t="s">
        <v>2</v>
      </c>
      <c r="K705" s="3" t="s">
        <v>2</v>
      </c>
      <c r="L705" s="3" t="s">
        <v>2</v>
      </c>
      <c r="M705" s="3" t="s">
        <v>2</v>
      </c>
      <c r="N705" s="3" t="s">
        <v>2</v>
      </c>
    </row>
    <row r="706" spans="1:14" ht="20.25" customHeight="1">
      <c r="A706" s="3" t="s">
        <v>796</v>
      </c>
      <c r="B706" s="3" t="s">
        <v>2356</v>
      </c>
      <c r="C706" s="3" t="s">
        <v>2</v>
      </c>
      <c r="D706" s="3" t="s">
        <v>2</v>
      </c>
      <c r="E706" s="3" t="s">
        <v>2</v>
      </c>
      <c r="F706" s="3" t="s">
        <v>2</v>
      </c>
      <c r="G706" s="3" t="s">
        <v>2</v>
      </c>
      <c r="H706" s="3" t="s">
        <v>2</v>
      </c>
      <c r="I706" s="3" t="s">
        <v>2</v>
      </c>
      <c r="J706" s="3" t="s">
        <v>2</v>
      </c>
      <c r="K706" s="3" t="s">
        <v>2</v>
      </c>
      <c r="L706" s="3" t="s">
        <v>2</v>
      </c>
      <c r="M706" s="3" t="s">
        <v>2</v>
      </c>
      <c r="N706" s="3" t="s">
        <v>2</v>
      </c>
    </row>
    <row r="707" spans="1:14" ht="20.25" customHeight="1">
      <c r="A707" s="3" t="s">
        <v>797</v>
      </c>
      <c r="B707" s="3" t="s">
        <v>2357</v>
      </c>
      <c r="C707" s="3" t="s">
        <v>2</v>
      </c>
      <c r="D707" s="3" t="s">
        <v>2</v>
      </c>
      <c r="E707" s="3" t="s">
        <v>2</v>
      </c>
      <c r="F707" s="3" t="s">
        <v>2</v>
      </c>
      <c r="G707" s="3" t="s">
        <v>2</v>
      </c>
      <c r="H707" s="3" t="s">
        <v>2</v>
      </c>
      <c r="I707" s="3" t="s">
        <v>2</v>
      </c>
      <c r="J707" s="3" t="s">
        <v>2</v>
      </c>
      <c r="K707" s="3" t="s">
        <v>2</v>
      </c>
      <c r="L707" s="3" t="s">
        <v>2</v>
      </c>
      <c r="M707" s="3" t="s">
        <v>2</v>
      </c>
      <c r="N707" s="3" t="s">
        <v>2</v>
      </c>
    </row>
    <row r="708" spans="1:14" ht="20.25" customHeight="1">
      <c r="A708" s="3" t="s">
        <v>798</v>
      </c>
      <c r="B708" s="3" t="s">
        <v>2358</v>
      </c>
      <c r="C708" s="3" t="s">
        <v>2</v>
      </c>
      <c r="D708" s="3" t="s">
        <v>2</v>
      </c>
      <c r="E708" s="3" t="s">
        <v>2</v>
      </c>
      <c r="F708" s="3" t="s">
        <v>2</v>
      </c>
      <c r="G708" s="3" t="s">
        <v>2</v>
      </c>
      <c r="H708" s="3" t="s">
        <v>2</v>
      </c>
      <c r="I708" s="3" t="s">
        <v>2</v>
      </c>
      <c r="J708" s="3" t="s">
        <v>2</v>
      </c>
      <c r="K708" s="3" t="s">
        <v>2</v>
      </c>
      <c r="L708" s="3" t="s">
        <v>2</v>
      </c>
      <c r="M708" s="3" t="s">
        <v>2</v>
      </c>
      <c r="N708" s="3" t="s">
        <v>2</v>
      </c>
    </row>
    <row r="709" spans="1:14" ht="20.25" customHeight="1">
      <c r="A709" s="3" t="s">
        <v>799</v>
      </c>
      <c r="B709" s="3" t="s">
        <v>2359</v>
      </c>
      <c r="C709" s="3">
        <v>0.04</v>
      </c>
      <c r="D709" s="3">
        <v>0.04</v>
      </c>
      <c r="E709" s="3">
        <v>0.04</v>
      </c>
      <c r="F709" s="3">
        <v>0.42199999999999999</v>
      </c>
      <c r="G709" s="3">
        <v>0.38600000000000001</v>
      </c>
      <c r="H709" s="3">
        <v>0.38600000000000001</v>
      </c>
      <c r="I709" s="3">
        <v>0</v>
      </c>
      <c r="J709" s="3">
        <v>0</v>
      </c>
      <c r="K709" s="3">
        <v>0</v>
      </c>
      <c r="L709" s="3">
        <v>0</v>
      </c>
      <c r="M709" s="3">
        <v>0</v>
      </c>
      <c r="N709" s="3">
        <v>0</v>
      </c>
    </row>
    <row r="710" spans="1:14" ht="20.25" customHeight="1">
      <c r="A710" s="3" t="s">
        <v>800</v>
      </c>
      <c r="B710" s="3" t="s">
        <v>2360</v>
      </c>
      <c r="C710" s="3">
        <v>0.03</v>
      </c>
      <c r="D710" s="3">
        <v>0.02</v>
      </c>
      <c r="E710" s="3">
        <v>0.02</v>
      </c>
      <c r="F710" s="3">
        <v>0.42199999999999999</v>
      </c>
      <c r="G710" s="3">
        <v>0.20399999999999999</v>
      </c>
      <c r="H710" s="3">
        <v>0.20399999999999999</v>
      </c>
      <c r="I710" s="3">
        <v>0</v>
      </c>
      <c r="J710" s="3">
        <v>0</v>
      </c>
      <c r="K710" s="3">
        <v>0</v>
      </c>
      <c r="L710" s="3">
        <v>0</v>
      </c>
      <c r="M710" s="3">
        <v>0</v>
      </c>
      <c r="N710" s="3">
        <v>0</v>
      </c>
    </row>
    <row r="711" spans="1:14" ht="20.25" customHeight="1">
      <c r="A711" s="3" t="s">
        <v>805</v>
      </c>
      <c r="B711" s="3" t="s">
        <v>2361</v>
      </c>
      <c r="C711" s="3" t="s">
        <v>2</v>
      </c>
      <c r="D711" s="3" t="s">
        <v>2</v>
      </c>
      <c r="E711" s="3" t="s">
        <v>2</v>
      </c>
      <c r="F711" s="3" t="s">
        <v>2</v>
      </c>
      <c r="G711" s="3" t="s">
        <v>2</v>
      </c>
      <c r="H711" s="3" t="s">
        <v>2</v>
      </c>
      <c r="I711" s="3" t="s">
        <v>2</v>
      </c>
      <c r="J711" s="3" t="s">
        <v>2</v>
      </c>
      <c r="K711" s="3" t="s">
        <v>2</v>
      </c>
      <c r="L711" s="3" t="s">
        <v>2</v>
      </c>
      <c r="M711" s="3" t="s">
        <v>2</v>
      </c>
      <c r="N711" s="3" t="s">
        <v>2</v>
      </c>
    </row>
    <row r="712" spans="1:14" ht="20.25" customHeight="1">
      <c r="A712" s="3" t="s">
        <v>806</v>
      </c>
      <c r="B712" s="3" t="s">
        <v>2362</v>
      </c>
      <c r="C712" s="3">
        <v>0.1</v>
      </c>
      <c r="D712" s="3">
        <v>0.1</v>
      </c>
      <c r="E712" s="3">
        <v>0.1</v>
      </c>
      <c r="F712" s="3">
        <v>0.42199999999999999</v>
      </c>
      <c r="G712" s="3">
        <v>0.42199999999999999</v>
      </c>
      <c r="H712" s="3">
        <v>0.42199999999999999</v>
      </c>
      <c r="I712" s="3">
        <v>0</v>
      </c>
      <c r="J712" s="3">
        <v>0</v>
      </c>
      <c r="K712" s="3">
        <v>0</v>
      </c>
      <c r="L712" s="3">
        <v>0</v>
      </c>
      <c r="M712" s="3">
        <v>0</v>
      </c>
      <c r="N712" s="3">
        <v>0</v>
      </c>
    </row>
    <row r="713" spans="1:14" ht="20.25" customHeight="1">
      <c r="A713" s="3" t="s">
        <v>807</v>
      </c>
      <c r="B713" s="3" t="s">
        <v>2363</v>
      </c>
      <c r="C713" s="3" t="s">
        <v>2</v>
      </c>
      <c r="D713" s="3" t="s">
        <v>2</v>
      </c>
      <c r="E713" s="3" t="s">
        <v>2</v>
      </c>
      <c r="F713" s="3" t="s">
        <v>2</v>
      </c>
      <c r="G713" s="3" t="s">
        <v>2</v>
      </c>
      <c r="H713" s="3" t="s">
        <v>2</v>
      </c>
      <c r="I713" s="3" t="s">
        <v>2</v>
      </c>
      <c r="J713" s="3" t="s">
        <v>2</v>
      </c>
      <c r="K713" s="3" t="s">
        <v>2</v>
      </c>
      <c r="L713" s="3" t="s">
        <v>2</v>
      </c>
      <c r="M713" s="3" t="s">
        <v>2</v>
      </c>
      <c r="N713" s="3" t="s">
        <v>2</v>
      </c>
    </row>
    <row r="714" spans="1:14" ht="20.25" customHeight="1">
      <c r="A714" s="3" t="s">
        <v>808</v>
      </c>
      <c r="B714" s="3" t="s">
        <v>2364</v>
      </c>
      <c r="C714" s="3" t="s">
        <v>2</v>
      </c>
      <c r="D714" s="3" t="s">
        <v>2</v>
      </c>
      <c r="E714" s="3" t="s">
        <v>2</v>
      </c>
      <c r="F714" s="3" t="s">
        <v>2</v>
      </c>
      <c r="G714" s="3" t="s">
        <v>2</v>
      </c>
      <c r="H714" s="3" t="s">
        <v>2</v>
      </c>
      <c r="I714" s="3" t="s">
        <v>2</v>
      </c>
      <c r="J714" s="3" t="s">
        <v>2</v>
      </c>
      <c r="K714" s="3" t="s">
        <v>2</v>
      </c>
      <c r="L714" s="3" t="s">
        <v>2</v>
      </c>
      <c r="M714" s="3" t="s">
        <v>2</v>
      </c>
      <c r="N714" s="3" t="s">
        <v>2</v>
      </c>
    </row>
    <row r="715" spans="1:14" ht="20.25" customHeight="1">
      <c r="A715" s="3" t="s">
        <v>809</v>
      </c>
      <c r="B715" s="3" t="s">
        <v>2365</v>
      </c>
      <c r="C715" s="3" t="s">
        <v>2</v>
      </c>
      <c r="D715" s="3" t="s">
        <v>2</v>
      </c>
      <c r="E715" s="3" t="s">
        <v>2</v>
      </c>
      <c r="F715" s="3" t="s">
        <v>2</v>
      </c>
      <c r="G715" s="3" t="s">
        <v>2</v>
      </c>
      <c r="H715" s="3" t="s">
        <v>2</v>
      </c>
      <c r="I715" s="3" t="s">
        <v>2</v>
      </c>
      <c r="J715" s="3" t="s">
        <v>2</v>
      </c>
      <c r="K715" s="3" t="s">
        <v>2</v>
      </c>
      <c r="L715" s="3" t="s">
        <v>2</v>
      </c>
      <c r="M715" s="3" t="s">
        <v>2</v>
      </c>
      <c r="N715" s="3" t="s">
        <v>2</v>
      </c>
    </row>
    <row r="716" spans="1:14" ht="20.25" customHeight="1">
      <c r="A716" s="3" t="s">
        <v>810</v>
      </c>
      <c r="B716" s="3" t="s">
        <v>2366</v>
      </c>
      <c r="C716" s="3" t="s">
        <v>2</v>
      </c>
      <c r="D716" s="3" t="s">
        <v>2</v>
      </c>
      <c r="E716" s="3" t="s">
        <v>2</v>
      </c>
      <c r="F716" s="3" t="s">
        <v>2</v>
      </c>
      <c r="G716" s="3" t="s">
        <v>2</v>
      </c>
      <c r="H716" s="3" t="s">
        <v>2</v>
      </c>
      <c r="I716" s="3" t="s">
        <v>2</v>
      </c>
      <c r="J716" s="3" t="s">
        <v>2</v>
      </c>
      <c r="K716" s="3" t="s">
        <v>2</v>
      </c>
      <c r="L716" s="3" t="s">
        <v>2</v>
      </c>
      <c r="M716" s="3" t="s">
        <v>2</v>
      </c>
      <c r="N716" s="3" t="s">
        <v>2</v>
      </c>
    </row>
    <row r="717" spans="1:14" ht="20.25" customHeight="1">
      <c r="A717" s="3" t="s">
        <v>811</v>
      </c>
      <c r="B717" s="3" t="s">
        <v>2367</v>
      </c>
      <c r="C717" s="3" t="s">
        <v>2</v>
      </c>
      <c r="D717" s="3" t="s">
        <v>2</v>
      </c>
      <c r="E717" s="3" t="s">
        <v>2</v>
      </c>
      <c r="F717" s="3" t="s">
        <v>2</v>
      </c>
      <c r="G717" s="3" t="s">
        <v>2</v>
      </c>
      <c r="H717" s="3" t="s">
        <v>2</v>
      </c>
      <c r="I717" s="3" t="s">
        <v>2</v>
      </c>
      <c r="J717" s="3" t="s">
        <v>2</v>
      </c>
      <c r="K717" s="3" t="s">
        <v>2</v>
      </c>
      <c r="L717" s="3" t="s">
        <v>2</v>
      </c>
      <c r="M717" s="3" t="s">
        <v>2</v>
      </c>
      <c r="N717" s="3" t="s">
        <v>2</v>
      </c>
    </row>
    <row r="718" spans="1:14" ht="20.25" customHeight="1">
      <c r="A718" s="3" t="s">
        <v>812</v>
      </c>
      <c r="B718" s="3" t="s">
        <v>2</v>
      </c>
      <c r="C718" s="3" t="s">
        <v>2</v>
      </c>
      <c r="D718" s="3" t="s">
        <v>2</v>
      </c>
      <c r="E718" s="3" t="s">
        <v>2</v>
      </c>
      <c r="F718" s="3" t="s">
        <v>2</v>
      </c>
      <c r="G718" s="3" t="s">
        <v>2</v>
      </c>
      <c r="H718" s="3" t="s">
        <v>2</v>
      </c>
      <c r="I718" s="3" t="s">
        <v>2</v>
      </c>
      <c r="J718" s="3" t="s">
        <v>2</v>
      </c>
      <c r="K718" s="3" t="s">
        <v>2</v>
      </c>
      <c r="L718" s="3" t="s">
        <v>2</v>
      </c>
      <c r="M718" s="3" t="s">
        <v>2</v>
      </c>
      <c r="N718" s="3" t="s">
        <v>2</v>
      </c>
    </row>
    <row r="719" spans="1:14" ht="20.25" customHeight="1">
      <c r="A719" s="3" t="s">
        <v>813</v>
      </c>
      <c r="B719" s="3" t="s">
        <v>2368</v>
      </c>
      <c r="C719" s="3">
        <v>0.72</v>
      </c>
      <c r="D719" s="3">
        <v>1.1100000000000001</v>
      </c>
      <c r="E719" s="3">
        <v>1.1100000000000001</v>
      </c>
      <c r="F719" s="3">
        <v>0.39100000000000001</v>
      </c>
      <c r="G719" s="3">
        <v>0.60399999999999998</v>
      </c>
      <c r="H719" s="3">
        <v>0.60399999999999998</v>
      </c>
      <c r="I719" s="3">
        <v>0</v>
      </c>
      <c r="J719" s="3">
        <v>0</v>
      </c>
      <c r="K719" s="3">
        <v>0</v>
      </c>
      <c r="L719" s="3">
        <v>0</v>
      </c>
      <c r="M719" s="3">
        <v>0</v>
      </c>
      <c r="N719" s="3">
        <v>0</v>
      </c>
    </row>
    <row r="720" spans="1:14" ht="20.25" customHeight="1">
      <c r="A720" s="3" t="s">
        <v>814</v>
      </c>
      <c r="B720" s="3" t="s">
        <v>2369</v>
      </c>
      <c r="C720" s="3">
        <v>0.62</v>
      </c>
      <c r="D720" s="3">
        <v>0.56999999999999995</v>
      </c>
      <c r="E720" s="3">
        <v>0.56999999999999995</v>
      </c>
      <c r="F720" s="3">
        <v>0.47699999999999998</v>
      </c>
      <c r="G720" s="3">
        <v>0.441</v>
      </c>
      <c r="H720" s="3">
        <v>0.441</v>
      </c>
      <c r="I720" s="3">
        <v>0</v>
      </c>
      <c r="J720" s="3">
        <v>0</v>
      </c>
      <c r="K720" s="3">
        <v>0</v>
      </c>
      <c r="L720" s="3">
        <v>0</v>
      </c>
      <c r="M720" s="3">
        <v>0</v>
      </c>
      <c r="N720" s="3">
        <v>0</v>
      </c>
    </row>
    <row r="721" spans="1:14" ht="20.25" customHeight="1">
      <c r="A721" s="3" t="s">
        <v>815</v>
      </c>
      <c r="B721" s="3" t="s">
        <v>2370</v>
      </c>
      <c r="C721" s="3">
        <v>2.35</v>
      </c>
      <c r="D721" s="3">
        <v>2.16</v>
      </c>
      <c r="E721" s="3">
        <v>2.16</v>
      </c>
      <c r="F721" s="3">
        <v>0.46300000000000002</v>
      </c>
      <c r="G721" s="3">
        <v>0.42699999999999999</v>
      </c>
      <c r="H721" s="3">
        <v>0.42699999999999999</v>
      </c>
      <c r="I721" s="3">
        <v>0</v>
      </c>
      <c r="J721" s="3">
        <v>0</v>
      </c>
      <c r="K721" s="3">
        <v>0</v>
      </c>
      <c r="L721" s="3">
        <v>0</v>
      </c>
      <c r="M721" s="3">
        <v>0</v>
      </c>
      <c r="N721" s="3">
        <v>0</v>
      </c>
    </row>
    <row r="722" spans="1:14" ht="20.25" customHeight="1">
      <c r="A722" s="3" t="s">
        <v>816</v>
      </c>
      <c r="B722" s="3" t="s">
        <v>2</v>
      </c>
      <c r="C722" s="3" t="s">
        <v>2</v>
      </c>
      <c r="D722" s="3" t="s">
        <v>2</v>
      </c>
      <c r="E722" s="3" t="s">
        <v>2</v>
      </c>
      <c r="F722" s="3" t="s">
        <v>2</v>
      </c>
      <c r="G722" s="3" t="s">
        <v>2</v>
      </c>
      <c r="H722" s="3" t="s">
        <v>2</v>
      </c>
      <c r="I722" s="3" t="s">
        <v>2</v>
      </c>
      <c r="J722" s="3" t="s">
        <v>2</v>
      </c>
      <c r="K722" s="3" t="s">
        <v>2</v>
      </c>
      <c r="L722" s="3" t="s">
        <v>2</v>
      </c>
      <c r="M722" s="3" t="s">
        <v>2</v>
      </c>
      <c r="N722" s="3" t="s">
        <v>2</v>
      </c>
    </row>
    <row r="723" spans="1:14" ht="20.25" customHeight="1">
      <c r="A723" s="3" t="s">
        <v>817</v>
      </c>
      <c r="B723" s="3" t="s">
        <v>2371</v>
      </c>
      <c r="C723" s="3" t="s">
        <v>2</v>
      </c>
      <c r="D723" s="3" t="s">
        <v>2</v>
      </c>
      <c r="E723" s="3" t="s">
        <v>2</v>
      </c>
      <c r="F723" s="3" t="s">
        <v>2</v>
      </c>
      <c r="G723" s="3" t="s">
        <v>2</v>
      </c>
      <c r="H723" s="3" t="s">
        <v>2</v>
      </c>
      <c r="I723" s="3" t="s">
        <v>2</v>
      </c>
      <c r="J723" s="3" t="s">
        <v>2</v>
      </c>
      <c r="K723" s="3" t="s">
        <v>2</v>
      </c>
      <c r="L723" s="3" t="s">
        <v>2</v>
      </c>
      <c r="M723" s="3" t="s">
        <v>2</v>
      </c>
      <c r="N723" s="3" t="s">
        <v>2</v>
      </c>
    </row>
    <row r="724" spans="1:14" ht="20.25" customHeight="1">
      <c r="A724" s="3" t="s">
        <v>818</v>
      </c>
      <c r="B724" s="3" t="s">
        <v>2372</v>
      </c>
      <c r="C724" s="3" t="s">
        <v>2</v>
      </c>
      <c r="D724" s="3" t="s">
        <v>2</v>
      </c>
      <c r="E724" s="3" t="s">
        <v>2</v>
      </c>
      <c r="F724" s="3" t="s">
        <v>2</v>
      </c>
      <c r="G724" s="3" t="s">
        <v>2</v>
      </c>
      <c r="H724" s="3" t="s">
        <v>2</v>
      </c>
      <c r="I724" s="3" t="s">
        <v>2</v>
      </c>
      <c r="J724" s="3" t="s">
        <v>2</v>
      </c>
      <c r="K724" s="3" t="s">
        <v>2</v>
      </c>
      <c r="L724" s="3" t="s">
        <v>2</v>
      </c>
      <c r="M724" s="3" t="s">
        <v>2</v>
      </c>
      <c r="N724" s="3" t="s">
        <v>2</v>
      </c>
    </row>
    <row r="725" spans="1:14" ht="20.25" customHeight="1">
      <c r="A725" s="3" t="s">
        <v>819</v>
      </c>
      <c r="B725" s="3" t="s">
        <v>2373</v>
      </c>
      <c r="C725" s="3">
        <v>66.48</v>
      </c>
      <c r="D725" s="3">
        <v>22.64</v>
      </c>
      <c r="E725" s="3">
        <v>22.64</v>
      </c>
      <c r="F725" s="3">
        <v>0.46100000000000002</v>
      </c>
      <c r="G725" s="3">
        <v>0.157</v>
      </c>
      <c r="H725" s="3">
        <v>0.157</v>
      </c>
      <c r="I725" s="3">
        <v>139461.5</v>
      </c>
      <c r="J725" s="3">
        <v>0.96709999999999996</v>
      </c>
      <c r="K725" s="3">
        <v>135940.1</v>
      </c>
      <c r="L725" s="3">
        <v>0.94269999999999998</v>
      </c>
      <c r="M725" s="3">
        <v>0</v>
      </c>
      <c r="N725" s="3">
        <v>0</v>
      </c>
    </row>
    <row r="726" spans="1:14" ht="20.25" customHeight="1">
      <c r="A726" s="3" t="s">
        <v>820</v>
      </c>
      <c r="B726" s="3" t="s">
        <v>2374</v>
      </c>
      <c r="C726" s="3">
        <v>0.1</v>
      </c>
      <c r="D726" s="3">
        <v>0.09</v>
      </c>
      <c r="E726" s="3">
        <v>0.09</v>
      </c>
      <c r="F726" s="3">
        <v>0.52500000000000002</v>
      </c>
      <c r="G726" s="3">
        <v>0.48899999999999999</v>
      </c>
      <c r="H726" s="3">
        <v>0.48899999999999999</v>
      </c>
      <c r="I726" s="3">
        <v>0</v>
      </c>
      <c r="J726" s="3">
        <v>0</v>
      </c>
      <c r="K726" s="3">
        <v>0</v>
      </c>
      <c r="L726" s="3">
        <v>0</v>
      </c>
      <c r="M726" s="3">
        <v>0</v>
      </c>
      <c r="N726" s="3">
        <v>0</v>
      </c>
    </row>
    <row r="727" spans="1:14" ht="20.25" customHeight="1">
      <c r="A727" s="3" t="s">
        <v>821</v>
      </c>
      <c r="B727" s="3" t="s">
        <v>2375</v>
      </c>
      <c r="C727" s="3" t="s">
        <v>2</v>
      </c>
      <c r="D727" s="3" t="s">
        <v>2</v>
      </c>
      <c r="E727" s="3" t="s">
        <v>2</v>
      </c>
      <c r="F727" s="3" t="s">
        <v>2</v>
      </c>
      <c r="G727" s="3" t="s">
        <v>2</v>
      </c>
      <c r="H727" s="3" t="s">
        <v>2</v>
      </c>
      <c r="I727" s="3" t="s">
        <v>2</v>
      </c>
      <c r="J727" s="3" t="s">
        <v>2</v>
      </c>
      <c r="K727" s="3" t="s">
        <v>2</v>
      </c>
      <c r="L727" s="3" t="s">
        <v>2</v>
      </c>
      <c r="M727" s="3" t="s">
        <v>2</v>
      </c>
      <c r="N727" s="3" t="s">
        <v>2</v>
      </c>
    </row>
    <row r="728" spans="1:14" ht="20.25" customHeight="1">
      <c r="A728" s="3" t="s">
        <v>822</v>
      </c>
      <c r="B728" s="3" t="s">
        <v>2376</v>
      </c>
      <c r="C728" s="3" t="s">
        <v>2</v>
      </c>
      <c r="D728" s="3" t="s">
        <v>2</v>
      </c>
      <c r="E728" s="3" t="s">
        <v>2</v>
      </c>
      <c r="F728" s="3" t="s">
        <v>2</v>
      </c>
      <c r="G728" s="3" t="s">
        <v>2</v>
      </c>
      <c r="H728" s="3" t="s">
        <v>2</v>
      </c>
      <c r="I728" s="3" t="s">
        <v>2</v>
      </c>
      <c r="J728" s="3" t="s">
        <v>2</v>
      </c>
      <c r="K728" s="3" t="s">
        <v>2</v>
      </c>
      <c r="L728" s="3" t="s">
        <v>2</v>
      </c>
      <c r="M728" s="3" t="s">
        <v>2</v>
      </c>
      <c r="N728" s="3" t="s">
        <v>2</v>
      </c>
    </row>
    <row r="729" spans="1:14" ht="20.25" customHeight="1">
      <c r="A729" s="3" t="s">
        <v>823</v>
      </c>
      <c r="B729" s="3" t="s">
        <v>2377</v>
      </c>
      <c r="C729" s="3" t="s">
        <v>2</v>
      </c>
      <c r="D729" s="3" t="s">
        <v>2</v>
      </c>
      <c r="E729" s="3" t="s">
        <v>2</v>
      </c>
      <c r="F729" s="3" t="s">
        <v>2</v>
      </c>
      <c r="G729" s="3" t="s">
        <v>2</v>
      </c>
      <c r="H729" s="3" t="s">
        <v>2</v>
      </c>
      <c r="I729" s="3" t="s">
        <v>2</v>
      </c>
      <c r="J729" s="3" t="s">
        <v>2</v>
      </c>
      <c r="K729" s="3" t="s">
        <v>2</v>
      </c>
      <c r="L729" s="3" t="s">
        <v>2</v>
      </c>
      <c r="M729" s="3" t="s">
        <v>2</v>
      </c>
      <c r="N729" s="3" t="s">
        <v>2</v>
      </c>
    </row>
    <row r="730" spans="1:14" ht="20.25" customHeight="1">
      <c r="A730" s="3" t="s">
        <v>824</v>
      </c>
      <c r="B730" s="3" t="s">
        <v>2378</v>
      </c>
      <c r="C730" s="3" t="s">
        <v>2</v>
      </c>
      <c r="D730" s="3" t="s">
        <v>2</v>
      </c>
      <c r="E730" s="3" t="s">
        <v>2</v>
      </c>
      <c r="F730" s="3" t="s">
        <v>2</v>
      </c>
      <c r="G730" s="3" t="s">
        <v>2</v>
      </c>
      <c r="H730" s="3" t="s">
        <v>2</v>
      </c>
      <c r="I730" s="3" t="s">
        <v>2</v>
      </c>
      <c r="J730" s="3" t="s">
        <v>2</v>
      </c>
      <c r="K730" s="3" t="s">
        <v>2</v>
      </c>
      <c r="L730" s="3" t="s">
        <v>2</v>
      </c>
      <c r="M730" s="3" t="s">
        <v>2</v>
      </c>
      <c r="N730" s="3" t="s">
        <v>2</v>
      </c>
    </row>
    <row r="731" spans="1:14" ht="20.25" customHeight="1">
      <c r="A731" s="3" t="s">
        <v>825</v>
      </c>
      <c r="B731" s="3" t="s">
        <v>2379</v>
      </c>
      <c r="C731" s="3">
        <v>0</v>
      </c>
      <c r="D731" s="3">
        <v>0</v>
      </c>
      <c r="E731" s="3">
        <v>0</v>
      </c>
      <c r="F731" s="3">
        <v>0.46</v>
      </c>
      <c r="G731" s="3">
        <v>0.38300000000000001</v>
      </c>
      <c r="H731" s="3">
        <v>0.38300000000000001</v>
      </c>
      <c r="I731" s="3">
        <v>0.5</v>
      </c>
      <c r="J731" s="3">
        <v>0.4662</v>
      </c>
      <c r="K731" s="3">
        <v>0.5</v>
      </c>
      <c r="L731" s="3">
        <v>0.4662</v>
      </c>
      <c r="M731" s="3">
        <v>0</v>
      </c>
      <c r="N731" s="3">
        <v>0</v>
      </c>
    </row>
    <row r="732" spans="1:14" ht="20.25" customHeight="1">
      <c r="A732" s="3" t="s">
        <v>826</v>
      </c>
      <c r="B732" s="3" t="s">
        <v>2380</v>
      </c>
      <c r="C732" s="3" t="s">
        <v>2</v>
      </c>
      <c r="D732" s="3" t="s">
        <v>2</v>
      </c>
      <c r="E732" s="3" t="s">
        <v>2</v>
      </c>
      <c r="F732" s="3" t="s">
        <v>2</v>
      </c>
      <c r="G732" s="3" t="s">
        <v>2</v>
      </c>
      <c r="H732" s="3" t="s">
        <v>2</v>
      </c>
      <c r="I732" s="3" t="s">
        <v>2</v>
      </c>
      <c r="J732" s="3" t="s">
        <v>2</v>
      </c>
      <c r="K732" s="3" t="s">
        <v>2</v>
      </c>
      <c r="L732" s="3" t="s">
        <v>2</v>
      </c>
      <c r="M732" s="3" t="s">
        <v>2</v>
      </c>
      <c r="N732" s="3" t="s">
        <v>2</v>
      </c>
    </row>
    <row r="733" spans="1:14" ht="20.25" customHeight="1">
      <c r="A733" s="3" t="s">
        <v>827</v>
      </c>
      <c r="B733" s="3" t="s">
        <v>2</v>
      </c>
      <c r="C733" s="3" t="s">
        <v>2</v>
      </c>
      <c r="D733" s="3" t="s">
        <v>2</v>
      </c>
      <c r="E733" s="3" t="s">
        <v>2</v>
      </c>
      <c r="F733" s="3" t="s">
        <v>2</v>
      </c>
      <c r="G733" s="3" t="s">
        <v>2</v>
      </c>
      <c r="H733" s="3" t="s">
        <v>2</v>
      </c>
      <c r="I733" s="3" t="s">
        <v>2</v>
      </c>
      <c r="J733" s="3" t="s">
        <v>2</v>
      </c>
      <c r="K733" s="3" t="s">
        <v>2</v>
      </c>
      <c r="L733" s="3" t="s">
        <v>2</v>
      </c>
      <c r="M733" s="3" t="s">
        <v>2</v>
      </c>
      <c r="N733" s="3" t="s">
        <v>2</v>
      </c>
    </row>
    <row r="734" spans="1:14" ht="20.25" customHeight="1">
      <c r="A734" s="3" t="s">
        <v>828</v>
      </c>
      <c r="B734" s="3" t="s">
        <v>2381</v>
      </c>
      <c r="C734" s="3" t="s">
        <v>2</v>
      </c>
      <c r="D734" s="3" t="s">
        <v>2</v>
      </c>
      <c r="E734" s="3" t="s">
        <v>2</v>
      </c>
      <c r="F734" s="3" t="s">
        <v>2</v>
      </c>
      <c r="G734" s="3" t="s">
        <v>2</v>
      </c>
      <c r="H734" s="3" t="s">
        <v>2</v>
      </c>
      <c r="I734" s="3" t="s">
        <v>2</v>
      </c>
      <c r="J734" s="3" t="s">
        <v>2</v>
      </c>
      <c r="K734" s="3" t="s">
        <v>2</v>
      </c>
      <c r="L734" s="3" t="s">
        <v>2</v>
      </c>
      <c r="M734" s="3" t="s">
        <v>2</v>
      </c>
      <c r="N734" s="3" t="s">
        <v>2</v>
      </c>
    </row>
    <row r="735" spans="1:14" ht="20.25" customHeight="1">
      <c r="A735" s="3" t="s">
        <v>829</v>
      </c>
      <c r="B735" s="3" t="s">
        <v>2382</v>
      </c>
      <c r="C735" s="3">
        <v>0.45</v>
      </c>
      <c r="D735" s="3">
        <v>0.42</v>
      </c>
      <c r="E735" s="3">
        <v>0.42</v>
      </c>
      <c r="F735" s="3">
        <v>0.46899999999999997</v>
      </c>
      <c r="G735" s="3">
        <v>0.433</v>
      </c>
      <c r="H735" s="3">
        <v>0.433</v>
      </c>
      <c r="I735" s="3">
        <v>0</v>
      </c>
      <c r="J735" s="3">
        <v>0</v>
      </c>
      <c r="K735" s="3">
        <v>0</v>
      </c>
      <c r="L735" s="3">
        <v>0</v>
      </c>
      <c r="M735" s="3">
        <v>0</v>
      </c>
      <c r="N735" s="3">
        <v>0</v>
      </c>
    </row>
    <row r="736" spans="1:14" ht="20.25" customHeight="1">
      <c r="A736" s="3" t="s">
        <v>830</v>
      </c>
      <c r="B736" s="3" t="s">
        <v>2</v>
      </c>
      <c r="C736" s="3" t="s">
        <v>2</v>
      </c>
      <c r="D736" s="3" t="s">
        <v>2</v>
      </c>
      <c r="E736" s="3" t="s">
        <v>2</v>
      </c>
      <c r="F736" s="3" t="s">
        <v>2</v>
      </c>
      <c r="G736" s="3" t="s">
        <v>2</v>
      </c>
      <c r="H736" s="3" t="s">
        <v>2</v>
      </c>
      <c r="I736" s="3" t="s">
        <v>2</v>
      </c>
      <c r="J736" s="3" t="s">
        <v>2</v>
      </c>
      <c r="K736" s="3" t="s">
        <v>2</v>
      </c>
      <c r="L736" s="3" t="s">
        <v>2</v>
      </c>
      <c r="M736" s="3" t="s">
        <v>2</v>
      </c>
      <c r="N736" s="3" t="s">
        <v>2</v>
      </c>
    </row>
    <row r="737" spans="1:14" ht="20.25" customHeight="1">
      <c r="A737" s="3" t="s">
        <v>831</v>
      </c>
      <c r="B737" s="3" t="s">
        <v>2383</v>
      </c>
      <c r="C737" s="3" t="s">
        <v>2</v>
      </c>
      <c r="D737" s="3" t="s">
        <v>2</v>
      </c>
      <c r="E737" s="3" t="s">
        <v>2</v>
      </c>
      <c r="F737" s="3" t="s">
        <v>2</v>
      </c>
      <c r="G737" s="3" t="s">
        <v>2</v>
      </c>
      <c r="H737" s="3" t="s">
        <v>2</v>
      </c>
      <c r="I737" s="3" t="s">
        <v>2</v>
      </c>
      <c r="J737" s="3" t="s">
        <v>2</v>
      </c>
      <c r="K737" s="3" t="s">
        <v>2</v>
      </c>
      <c r="L737" s="3" t="s">
        <v>2</v>
      </c>
      <c r="M737" s="3" t="s">
        <v>2</v>
      </c>
      <c r="N737" s="3" t="s">
        <v>2</v>
      </c>
    </row>
    <row r="738" spans="1:14" ht="20.25" customHeight="1">
      <c r="A738" s="3" t="s">
        <v>832</v>
      </c>
      <c r="B738" s="3" t="s">
        <v>2384</v>
      </c>
      <c r="C738" s="3" t="s">
        <v>2</v>
      </c>
      <c r="D738" s="3" t="s">
        <v>2</v>
      </c>
      <c r="E738" s="3" t="s">
        <v>2</v>
      </c>
      <c r="F738" s="3" t="s">
        <v>2</v>
      </c>
      <c r="G738" s="3" t="s">
        <v>2</v>
      </c>
      <c r="H738" s="3" t="s">
        <v>2</v>
      </c>
      <c r="I738" s="3" t="s">
        <v>2</v>
      </c>
      <c r="J738" s="3" t="s">
        <v>2</v>
      </c>
      <c r="K738" s="3" t="s">
        <v>2</v>
      </c>
      <c r="L738" s="3" t="s">
        <v>2</v>
      </c>
      <c r="M738" s="3" t="s">
        <v>2</v>
      </c>
      <c r="N738" s="3" t="s">
        <v>2</v>
      </c>
    </row>
    <row r="739" spans="1:14" ht="20.25" customHeight="1">
      <c r="A739" s="3" t="s">
        <v>833</v>
      </c>
      <c r="B739" s="3" t="s">
        <v>2385</v>
      </c>
      <c r="C739" s="3" t="s">
        <v>2</v>
      </c>
      <c r="D739" s="3" t="s">
        <v>2</v>
      </c>
      <c r="E739" s="3" t="s">
        <v>2</v>
      </c>
      <c r="F739" s="3" t="s">
        <v>2</v>
      </c>
      <c r="G739" s="3" t="s">
        <v>2</v>
      </c>
      <c r="H739" s="3" t="s">
        <v>2</v>
      </c>
      <c r="I739" s="3" t="s">
        <v>2</v>
      </c>
      <c r="J739" s="3" t="s">
        <v>2</v>
      </c>
      <c r="K739" s="3" t="s">
        <v>2</v>
      </c>
      <c r="L739" s="3" t="s">
        <v>2</v>
      </c>
      <c r="M739" s="3" t="s">
        <v>2</v>
      </c>
      <c r="N739" s="3" t="s">
        <v>2</v>
      </c>
    </row>
    <row r="740" spans="1:14" ht="20.25" customHeight="1">
      <c r="A740" s="3" t="s">
        <v>834</v>
      </c>
      <c r="B740" s="3" t="s">
        <v>2</v>
      </c>
      <c r="C740" s="3" t="s">
        <v>2</v>
      </c>
      <c r="D740" s="3" t="s">
        <v>2</v>
      </c>
      <c r="E740" s="3" t="s">
        <v>2</v>
      </c>
      <c r="F740" s="3" t="s">
        <v>2</v>
      </c>
      <c r="G740" s="3" t="s">
        <v>2</v>
      </c>
      <c r="H740" s="3" t="s">
        <v>2</v>
      </c>
      <c r="I740" s="3" t="s">
        <v>2</v>
      </c>
      <c r="J740" s="3" t="s">
        <v>2</v>
      </c>
      <c r="K740" s="3" t="s">
        <v>2</v>
      </c>
      <c r="L740" s="3" t="s">
        <v>2</v>
      </c>
      <c r="M740" s="3" t="s">
        <v>2</v>
      </c>
      <c r="N740" s="3" t="s">
        <v>2</v>
      </c>
    </row>
    <row r="741" spans="1:14" ht="20.25" customHeight="1">
      <c r="A741" s="3" t="s">
        <v>835</v>
      </c>
      <c r="B741" s="3" t="s">
        <v>2</v>
      </c>
      <c r="C741" s="3" t="s">
        <v>2</v>
      </c>
      <c r="D741" s="3" t="s">
        <v>2</v>
      </c>
      <c r="E741" s="3" t="s">
        <v>2</v>
      </c>
      <c r="F741" s="3" t="s">
        <v>2</v>
      </c>
      <c r="G741" s="3" t="s">
        <v>2</v>
      </c>
      <c r="H741" s="3" t="s">
        <v>2</v>
      </c>
      <c r="I741" s="3" t="s">
        <v>2</v>
      </c>
      <c r="J741" s="3" t="s">
        <v>2</v>
      </c>
      <c r="K741" s="3" t="s">
        <v>2</v>
      </c>
      <c r="L741" s="3" t="s">
        <v>2</v>
      </c>
      <c r="M741" s="3" t="s">
        <v>2</v>
      </c>
      <c r="N741" s="3" t="s">
        <v>2</v>
      </c>
    </row>
    <row r="742" spans="1:14" ht="20.25" customHeight="1">
      <c r="A742" s="3" t="s">
        <v>836</v>
      </c>
      <c r="B742" s="3" t="s">
        <v>2386</v>
      </c>
      <c r="C742" s="3">
        <v>0.01</v>
      </c>
      <c r="D742" s="3">
        <v>0</v>
      </c>
      <c r="E742" s="3">
        <v>0</v>
      </c>
      <c r="F742" s="3">
        <v>0.44900000000000001</v>
      </c>
      <c r="G742" s="3">
        <v>0</v>
      </c>
      <c r="H742" s="3">
        <v>0</v>
      </c>
      <c r="I742" s="3">
        <v>30</v>
      </c>
      <c r="J742" s="3">
        <v>1</v>
      </c>
      <c r="K742" s="3">
        <v>30</v>
      </c>
      <c r="L742" s="3">
        <v>1</v>
      </c>
      <c r="M742" s="3">
        <v>0</v>
      </c>
      <c r="N742" s="3">
        <v>0</v>
      </c>
    </row>
    <row r="743" spans="1:14" ht="20.25" customHeight="1">
      <c r="A743" s="3" t="s">
        <v>837</v>
      </c>
      <c r="B743" s="3" t="s">
        <v>2387</v>
      </c>
      <c r="C743" s="3" t="s">
        <v>2</v>
      </c>
      <c r="D743" s="3" t="s">
        <v>2</v>
      </c>
      <c r="E743" s="3" t="s">
        <v>2</v>
      </c>
      <c r="F743" s="3" t="s">
        <v>2</v>
      </c>
      <c r="G743" s="3" t="s">
        <v>2</v>
      </c>
      <c r="H743" s="3" t="s">
        <v>2</v>
      </c>
      <c r="I743" s="3" t="s">
        <v>2</v>
      </c>
      <c r="J743" s="3" t="s">
        <v>2</v>
      </c>
      <c r="K743" s="3" t="s">
        <v>2</v>
      </c>
      <c r="L743" s="3" t="s">
        <v>2</v>
      </c>
      <c r="M743" s="3" t="s">
        <v>2</v>
      </c>
      <c r="N743" s="3" t="s">
        <v>2</v>
      </c>
    </row>
    <row r="744" spans="1:14" ht="20.25" customHeight="1">
      <c r="A744" s="3" t="s">
        <v>838</v>
      </c>
      <c r="B744" s="3" t="s">
        <v>2388</v>
      </c>
      <c r="C744" s="3" t="s">
        <v>2</v>
      </c>
      <c r="D744" s="3" t="s">
        <v>2</v>
      </c>
      <c r="E744" s="3" t="s">
        <v>2</v>
      </c>
      <c r="F744" s="3" t="s">
        <v>2</v>
      </c>
      <c r="G744" s="3" t="s">
        <v>2</v>
      </c>
      <c r="H744" s="3" t="s">
        <v>2</v>
      </c>
      <c r="I744" s="3" t="s">
        <v>2</v>
      </c>
      <c r="J744" s="3" t="s">
        <v>2</v>
      </c>
      <c r="K744" s="3" t="s">
        <v>2</v>
      </c>
      <c r="L744" s="3" t="s">
        <v>2</v>
      </c>
      <c r="M744" s="3" t="s">
        <v>2</v>
      </c>
      <c r="N744" s="3" t="s">
        <v>2</v>
      </c>
    </row>
    <row r="745" spans="1:14" ht="20.25" customHeight="1">
      <c r="A745" s="3" t="s">
        <v>839</v>
      </c>
      <c r="B745" s="3" t="s">
        <v>2389</v>
      </c>
      <c r="C745" s="3" t="s">
        <v>2</v>
      </c>
      <c r="D745" s="3" t="s">
        <v>2</v>
      </c>
      <c r="E745" s="3" t="s">
        <v>2</v>
      </c>
      <c r="F745" s="3" t="s">
        <v>2</v>
      </c>
      <c r="G745" s="3" t="s">
        <v>2</v>
      </c>
      <c r="H745" s="3" t="s">
        <v>2</v>
      </c>
      <c r="I745" s="3" t="s">
        <v>2</v>
      </c>
      <c r="J745" s="3" t="s">
        <v>2</v>
      </c>
      <c r="K745" s="3" t="s">
        <v>2</v>
      </c>
      <c r="L745" s="3" t="s">
        <v>2</v>
      </c>
      <c r="M745" s="3" t="s">
        <v>2</v>
      </c>
      <c r="N745" s="3" t="s">
        <v>2</v>
      </c>
    </row>
    <row r="746" spans="1:14" ht="20.25" customHeight="1">
      <c r="A746" s="3" t="s">
        <v>840</v>
      </c>
      <c r="B746" s="3" t="s">
        <v>2390</v>
      </c>
      <c r="C746" s="3" t="s">
        <v>2</v>
      </c>
      <c r="D746" s="3" t="s">
        <v>2</v>
      </c>
      <c r="E746" s="3" t="s">
        <v>2</v>
      </c>
      <c r="F746" s="3" t="s">
        <v>2</v>
      </c>
      <c r="G746" s="3" t="s">
        <v>2</v>
      </c>
      <c r="H746" s="3" t="s">
        <v>2</v>
      </c>
      <c r="I746" s="3" t="s">
        <v>2</v>
      </c>
      <c r="J746" s="3" t="s">
        <v>2</v>
      </c>
      <c r="K746" s="3" t="s">
        <v>2</v>
      </c>
      <c r="L746" s="3" t="s">
        <v>2</v>
      </c>
      <c r="M746" s="3" t="s">
        <v>2</v>
      </c>
      <c r="N746" s="3" t="s">
        <v>2</v>
      </c>
    </row>
    <row r="747" spans="1:14" ht="20.25" customHeight="1">
      <c r="A747" s="3" t="s">
        <v>841</v>
      </c>
      <c r="B747" s="3" t="s">
        <v>2391</v>
      </c>
      <c r="C747" s="3">
        <v>1</v>
      </c>
      <c r="D747" s="3">
        <v>1.08</v>
      </c>
      <c r="E747" s="3">
        <v>1.08</v>
      </c>
      <c r="F747" s="3">
        <v>0.47199999999999998</v>
      </c>
      <c r="G747" s="3">
        <v>0.51200000000000001</v>
      </c>
      <c r="H747" s="3">
        <v>0.51200000000000001</v>
      </c>
      <c r="I747" s="3">
        <v>124.4</v>
      </c>
      <c r="J747" s="3">
        <v>5.8900000000000001E-2</v>
      </c>
      <c r="K747" s="3">
        <v>0</v>
      </c>
      <c r="L747" s="3">
        <v>0</v>
      </c>
      <c r="M747" s="3">
        <v>0</v>
      </c>
      <c r="N747" s="3">
        <v>0</v>
      </c>
    </row>
    <row r="748" spans="1:14" ht="20.25" customHeight="1">
      <c r="A748" s="3" t="s">
        <v>842</v>
      </c>
      <c r="B748" s="3" t="s">
        <v>2392</v>
      </c>
      <c r="C748" s="3" t="s">
        <v>2</v>
      </c>
      <c r="D748" s="3" t="s">
        <v>2</v>
      </c>
      <c r="E748" s="3" t="s">
        <v>2</v>
      </c>
      <c r="F748" s="3" t="s">
        <v>2</v>
      </c>
      <c r="G748" s="3" t="s">
        <v>2</v>
      </c>
      <c r="H748" s="3" t="s">
        <v>2</v>
      </c>
      <c r="I748" s="3" t="s">
        <v>2</v>
      </c>
      <c r="J748" s="3" t="s">
        <v>2</v>
      </c>
      <c r="K748" s="3" t="s">
        <v>2</v>
      </c>
      <c r="L748" s="3" t="s">
        <v>2</v>
      </c>
      <c r="M748" s="3" t="s">
        <v>2</v>
      </c>
      <c r="N748" s="3" t="s">
        <v>2</v>
      </c>
    </row>
    <row r="749" spans="1:14" ht="20.25" customHeight="1">
      <c r="A749" s="3" t="s">
        <v>843</v>
      </c>
      <c r="B749" s="3" t="s">
        <v>2393</v>
      </c>
      <c r="C749" s="3">
        <v>6.24</v>
      </c>
      <c r="D749" s="3">
        <v>5.6</v>
      </c>
      <c r="E749" s="3">
        <v>5.6</v>
      </c>
      <c r="F749" s="3">
        <v>0.45600000000000002</v>
      </c>
      <c r="G749" s="3">
        <v>0.40899999999999997</v>
      </c>
      <c r="H749" s="3">
        <v>0.40899999999999997</v>
      </c>
      <c r="I749" s="3">
        <v>327.5</v>
      </c>
      <c r="J749" s="3">
        <v>2.3900000000000001E-2</v>
      </c>
      <c r="K749" s="3">
        <v>327.5</v>
      </c>
      <c r="L749" s="3">
        <v>2.3900000000000001E-2</v>
      </c>
      <c r="M749" s="3">
        <v>0</v>
      </c>
      <c r="N749" s="3">
        <v>0</v>
      </c>
    </row>
    <row r="750" spans="1:14" ht="20.25" customHeight="1">
      <c r="A750" s="3" t="s">
        <v>844</v>
      </c>
      <c r="B750" s="3" t="s">
        <v>2</v>
      </c>
      <c r="C750" s="3" t="s">
        <v>2</v>
      </c>
      <c r="D750" s="3" t="s">
        <v>2</v>
      </c>
      <c r="E750" s="3" t="s">
        <v>2</v>
      </c>
      <c r="F750" s="3" t="s">
        <v>2</v>
      </c>
      <c r="G750" s="3" t="s">
        <v>2</v>
      </c>
      <c r="H750" s="3" t="s">
        <v>2</v>
      </c>
      <c r="I750" s="3" t="s">
        <v>2</v>
      </c>
      <c r="J750" s="3" t="s">
        <v>2</v>
      </c>
      <c r="K750" s="3" t="s">
        <v>2</v>
      </c>
      <c r="L750" s="3" t="s">
        <v>2</v>
      </c>
      <c r="M750" s="3" t="s">
        <v>2</v>
      </c>
      <c r="N750" s="3" t="s">
        <v>2</v>
      </c>
    </row>
    <row r="751" spans="1:14" ht="20.25" customHeight="1">
      <c r="A751" s="3" t="s">
        <v>845</v>
      </c>
      <c r="B751" s="3" t="s">
        <v>2394</v>
      </c>
      <c r="C751" s="3" t="s">
        <v>2</v>
      </c>
      <c r="D751" s="3" t="s">
        <v>2</v>
      </c>
      <c r="E751" s="3" t="s">
        <v>2</v>
      </c>
      <c r="F751" s="3" t="s">
        <v>2</v>
      </c>
      <c r="G751" s="3" t="s">
        <v>2</v>
      </c>
      <c r="H751" s="3" t="s">
        <v>2</v>
      </c>
      <c r="I751" s="3" t="s">
        <v>2</v>
      </c>
      <c r="J751" s="3" t="s">
        <v>2</v>
      </c>
      <c r="K751" s="3" t="s">
        <v>2</v>
      </c>
      <c r="L751" s="3" t="s">
        <v>2</v>
      </c>
      <c r="M751" s="3" t="s">
        <v>2</v>
      </c>
      <c r="N751" s="3" t="s">
        <v>2</v>
      </c>
    </row>
    <row r="752" spans="1:14" ht="20.25" customHeight="1">
      <c r="A752" s="3" t="s">
        <v>846</v>
      </c>
      <c r="B752" s="3" t="s">
        <v>2395</v>
      </c>
      <c r="C752" s="3">
        <v>2.99</v>
      </c>
      <c r="D752" s="3">
        <v>3.86</v>
      </c>
      <c r="E752" s="3">
        <v>3.86</v>
      </c>
      <c r="F752" s="3">
        <v>0.48099999999999998</v>
      </c>
      <c r="G752" s="3">
        <v>0.621</v>
      </c>
      <c r="H752" s="3">
        <v>0.621</v>
      </c>
      <c r="I752" s="3">
        <v>0</v>
      </c>
      <c r="J752" s="3">
        <v>0</v>
      </c>
      <c r="K752" s="3">
        <v>0</v>
      </c>
      <c r="L752" s="3">
        <v>0</v>
      </c>
      <c r="M752" s="3">
        <v>0</v>
      </c>
      <c r="N752" s="3">
        <v>0</v>
      </c>
    </row>
    <row r="753" spans="1:14" ht="20.25" customHeight="1">
      <c r="A753" s="3" t="s">
        <v>847</v>
      </c>
      <c r="B753" s="3" t="s">
        <v>2396</v>
      </c>
      <c r="C753" s="3" t="s">
        <v>2</v>
      </c>
      <c r="D753" s="3" t="s">
        <v>2</v>
      </c>
      <c r="E753" s="3" t="s">
        <v>2</v>
      </c>
      <c r="F753" s="3" t="s">
        <v>2</v>
      </c>
      <c r="G753" s="3" t="s">
        <v>2</v>
      </c>
      <c r="H753" s="3" t="s">
        <v>2</v>
      </c>
      <c r="I753" s="3" t="s">
        <v>2</v>
      </c>
      <c r="J753" s="3" t="s">
        <v>2</v>
      </c>
      <c r="K753" s="3" t="s">
        <v>2</v>
      </c>
      <c r="L753" s="3" t="s">
        <v>2</v>
      </c>
      <c r="M753" s="3" t="s">
        <v>2</v>
      </c>
      <c r="N753" s="3" t="s">
        <v>2</v>
      </c>
    </row>
    <row r="754" spans="1:14" ht="20.25" customHeight="1">
      <c r="A754" s="3" t="s">
        <v>848</v>
      </c>
      <c r="B754" s="3" t="s">
        <v>2</v>
      </c>
      <c r="C754" s="3" t="s">
        <v>2</v>
      </c>
      <c r="D754" s="3" t="s">
        <v>2</v>
      </c>
      <c r="E754" s="3" t="s">
        <v>2</v>
      </c>
      <c r="F754" s="3" t="s">
        <v>2</v>
      </c>
      <c r="G754" s="3" t="s">
        <v>2</v>
      </c>
      <c r="H754" s="3" t="s">
        <v>2</v>
      </c>
      <c r="I754" s="3" t="s">
        <v>2</v>
      </c>
      <c r="J754" s="3" t="s">
        <v>2</v>
      </c>
      <c r="K754" s="3" t="s">
        <v>2</v>
      </c>
      <c r="L754" s="3" t="s">
        <v>2</v>
      </c>
      <c r="M754" s="3" t="s">
        <v>2</v>
      </c>
      <c r="N754" s="3" t="s">
        <v>2</v>
      </c>
    </row>
    <row r="755" spans="1:14" ht="20.25" customHeight="1">
      <c r="A755" s="3" t="s">
        <v>849</v>
      </c>
      <c r="B755" s="3" t="s">
        <v>2397</v>
      </c>
      <c r="C755" s="3" t="s">
        <v>2</v>
      </c>
      <c r="D755" s="3" t="s">
        <v>2</v>
      </c>
      <c r="E755" s="3" t="s">
        <v>2</v>
      </c>
      <c r="F755" s="3" t="s">
        <v>2</v>
      </c>
      <c r="G755" s="3" t="s">
        <v>2</v>
      </c>
      <c r="H755" s="3" t="s">
        <v>2</v>
      </c>
      <c r="I755" s="3" t="s">
        <v>2</v>
      </c>
      <c r="J755" s="3" t="s">
        <v>2</v>
      </c>
      <c r="K755" s="3" t="s">
        <v>2</v>
      </c>
      <c r="L755" s="3" t="s">
        <v>2</v>
      </c>
      <c r="M755" s="3" t="s">
        <v>2</v>
      </c>
      <c r="N755" s="3" t="s">
        <v>2</v>
      </c>
    </row>
    <row r="756" spans="1:14" ht="20.25" customHeight="1">
      <c r="A756" s="3" t="s">
        <v>850</v>
      </c>
      <c r="B756" s="3" t="s">
        <v>2398</v>
      </c>
      <c r="C756" s="3" t="s">
        <v>2</v>
      </c>
      <c r="D756" s="3" t="s">
        <v>2</v>
      </c>
      <c r="E756" s="3" t="s">
        <v>2</v>
      </c>
      <c r="F756" s="3" t="s">
        <v>2</v>
      </c>
      <c r="G756" s="3" t="s">
        <v>2</v>
      </c>
      <c r="H756" s="3" t="s">
        <v>2</v>
      </c>
      <c r="I756" s="3" t="s">
        <v>2</v>
      </c>
      <c r="J756" s="3" t="s">
        <v>2</v>
      </c>
      <c r="K756" s="3" t="s">
        <v>2</v>
      </c>
      <c r="L756" s="3" t="s">
        <v>2</v>
      </c>
      <c r="M756" s="3" t="s">
        <v>2</v>
      </c>
      <c r="N756" s="3" t="s">
        <v>2</v>
      </c>
    </row>
    <row r="757" spans="1:14" ht="20.25" customHeight="1">
      <c r="A757" s="3" t="s">
        <v>851</v>
      </c>
      <c r="B757" s="3" t="s">
        <v>2399</v>
      </c>
      <c r="C757" s="3" t="s">
        <v>2</v>
      </c>
      <c r="D757" s="3" t="s">
        <v>2</v>
      </c>
      <c r="E757" s="3" t="s">
        <v>2</v>
      </c>
      <c r="F757" s="3" t="s">
        <v>2</v>
      </c>
      <c r="G757" s="3" t="s">
        <v>2</v>
      </c>
      <c r="H757" s="3" t="s">
        <v>2</v>
      </c>
      <c r="I757" s="3" t="s">
        <v>2</v>
      </c>
      <c r="J757" s="3" t="s">
        <v>2</v>
      </c>
      <c r="K757" s="3" t="s">
        <v>2</v>
      </c>
      <c r="L757" s="3" t="s">
        <v>2</v>
      </c>
      <c r="M757" s="3" t="s">
        <v>2</v>
      </c>
      <c r="N757" s="3" t="s">
        <v>2</v>
      </c>
    </row>
    <row r="758" spans="1:14" ht="20.25" customHeight="1">
      <c r="A758" s="3" t="s">
        <v>852</v>
      </c>
      <c r="B758" s="3" t="s">
        <v>2400</v>
      </c>
      <c r="C758" s="3">
        <v>0.01</v>
      </c>
      <c r="D758" s="3">
        <v>0.01</v>
      </c>
      <c r="E758" s="3">
        <v>0.01</v>
      </c>
      <c r="F758" s="3">
        <v>0.46</v>
      </c>
      <c r="G758" s="3">
        <v>0.54600000000000004</v>
      </c>
      <c r="H758" s="3">
        <v>0.54600000000000004</v>
      </c>
      <c r="I758" s="3">
        <v>0</v>
      </c>
      <c r="J758" s="3">
        <v>0</v>
      </c>
      <c r="K758" s="3">
        <v>0</v>
      </c>
      <c r="L758" s="3">
        <v>0</v>
      </c>
      <c r="M758" s="3">
        <v>0</v>
      </c>
      <c r="N758" s="3">
        <v>0</v>
      </c>
    </row>
    <row r="759" spans="1:14" ht="20.25" customHeight="1">
      <c r="A759" s="3" t="s">
        <v>853</v>
      </c>
      <c r="B759" s="3" t="s">
        <v>2401</v>
      </c>
      <c r="C759" s="3">
        <v>0.08</v>
      </c>
      <c r="D759" s="3">
        <v>0.15</v>
      </c>
      <c r="E759" s="3">
        <v>0.15</v>
      </c>
      <c r="F759" s="3">
        <v>0.38100000000000001</v>
      </c>
      <c r="G759" s="3">
        <v>0.66200000000000003</v>
      </c>
      <c r="H759" s="3">
        <v>0.66200000000000003</v>
      </c>
      <c r="I759" s="3">
        <v>29.7</v>
      </c>
      <c r="J759" s="3">
        <v>0.13500000000000001</v>
      </c>
      <c r="K759" s="3">
        <v>0</v>
      </c>
      <c r="L759" s="3">
        <v>0</v>
      </c>
      <c r="M759" s="3">
        <v>0</v>
      </c>
      <c r="N759" s="3">
        <v>0</v>
      </c>
    </row>
    <row r="760" spans="1:14" ht="20.25" customHeight="1">
      <c r="A760" s="3" t="s">
        <v>854</v>
      </c>
      <c r="B760" s="3" t="s">
        <v>2402</v>
      </c>
      <c r="C760" s="3" t="s">
        <v>2</v>
      </c>
      <c r="D760" s="3" t="s">
        <v>2</v>
      </c>
      <c r="E760" s="3" t="s">
        <v>2</v>
      </c>
      <c r="F760" s="3" t="s">
        <v>2</v>
      </c>
      <c r="G760" s="3" t="s">
        <v>2</v>
      </c>
      <c r="H760" s="3" t="s">
        <v>2</v>
      </c>
      <c r="I760" s="3" t="s">
        <v>2</v>
      </c>
      <c r="J760" s="3" t="s">
        <v>2</v>
      </c>
      <c r="K760" s="3" t="s">
        <v>2</v>
      </c>
      <c r="L760" s="3" t="s">
        <v>2</v>
      </c>
      <c r="M760" s="3" t="s">
        <v>2</v>
      </c>
      <c r="N760" s="3" t="s">
        <v>2</v>
      </c>
    </row>
    <row r="761" spans="1:14" ht="20.25" customHeight="1">
      <c r="A761" s="3" t="s">
        <v>855</v>
      </c>
      <c r="B761" s="3" t="s">
        <v>2</v>
      </c>
      <c r="C761" s="3" t="s">
        <v>2</v>
      </c>
      <c r="D761" s="3" t="s">
        <v>2</v>
      </c>
      <c r="E761" s="3" t="s">
        <v>2</v>
      </c>
      <c r="F761" s="3" t="s">
        <v>2</v>
      </c>
      <c r="G761" s="3" t="s">
        <v>2</v>
      </c>
      <c r="H761" s="3" t="s">
        <v>2</v>
      </c>
      <c r="I761" s="3" t="s">
        <v>2</v>
      </c>
      <c r="J761" s="3" t="s">
        <v>2</v>
      </c>
      <c r="K761" s="3" t="s">
        <v>2</v>
      </c>
      <c r="L761" s="3" t="s">
        <v>2</v>
      </c>
      <c r="M761" s="3" t="s">
        <v>2</v>
      </c>
      <c r="N761" s="3" t="s">
        <v>2</v>
      </c>
    </row>
    <row r="762" spans="1:14" ht="20.25" customHeight="1">
      <c r="A762" s="3" t="s">
        <v>856</v>
      </c>
      <c r="B762" s="3" t="s">
        <v>2403</v>
      </c>
      <c r="C762" s="3" t="s">
        <v>2</v>
      </c>
      <c r="D762" s="3" t="s">
        <v>2</v>
      </c>
      <c r="E762" s="3" t="s">
        <v>2</v>
      </c>
      <c r="F762" s="3" t="s">
        <v>2</v>
      </c>
      <c r="G762" s="3" t="s">
        <v>2</v>
      </c>
      <c r="H762" s="3" t="s">
        <v>2</v>
      </c>
      <c r="I762" s="3" t="s">
        <v>2</v>
      </c>
      <c r="J762" s="3" t="s">
        <v>2</v>
      </c>
      <c r="K762" s="3" t="s">
        <v>2</v>
      </c>
      <c r="L762" s="3" t="s">
        <v>2</v>
      </c>
      <c r="M762" s="3" t="s">
        <v>2</v>
      </c>
      <c r="N762" s="3" t="s">
        <v>2</v>
      </c>
    </row>
    <row r="763" spans="1:14" ht="20.25" customHeight="1">
      <c r="A763" s="3" t="s">
        <v>857</v>
      </c>
      <c r="B763" s="3" t="s">
        <v>2404</v>
      </c>
      <c r="C763" s="3" t="s">
        <v>2</v>
      </c>
      <c r="D763" s="3" t="s">
        <v>2</v>
      </c>
      <c r="E763" s="3" t="s">
        <v>2</v>
      </c>
      <c r="F763" s="3" t="s">
        <v>2</v>
      </c>
      <c r="G763" s="3" t="s">
        <v>2</v>
      </c>
      <c r="H763" s="3" t="s">
        <v>2</v>
      </c>
      <c r="I763" s="3" t="s">
        <v>2</v>
      </c>
      <c r="J763" s="3" t="s">
        <v>2</v>
      </c>
      <c r="K763" s="3" t="s">
        <v>2</v>
      </c>
      <c r="L763" s="3" t="s">
        <v>2</v>
      </c>
      <c r="M763" s="3" t="s">
        <v>2</v>
      </c>
      <c r="N763" s="3" t="s">
        <v>2</v>
      </c>
    </row>
    <row r="764" spans="1:14" ht="20.25" customHeight="1">
      <c r="A764" s="3" t="s">
        <v>858</v>
      </c>
      <c r="B764" s="3" t="s">
        <v>2405</v>
      </c>
      <c r="C764" s="3" t="s">
        <v>2</v>
      </c>
      <c r="D764" s="3" t="s">
        <v>2</v>
      </c>
      <c r="E764" s="3" t="s">
        <v>2</v>
      </c>
      <c r="F764" s="3" t="s">
        <v>2</v>
      </c>
      <c r="G764" s="3" t="s">
        <v>2</v>
      </c>
      <c r="H764" s="3" t="s">
        <v>2</v>
      </c>
      <c r="I764" s="3" t="s">
        <v>2</v>
      </c>
      <c r="J764" s="3" t="s">
        <v>2</v>
      </c>
      <c r="K764" s="3" t="s">
        <v>2</v>
      </c>
      <c r="L764" s="3" t="s">
        <v>2</v>
      </c>
      <c r="M764" s="3" t="s">
        <v>2</v>
      </c>
      <c r="N764" s="3" t="s">
        <v>2</v>
      </c>
    </row>
    <row r="765" spans="1:14" ht="20.25" customHeight="1">
      <c r="A765" s="3" t="s">
        <v>859</v>
      </c>
      <c r="B765" s="3" t="s">
        <v>2406</v>
      </c>
      <c r="C765" s="3" t="s">
        <v>2</v>
      </c>
      <c r="D765" s="3" t="s">
        <v>2</v>
      </c>
      <c r="E765" s="3" t="s">
        <v>2</v>
      </c>
      <c r="F765" s="3" t="s">
        <v>2</v>
      </c>
      <c r="G765" s="3" t="s">
        <v>2</v>
      </c>
      <c r="H765" s="3" t="s">
        <v>2</v>
      </c>
      <c r="I765" s="3" t="s">
        <v>2</v>
      </c>
      <c r="J765" s="3" t="s">
        <v>2</v>
      </c>
      <c r="K765" s="3" t="s">
        <v>2</v>
      </c>
      <c r="L765" s="3" t="s">
        <v>2</v>
      </c>
      <c r="M765" s="3" t="s">
        <v>2</v>
      </c>
      <c r="N765" s="3" t="s">
        <v>2</v>
      </c>
    </row>
    <row r="766" spans="1:14" ht="20.25" customHeight="1">
      <c r="A766" s="3" t="s">
        <v>860</v>
      </c>
      <c r="B766" s="3" t="s">
        <v>2407</v>
      </c>
      <c r="C766" s="3">
        <v>4.4000000000000004</v>
      </c>
      <c r="D766" s="3">
        <v>4.2</v>
      </c>
      <c r="E766" s="3">
        <v>4.2</v>
      </c>
      <c r="F766" s="3">
        <v>0.80100000000000005</v>
      </c>
      <c r="G766" s="3">
        <v>0.76500000000000001</v>
      </c>
      <c r="H766" s="3">
        <v>0.76500000000000001</v>
      </c>
      <c r="I766" s="3">
        <v>0</v>
      </c>
      <c r="J766" s="3">
        <v>0</v>
      </c>
      <c r="K766" s="3">
        <v>0</v>
      </c>
      <c r="L766" s="3">
        <v>0</v>
      </c>
      <c r="M766" s="3">
        <v>0</v>
      </c>
      <c r="N766" s="3">
        <v>0</v>
      </c>
    </row>
    <row r="767" spans="1:14" ht="20.25" customHeight="1">
      <c r="A767" s="3" t="s">
        <v>861</v>
      </c>
      <c r="B767" s="3" t="s">
        <v>2408</v>
      </c>
      <c r="C767" s="3" t="s">
        <v>2</v>
      </c>
      <c r="D767" s="3" t="s">
        <v>2</v>
      </c>
      <c r="E767" s="3" t="s">
        <v>2</v>
      </c>
      <c r="F767" s="3" t="s">
        <v>2</v>
      </c>
      <c r="G767" s="3" t="s">
        <v>2</v>
      </c>
      <c r="H767" s="3" t="s">
        <v>2</v>
      </c>
      <c r="I767" s="3" t="s">
        <v>2</v>
      </c>
      <c r="J767" s="3" t="s">
        <v>2</v>
      </c>
      <c r="K767" s="3" t="s">
        <v>2</v>
      </c>
      <c r="L767" s="3" t="s">
        <v>2</v>
      </c>
      <c r="M767" s="3" t="s">
        <v>2</v>
      </c>
      <c r="N767" s="3" t="s">
        <v>2</v>
      </c>
    </row>
    <row r="768" spans="1:14" ht="20.25" customHeight="1">
      <c r="A768" s="3" t="s">
        <v>862</v>
      </c>
      <c r="B768" s="3" t="s">
        <v>2409</v>
      </c>
      <c r="C768" s="3" t="s">
        <v>2</v>
      </c>
      <c r="D768" s="3" t="s">
        <v>2</v>
      </c>
      <c r="E768" s="3" t="s">
        <v>2</v>
      </c>
      <c r="F768" s="3" t="s">
        <v>2</v>
      </c>
      <c r="G768" s="3" t="s">
        <v>2</v>
      </c>
      <c r="H768" s="3" t="s">
        <v>2</v>
      </c>
      <c r="I768" s="3" t="s">
        <v>2</v>
      </c>
      <c r="J768" s="3" t="s">
        <v>2</v>
      </c>
      <c r="K768" s="3" t="s">
        <v>2</v>
      </c>
      <c r="L768" s="3" t="s">
        <v>2</v>
      </c>
      <c r="M768" s="3" t="s">
        <v>2</v>
      </c>
      <c r="N768" s="3" t="s">
        <v>2</v>
      </c>
    </row>
    <row r="769" spans="1:14" ht="20.25" customHeight="1">
      <c r="A769" s="3" t="s">
        <v>863</v>
      </c>
      <c r="B769" s="3" t="s">
        <v>2410</v>
      </c>
      <c r="C769" s="3" t="s">
        <v>2</v>
      </c>
      <c r="D769" s="3" t="s">
        <v>2</v>
      </c>
      <c r="E769" s="3" t="s">
        <v>2</v>
      </c>
      <c r="F769" s="3" t="s">
        <v>2</v>
      </c>
      <c r="G769" s="3" t="s">
        <v>2</v>
      </c>
      <c r="H769" s="3" t="s">
        <v>2</v>
      </c>
      <c r="I769" s="3" t="s">
        <v>2</v>
      </c>
      <c r="J769" s="3" t="s">
        <v>2</v>
      </c>
      <c r="K769" s="3" t="s">
        <v>2</v>
      </c>
      <c r="L769" s="3" t="s">
        <v>2</v>
      </c>
      <c r="M769" s="3" t="s">
        <v>2</v>
      </c>
      <c r="N769" s="3" t="s">
        <v>2</v>
      </c>
    </row>
    <row r="770" spans="1:14" ht="20.25" customHeight="1">
      <c r="A770" s="3" t="s">
        <v>864</v>
      </c>
      <c r="B770" s="3" t="s">
        <v>2411</v>
      </c>
      <c r="C770" s="3" t="s">
        <v>2</v>
      </c>
      <c r="D770" s="3" t="s">
        <v>2</v>
      </c>
      <c r="E770" s="3" t="s">
        <v>2</v>
      </c>
      <c r="F770" s="3" t="s">
        <v>2</v>
      </c>
      <c r="G770" s="3" t="s">
        <v>2</v>
      </c>
      <c r="H770" s="3" t="s">
        <v>2</v>
      </c>
      <c r="I770" s="3" t="s">
        <v>2</v>
      </c>
      <c r="J770" s="3" t="s">
        <v>2</v>
      </c>
      <c r="K770" s="3" t="s">
        <v>2</v>
      </c>
      <c r="L770" s="3" t="s">
        <v>2</v>
      </c>
      <c r="M770" s="3" t="s">
        <v>2</v>
      </c>
      <c r="N770" s="3" t="s">
        <v>2</v>
      </c>
    </row>
    <row r="771" spans="1:14" ht="20.25" customHeight="1">
      <c r="A771" s="3" t="s">
        <v>865</v>
      </c>
      <c r="B771" s="3" t="s">
        <v>2412</v>
      </c>
      <c r="C771" s="3" t="s">
        <v>2</v>
      </c>
      <c r="D771" s="3" t="s">
        <v>2</v>
      </c>
      <c r="E771" s="3" t="s">
        <v>2</v>
      </c>
      <c r="F771" s="3" t="s">
        <v>2</v>
      </c>
      <c r="G771" s="3" t="s">
        <v>2</v>
      </c>
      <c r="H771" s="3" t="s">
        <v>2</v>
      </c>
      <c r="I771" s="3" t="s">
        <v>2</v>
      </c>
      <c r="J771" s="3" t="s">
        <v>2</v>
      </c>
      <c r="K771" s="3" t="s">
        <v>2</v>
      </c>
      <c r="L771" s="3" t="s">
        <v>2</v>
      </c>
      <c r="M771" s="3" t="s">
        <v>2</v>
      </c>
      <c r="N771" s="3" t="s">
        <v>2</v>
      </c>
    </row>
    <row r="772" spans="1:14" ht="20.25" customHeight="1">
      <c r="A772" s="3" t="s">
        <v>866</v>
      </c>
      <c r="B772" s="3" t="s">
        <v>2</v>
      </c>
      <c r="C772" s="3" t="s">
        <v>2</v>
      </c>
      <c r="D772" s="3" t="s">
        <v>2</v>
      </c>
      <c r="E772" s="3" t="s">
        <v>2</v>
      </c>
      <c r="F772" s="3" t="s">
        <v>2</v>
      </c>
      <c r="G772" s="3" t="s">
        <v>2</v>
      </c>
      <c r="H772" s="3" t="s">
        <v>2</v>
      </c>
      <c r="I772" s="3" t="s">
        <v>2</v>
      </c>
      <c r="J772" s="3" t="s">
        <v>2</v>
      </c>
      <c r="K772" s="3" t="s">
        <v>2</v>
      </c>
      <c r="L772" s="3" t="s">
        <v>2</v>
      </c>
      <c r="M772" s="3" t="s">
        <v>2</v>
      </c>
      <c r="N772" s="3" t="s">
        <v>2</v>
      </c>
    </row>
    <row r="773" spans="1:14" ht="20.25" customHeight="1">
      <c r="A773" s="3" t="s">
        <v>867</v>
      </c>
      <c r="B773" s="3" t="s">
        <v>2413</v>
      </c>
      <c r="C773" s="3" t="s">
        <v>2</v>
      </c>
      <c r="D773" s="3" t="s">
        <v>2</v>
      </c>
      <c r="E773" s="3" t="s">
        <v>2</v>
      </c>
      <c r="F773" s="3" t="s">
        <v>2</v>
      </c>
      <c r="G773" s="3" t="s">
        <v>2</v>
      </c>
      <c r="H773" s="3" t="s">
        <v>2</v>
      </c>
      <c r="I773" s="3" t="s">
        <v>2</v>
      </c>
      <c r="J773" s="3" t="s">
        <v>2</v>
      </c>
      <c r="K773" s="3" t="s">
        <v>2</v>
      </c>
      <c r="L773" s="3" t="s">
        <v>2</v>
      </c>
      <c r="M773" s="3" t="s">
        <v>2</v>
      </c>
      <c r="N773" s="3" t="s">
        <v>2</v>
      </c>
    </row>
    <row r="774" spans="1:14" ht="20.25" customHeight="1">
      <c r="A774" s="3" t="s">
        <v>868</v>
      </c>
      <c r="B774" s="3" t="s">
        <v>2414</v>
      </c>
      <c r="C774" s="3" t="s">
        <v>2</v>
      </c>
      <c r="D774" s="3" t="s">
        <v>2</v>
      </c>
      <c r="E774" s="3" t="s">
        <v>2</v>
      </c>
      <c r="F774" s="3" t="s">
        <v>2</v>
      </c>
      <c r="G774" s="3" t="s">
        <v>2</v>
      </c>
      <c r="H774" s="3" t="s">
        <v>2</v>
      </c>
      <c r="I774" s="3" t="s">
        <v>2</v>
      </c>
      <c r="J774" s="3" t="s">
        <v>2</v>
      </c>
      <c r="K774" s="3" t="s">
        <v>2</v>
      </c>
      <c r="L774" s="3" t="s">
        <v>2</v>
      </c>
      <c r="M774" s="3" t="s">
        <v>2</v>
      </c>
      <c r="N774" s="3" t="s">
        <v>2</v>
      </c>
    </row>
    <row r="775" spans="1:14" ht="20.25" customHeight="1">
      <c r="A775" s="3" t="s">
        <v>869</v>
      </c>
      <c r="B775" s="3" t="s">
        <v>2415</v>
      </c>
      <c r="C775" s="3" t="s">
        <v>2</v>
      </c>
      <c r="D775" s="3" t="s">
        <v>2</v>
      </c>
      <c r="E775" s="3" t="s">
        <v>2</v>
      </c>
      <c r="F775" s="3" t="s">
        <v>2</v>
      </c>
      <c r="G775" s="3" t="s">
        <v>2</v>
      </c>
      <c r="H775" s="3" t="s">
        <v>2</v>
      </c>
      <c r="I775" s="3" t="s">
        <v>2</v>
      </c>
      <c r="J775" s="3" t="s">
        <v>2</v>
      </c>
      <c r="K775" s="3" t="s">
        <v>2</v>
      </c>
      <c r="L775" s="3" t="s">
        <v>2</v>
      </c>
      <c r="M775" s="3" t="s">
        <v>2</v>
      </c>
      <c r="N775" s="3" t="s">
        <v>2</v>
      </c>
    </row>
    <row r="776" spans="1:14" ht="20.25" customHeight="1">
      <c r="A776" s="3" t="s">
        <v>870</v>
      </c>
      <c r="B776" s="3" t="s">
        <v>2416</v>
      </c>
      <c r="C776" s="3" t="s">
        <v>2</v>
      </c>
      <c r="D776" s="3" t="s">
        <v>2</v>
      </c>
      <c r="E776" s="3" t="s">
        <v>2</v>
      </c>
      <c r="F776" s="3" t="s">
        <v>2</v>
      </c>
      <c r="G776" s="3" t="s">
        <v>2</v>
      </c>
      <c r="H776" s="3" t="s">
        <v>2</v>
      </c>
      <c r="I776" s="3" t="s">
        <v>2</v>
      </c>
      <c r="J776" s="3" t="s">
        <v>2</v>
      </c>
      <c r="K776" s="3" t="s">
        <v>2</v>
      </c>
      <c r="L776" s="3" t="s">
        <v>2</v>
      </c>
      <c r="M776" s="3" t="s">
        <v>2</v>
      </c>
      <c r="N776" s="3" t="s">
        <v>2</v>
      </c>
    </row>
    <row r="777" spans="1:14" ht="20.25" customHeight="1">
      <c r="A777" s="3" t="s">
        <v>871</v>
      </c>
      <c r="B777" s="3" t="s">
        <v>2417</v>
      </c>
      <c r="C777" s="3">
        <v>0.16</v>
      </c>
      <c r="D777" s="3">
        <v>0.14000000000000001</v>
      </c>
      <c r="E777" s="3">
        <v>0.14000000000000001</v>
      </c>
      <c r="F777" s="3">
        <v>0.442</v>
      </c>
      <c r="G777" s="3">
        <v>0.40600000000000003</v>
      </c>
      <c r="H777" s="3">
        <v>0.40600000000000003</v>
      </c>
      <c r="I777" s="3">
        <v>0</v>
      </c>
      <c r="J777" s="3">
        <v>0</v>
      </c>
      <c r="K777" s="3">
        <v>0</v>
      </c>
      <c r="L777" s="3">
        <v>0</v>
      </c>
      <c r="M777" s="3">
        <v>0</v>
      </c>
      <c r="N777" s="3">
        <v>0</v>
      </c>
    </row>
    <row r="778" spans="1:14" ht="20.25" customHeight="1">
      <c r="A778" s="3" t="s">
        <v>872</v>
      </c>
      <c r="B778" s="3" t="s">
        <v>2418</v>
      </c>
      <c r="C778" s="3">
        <v>0.52</v>
      </c>
      <c r="D778" s="3">
        <v>0.48</v>
      </c>
      <c r="E778" s="3">
        <v>0.48</v>
      </c>
      <c r="F778" s="3">
        <v>0.42399999999999999</v>
      </c>
      <c r="G778" s="3">
        <v>0.38800000000000001</v>
      </c>
      <c r="H778" s="3">
        <v>0.38800000000000001</v>
      </c>
      <c r="I778" s="3">
        <v>0</v>
      </c>
      <c r="J778" s="3">
        <v>0</v>
      </c>
      <c r="K778" s="3">
        <v>0</v>
      </c>
      <c r="L778" s="3">
        <v>0</v>
      </c>
      <c r="M778" s="3">
        <v>0</v>
      </c>
      <c r="N778" s="3">
        <v>0</v>
      </c>
    </row>
    <row r="779" spans="1:14" ht="20.25" customHeight="1">
      <c r="A779" s="3" t="s">
        <v>873</v>
      </c>
      <c r="B779" s="3" t="s">
        <v>2419</v>
      </c>
      <c r="C779" s="3" t="s">
        <v>2</v>
      </c>
      <c r="D779" s="3" t="s">
        <v>2</v>
      </c>
      <c r="E779" s="3" t="s">
        <v>2</v>
      </c>
      <c r="F779" s="3" t="s">
        <v>2</v>
      </c>
      <c r="G779" s="3" t="s">
        <v>2</v>
      </c>
      <c r="H779" s="3" t="s">
        <v>2</v>
      </c>
      <c r="I779" s="3" t="s">
        <v>2</v>
      </c>
      <c r="J779" s="3" t="s">
        <v>2</v>
      </c>
      <c r="K779" s="3" t="s">
        <v>2</v>
      </c>
      <c r="L779" s="3" t="s">
        <v>2</v>
      </c>
      <c r="M779" s="3" t="s">
        <v>2</v>
      </c>
      <c r="N779" s="3" t="s">
        <v>2</v>
      </c>
    </row>
    <row r="780" spans="1:14" ht="20.25" customHeight="1">
      <c r="A780" s="3" t="s">
        <v>874</v>
      </c>
      <c r="B780" s="3" t="s">
        <v>2420</v>
      </c>
      <c r="C780" s="3" t="s">
        <v>2</v>
      </c>
      <c r="D780" s="3" t="s">
        <v>2</v>
      </c>
      <c r="E780" s="3" t="s">
        <v>2</v>
      </c>
      <c r="F780" s="3" t="s">
        <v>2</v>
      </c>
      <c r="G780" s="3" t="s">
        <v>2</v>
      </c>
      <c r="H780" s="3" t="s">
        <v>2</v>
      </c>
      <c r="I780" s="3" t="s">
        <v>2</v>
      </c>
      <c r="J780" s="3" t="s">
        <v>2</v>
      </c>
      <c r="K780" s="3" t="s">
        <v>2</v>
      </c>
      <c r="L780" s="3" t="s">
        <v>2</v>
      </c>
      <c r="M780" s="3" t="s">
        <v>2</v>
      </c>
      <c r="N780" s="3" t="s">
        <v>2</v>
      </c>
    </row>
    <row r="781" spans="1:14" ht="20.25" customHeight="1">
      <c r="A781" s="3" t="s">
        <v>875</v>
      </c>
      <c r="B781" s="3" t="s">
        <v>2421</v>
      </c>
      <c r="C781" s="3" t="s">
        <v>2</v>
      </c>
      <c r="D781" s="3" t="s">
        <v>2</v>
      </c>
      <c r="E781" s="3" t="s">
        <v>2</v>
      </c>
      <c r="F781" s="3" t="s">
        <v>2</v>
      </c>
      <c r="G781" s="3" t="s">
        <v>2</v>
      </c>
      <c r="H781" s="3" t="s">
        <v>2</v>
      </c>
      <c r="I781" s="3" t="s">
        <v>2</v>
      </c>
      <c r="J781" s="3" t="s">
        <v>2</v>
      </c>
      <c r="K781" s="3" t="s">
        <v>2</v>
      </c>
      <c r="L781" s="3" t="s">
        <v>2</v>
      </c>
      <c r="M781" s="3" t="s">
        <v>2</v>
      </c>
      <c r="N781" s="3" t="s">
        <v>2</v>
      </c>
    </row>
    <row r="782" spans="1:14" ht="20.25" customHeight="1">
      <c r="A782" s="3" t="s">
        <v>876</v>
      </c>
      <c r="B782" s="3" t="s">
        <v>2422</v>
      </c>
      <c r="C782" s="3">
        <v>320.66000000000003</v>
      </c>
      <c r="D782" s="3">
        <v>285.89</v>
      </c>
      <c r="E782" s="3">
        <v>285.89</v>
      </c>
      <c r="F782" s="3">
        <v>0.41499999999999998</v>
      </c>
      <c r="G782" s="3">
        <v>0.37</v>
      </c>
      <c r="H782" s="3">
        <v>0.37</v>
      </c>
      <c r="I782" s="3">
        <v>16676.3</v>
      </c>
      <c r="J782" s="3">
        <v>2.1600000000000001E-2</v>
      </c>
      <c r="K782" s="3">
        <v>16676.3</v>
      </c>
      <c r="L782" s="3">
        <v>2.1600000000000001E-2</v>
      </c>
      <c r="M782" s="3">
        <v>0</v>
      </c>
      <c r="N782" s="3">
        <v>0</v>
      </c>
    </row>
    <row r="783" spans="1:14" ht="20.25" customHeight="1">
      <c r="A783" s="3" t="s">
        <v>877</v>
      </c>
      <c r="B783" s="3" t="s">
        <v>2</v>
      </c>
      <c r="C783" s="3" t="s">
        <v>2</v>
      </c>
      <c r="D783" s="3" t="s">
        <v>2</v>
      </c>
      <c r="E783" s="3" t="s">
        <v>2</v>
      </c>
      <c r="F783" s="3" t="s">
        <v>2</v>
      </c>
      <c r="G783" s="3" t="s">
        <v>2</v>
      </c>
      <c r="H783" s="3" t="s">
        <v>2</v>
      </c>
      <c r="I783" s="3" t="s">
        <v>2</v>
      </c>
      <c r="J783" s="3" t="s">
        <v>2</v>
      </c>
      <c r="K783" s="3" t="s">
        <v>2</v>
      </c>
      <c r="L783" s="3" t="s">
        <v>2</v>
      </c>
      <c r="M783" s="3" t="s">
        <v>2</v>
      </c>
      <c r="N783" s="3" t="s">
        <v>2</v>
      </c>
    </row>
    <row r="784" spans="1:14" ht="20.25" customHeight="1">
      <c r="A784" s="3" t="s">
        <v>878</v>
      </c>
      <c r="B784" s="3" t="s">
        <v>2</v>
      </c>
      <c r="C784" s="3" t="s">
        <v>2</v>
      </c>
      <c r="D784" s="3" t="s">
        <v>2</v>
      </c>
      <c r="E784" s="3" t="s">
        <v>2</v>
      </c>
      <c r="F784" s="3" t="s">
        <v>2</v>
      </c>
      <c r="G784" s="3" t="s">
        <v>2</v>
      </c>
      <c r="H784" s="3" t="s">
        <v>2</v>
      </c>
      <c r="I784" s="3" t="s">
        <v>2</v>
      </c>
      <c r="J784" s="3" t="s">
        <v>2</v>
      </c>
      <c r="K784" s="3" t="s">
        <v>2</v>
      </c>
      <c r="L784" s="3" t="s">
        <v>2</v>
      </c>
      <c r="M784" s="3" t="s">
        <v>2</v>
      </c>
      <c r="N784" s="3" t="s">
        <v>2</v>
      </c>
    </row>
    <row r="785" spans="1:14" ht="20.25" customHeight="1">
      <c r="A785" s="3" t="s">
        <v>879</v>
      </c>
      <c r="B785" s="3" t="s">
        <v>2</v>
      </c>
      <c r="C785" s="3" t="s">
        <v>2</v>
      </c>
      <c r="D785" s="3" t="s">
        <v>2</v>
      </c>
      <c r="E785" s="3" t="s">
        <v>2</v>
      </c>
      <c r="F785" s="3" t="s">
        <v>2</v>
      </c>
      <c r="G785" s="3" t="s">
        <v>2</v>
      </c>
      <c r="H785" s="3" t="s">
        <v>2</v>
      </c>
      <c r="I785" s="3" t="s">
        <v>2</v>
      </c>
      <c r="J785" s="3" t="s">
        <v>2</v>
      </c>
      <c r="K785" s="3" t="s">
        <v>2</v>
      </c>
      <c r="L785" s="3" t="s">
        <v>2</v>
      </c>
      <c r="M785" s="3" t="s">
        <v>2</v>
      </c>
      <c r="N785" s="3" t="s">
        <v>2</v>
      </c>
    </row>
    <row r="786" spans="1:14" ht="20.25" customHeight="1">
      <c r="A786" s="3" t="s">
        <v>880</v>
      </c>
      <c r="B786" s="3" t="s">
        <v>2423</v>
      </c>
      <c r="C786" s="3" t="s">
        <v>2</v>
      </c>
      <c r="D786" s="3" t="s">
        <v>2</v>
      </c>
      <c r="E786" s="3" t="s">
        <v>2</v>
      </c>
      <c r="F786" s="3" t="s">
        <v>2</v>
      </c>
      <c r="G786" s="3" t="s">
        <v>2</v>
      </c>
      <c r="H786" s="3" t="s">
        <v>2</v>
      </c>
      <c r="I786" s="3" t="s">
        <v>2</v>
      </c>
      <c r="J786" s="3" t="s">
        <v>2</v>
      </c>
      <c r="K786" s="3" t="s">
        <v>2</v>
      </c>
      <c r="L786" s="3" t="s">
        <v>2</v>
      </c>
      <c r="M786" s="3" t="s">
        <v>2</v>
      </c>
      <c r="N786" s="3" t="s">
        <v>2</v>
      </c>
    </row>
    <row r="787" spans="1:14" ht="20.25" customHeight="1">
      <c r="A787" s="3" t="s">
        <v>881</v>
      </c>
      <c r="B787" s="3" t="s">
        <v>2424</v>
      </c>
      <c r="C787" s="3" t="s">
        <v>2</v>
      </c>
      <c r="D787" s="3" t="s">
        <v>2</v>
      </c>
      <c r="E787" s="3" t="s">
        <v>2</v>
      </c>
      <c r="F787" s="3" t="s">
        <v>2</v>
      </c>
      <c r="G787" s="3" t="s">
        <v>2</v>
      </c>
      <c r="H787" s="3" t="s">
        <v>2</v>
      </c>
      <c r="I787" s="3" t="s">
        <v>2</v>
      </c>
      <c r="J787" s="3" t="s">
        <v>2</v>
      </c>
      <c r="K787" s="3" t="s">
        <v>2</v>
      </c>
      <c r="L787" s="3" t="s">
        <v>2</v>
      </c>
      <c r="M787" s="3" t="s">
        <v>2</v>
      </c>
      <c r="N787" s="3" t="s">
        <v>2</v>
      </c>
    </row>
    <row r="788" spans="1:14" ht="20.25" customHeight="1">
      <c r="A788" s="3" t="s">
        <v>882</v>
      </c>
      <c r="B788" s="3" t="s">
        <v>2425</v>
      </c>
      <c r="C788" s="3">
        <v>1.56</v>
      </c>
      <c r="D788" s="3">
        <v>1.45</v>
      </c>
      <c r="E788" s="3">
        <v>1.45</v>
      </c>
      <c r="F788" s="3">
        <v>0.504</v>
      </c>
      <c r="G788" s="3">
        <v>0.46800000000000003</v>
      </c>
      <c r="H788" s="3">
        <v>0.46800000000000003</v>
      </c>
      <c r="I788" s="3">
        <v>0</v>
      </c>
      <c r="J788" s="3">
        <v>0</v>
      </c>
      <c r="K788" s="3">
        <v>0</v>
      </c>
      <c r="L788" s="3">
        <v>0</v>
      </c>
      <c r="M788" s="3">
        <v>0</v>
      </c>
      <c r="N788" s="3">
        <v>0</v>
      </c>
    </row>
    <row r="789" spans="1:14" ht="20.25" customHeight="1">
      <c r="A789" s="3" t="s">
        <v>883</v>
      </c>
      <c r="B789" s="3" t="s">
        <v>2426</v>
      </c>
      <c r="C789" s="3" t="s">
        <v>2</v>
      </c>
      <c r="D789" s="3" t="s">
        <v>2</v>
      </c>
      <c r="E789" s="3" t="s">
        <v>2</v>
      </c>
      <c r="F789" s="3" t="s">
        <v>2</v>
      </c>
      <c r="G789" s="3" t="s">
        <v>2</v>
      </c>
      <c r="H789" s="3" t="s">
        <v>2</v>
      </c>
      <c r="I789" s="3" t="s">
        <v>2</v>
      </c>
      <c r="J789" s="3" t="s">
        <v>2</v>
      </c>
      <c r="K789" s="3" t="s">
        <v>2</v>
      </c>
      <c r="L789" s="3" t="s">
        <v>2</v>
      </c>
      <c r="M789" s="3" t="s">
        <v>2</v>
      </c>
      <c r="N789" s="3" t="s">
        <v>2</v>
      </c>
    </row>
    <row r="790" spans="1:14" ht="20.25" customHeight="1">
      <c r="A790" s="3" t="s">
        <v>884</v>
      </c>
      <c r="B790" s="3" t="s">
        <v>2427</v>
      </c>
      <c r="C790" s="3" t="s">
        <v>2</v>
      </c>
      <c r="D790" s="3" t="s">
        <v>2</v>
      </c>
      <c r="E790" s="3" t="s">
        <v>2</v>
      </c>
      <c r="F790" s="3" t="s">
        <v>2</v>
      </c>
      <c r="G790" s="3" t="s">
        <v>2</v>
      </c>
      <c r="H790" s="3" t="s">
        <v>2</v>
      </c>
      <c r="I790" s="3" t="s">
        <v>2</v>
      </c>
      <c r="J790" s="3" t="s">
        <v>2</v>
      </c>
      <c r="K790" s="3" t="s">
        <v>2</v>
      </c>
      <c r="L790" s="3" t="s">
        <v>2</v>
      </c>
      <c r="M790" s="3" t="s">
        <v>2</v>
      </c>
      <c r="N790" s="3" t="s">
        <v>2</v>
      </c>
    </row>
    <row r="791" spans="1:14" ht="20.25" customHeight="1">
      <c r="A791" s="3" t="s">
        <v>885</v>
      </c>
      <c r="B791" s="3" t="s">
        <v>2428</v>
      </c>
      <c r="C791" s="3">
        <v>0.47</v>
      </c>
      <c r="D791" s="3">
        <v>0.39</v>
      </c>
      <c r="E791" s="3">
        <v>0.39</v>
      </c>
      <c r="F791" s="3">
        <v>0.51300000000000001</v>
      </c>
      <c r="G791" s="3">
        <v>0.42099999999999999</v>
      </c>
      <c r="H791" s="3">
        <v>0.42099999999999999</v>
      </c>
      <c r="I791" s="3">
        <v>120.7</v>
      </c>
      <c r="J791" s="3">
        <v>0.1318</v>
      </c>
      <c r="K791" s="3">
        <v>120.7</v>
      </c>
      <c r="L791" s="3">
        <v>0.1318</v>
      </c>
      <c r="M791" s="3">
        <v>0</v>
      </c>
      <c r="N791" s="3">
        <v>0</v>
      </c>
    </row>
    <row r="792" spans="1:14" ht="20.25" customHeight="1">
      <c r="A792" s="3" t="s">
        <v>886</v>
      </c>
      <c r="B792" s="3" t="s">
        <v>2429</v>
      </c>
      <c r="C792" s="3" t="s">
        <v>2</v>
      </c>
      <c r="D792" s="3" t="s">
        <v>2</v>
      </c>
      <c r="E792" s="3" t="s">
        <v>2</v>
      </c>
      <c r="F792" s="3" t="s">
        <v>2</v>
      </c>
      <c r="G792" s="3" t="s">
        <v>2</v>
      </c>
      <c r="H792" s="3" t="s">
        <v>2</v>
      </c>
      <c r="I792" s="3" t="s">
        <v>2</v>
      </c>
      <c r="J792" s="3" t="s">
        <v>2</v>
      </c>
      <c r="K792" s="3" t="s">
        <v>2</v>
      </c>
      <c r="L792" s="3" t="s">
        <v>2</v>
      </c>
      <c r="M792" s="3" t="s">
        <v>2</v>
      </c>
      <c r="N792" s="3" t="s">
        <v>2</v>
      </c>
    </row>
    <row r="793" spans="1:14" ht="20.25" customHeight="1">
      <c r="A793" s="3" t="s">
        <v>887</v>
      </c>
      <c r="B793" s="3" t="s">
        <v>2430</v>
      </c>
      <c r="C793" s="3" t="s">
        <v>2</v>
      </c>
      <c r="D793" s="3" t="s">
        <v>2</v>
      </c>
      <c r="E793" s="3" t="s">
        <v>2</v>
      </c>
      <c r="F793" s="3" t="s">
        <v>2</v>
      </c>
      <c r="G793" s="3" t="s">
        <v>2</v>
      </c>
      <c r="H793" s="3" t="s">
        <v>2</v>
      </c>
      <c r="I793" s="3" t="s">
        <v>2</v>
      </c>
      <c r="J793" s="3" t="s">
        <v>2</v>
      </c>
      <c r="K793" s="3" t="s">
        <v>2</v>
      </c>
      <c r="L793" s="3" t="s">
        <v>2</v>
      </c>
      <c r="M793" s="3" t="s">
        <v>2</v>
      </c>
      <c r="N793" s="3" t="s">
        <v>2</v>
      </c>
    </row>
    <row r="794" spans="1:14" ht="20.25" customHeight="1">
      <c r="A794" s="3" t="s">
        <v>888</v>
      </c>
      <c r="B794" s="3" t="s">
        <v>2431</v>
      </c>
      <c r="C794" s="3" t="s">
        <v>2</v>
      </c>
      <c r="D794" s="3" t="s">
        <v>2</v>
      </c>
      <c r="E794" s="3" t="s">
        <v>2</v>
      </c>
      <c r="F794" s="3" t="s">
        <v>2</v>
      </c>
      <c r="G794" s="3" t="s">
        <v>2</v>
      </c>
      <c r="H794" s="3" t="s">
        <v>2</v>
      </c>
      <c r="I794" s="3" t="s">
        <v>2</v>
      </c>
      <c r="J794" s="3" t="s">
        <v>2</v>
      </c>
      <c r="K794" s="3" t="s">
        <v>2</v>
      </c>
      <c r="L794" s="3" t="s">
        <v>2</v>
      </c>
      <c r="M794" s="3" t="s">
        <v>2</v>
      </c>
      <c r="N794" s="3" t="s">
        <v>2</v>
      </c>
    </row>
    <row r="795" spans="1:14" ht="20.25" customHeight="1">
      <c r="A795" s="3" t="s">
        <v>889</v>
      </c>
      <c r="B795" s="3" t="s">
        <v>2432</v>
      </c>
      <c r="C795" s="3" t="s">
        <v>2</v>
      </c>
      <c r="D795" s="3" t="s">
        <v>2</v>
      </c>
      <c r="E795" s="3" t="s">
        <v>2</v>
      </c>
      <c r="F795" s="3" t="s">
        <v>2</v>
      </c>
      <c r="G795" s="3" t="s">
        <v>2</v>
      </c>
      <c r="H795" s="3" t="s">
        <v>2</v>
      </c>
      <c r="I795" s="3" t="s">
        <v>2</v>
      </c>
      <c r="J795" s="3" t="s">
        <v>2</v>
      </c>
      <c r="K795" s="3" t="s">
        <v>2</v>
      </c>
      <c r="L795" s="3" t="s">
        <v>2</v>
      </c>
      <c r="M795" s="3" t="s">
        <v>2</v>
      </c>
      <c r="N795" s="3" t="s">
        <v>2</v>
      </c>
    </row>
    <row r="796" spans="1:14" ht="20.25" customHeight="1">
      <c r="A796" s="3" t="s">
        <v>890</v>
      </c>
      <c r="B796" s="3" t="s">
        <v>2433</v>
      </c>
      <c r="C796" s="3" t="s">
        <v>2</v>
      </c>
      <c r="D796" s="3" t="s">
        <v>2</v>
      </c>
      <c r="E796" s="3" t="s">
        <v>2</v>
      </c>
      <c r="F796" s="3" t="s">
        <v>2</v>
      </c>
      <c r="G796" s="3" t="s">
        <v>2</v>
      </c>
      <c r="H796" s="3" t="s">
        <v>2</v>
      </c>
      <c r="I796" s="3" t="s">
        <v>2</v>
      </c>
      <c r="J796" s="3" t="s">
        <v>2</v>
      </c>
      <c r="K796" s="3" t="s">
        <v>2</v>
      </c>
      <c r="L796" s="3" t="s">
        <v>2</v>
      </c>
      <c r="M796" s="3" t="s">
        <v>2</v>
      </c>
      <c r="N796" s="3" t="s">
        <v>2</v>
      </c>
    </row>
    <row r="797" spans="1:14" ht="20.25" customHeight="1">
      <c r="A797" s="3" t="s">
        <v>891</v>
      </c>
      <c r="B797" s="3" t="s">
        <v>2434</v>
      </c>
      <c r="C797" s="3">
        <v>0.61</v>
      </c>
      <c r="D797" s="3">
        <v>0.78</v>
      </c>
      <c r="E797" s="3">
        <v>0.78</v>
      </c>
      <c r="F797" s="3">
        <v>0.48399999999999999</v>
      </c>
      <c r="G797" s="3">
        <v>0.623</v>
      </c>
      <c r="H797" s="3">
        <v>0.623</v>
      </c>
      <c r="I797" s="3">
        <v>0</v>
      </c>
      <c r="J797" s="3">
        <v>0</v>
      </c>
      <c r="K797" s="3">
        <v>0</v>
      </c>
      <c r="L797" s="3">
        <v>0</v>
      </c>
      <c r="M797" s="3">
        <v>0</v>
      </c>
      <c r="N797" s="3">
        <v>0</v>
      </c>
    </row>
    <row r="798" spans="1:14" ht="20.25" customHeight="1">
      <c r="A798" s="3" t="s">
        <v>892</v>
      </c>
      <c r="B798" s="3" t="s">
        <v>2435</v>
      </c>
      <c r="C798" s="3">
        <v>54.05</v>
      </c>
      <c r="D798" s="3">
        <v>6.39</v>
      </c>
      <c r="E798" s="3">
        <v>6.39</v>
      </c>
      <c r="F798" s="3">
        <v>0.38900000000000001</v>
      </c>
      <c r="G798" s="3">
        <v>4.5999999999999999E-2</v>
      </c>
      <c r="H798" s="3">
        <v>4.5999999999999999E-2</v>
      </c>
      <c r="I798" s="3">
        <v>116054.5</v>
      </c>
      <c r="J798" s="3">
        <v>0.83520000000000005</v>
      </c>
      <c r="K798" s="3">
        <v>115758.7</v>
      </c>
      <c r="L798" s="3">
        <v>0.83309999999999995</v>
      </c>
      <c r="M798" s="3">
        <v>5948.8</v>
      </c>
      <c r="N798" s="3">
        <v>4.2799999999999998E-2</v>
      </c>
    </row>
    <row r="799" spans="1:14" ht="20.25" customHeight="1">
      <c r="A799" s="3" t="s">
        <v>893</v>
      </c>
      <c r="B799" s="3" t="s">
        <v>2436</v>
      </c>
      <c r="C799" s="3" t="s">
        <v>2</v>
      </c>
      <c r="D799" s="3" t="s">
        <v>2</v>
      </c>
      <c r="E799" s="3" t="s">
        <v>2</v>
      </c>
      <c r="F799" s="3" t="s">
        <v>2</v>
      </c>
      <c r="G799" s="3" t="s">
        <v>2</v>
      </c>
      <c r="H799" s="3" t="s">
        <v>2</v>
      </c>
      <c r="I799" s="3" t="s">
        <v>2</v>
      </c>
      <c r="J799" s="3" t="s">
        <v>2</v>
      </c>
      <c r="K799" s="3" t="s">
        <v>2</v>
      </c>
      <c r="L799" s="3" t="s">
        <v>2</v>
      </c>
      <c r="M799" s="3" t="s">
        <v>2</v>
      </c>
      <c r="N799" s="3" t="s">
        <v>2</v>
      </c>
    </row>
    <row r="800" spans="1:14" ht="20.25" customHeight="1">
      <c r="A800" s="3" t="s">
        <v>894</v>
      </c>
      <c r="B800" s="3" t="s">
        <v>2</v>
      </c>
      <c r="C800" s="3" t="s">
        <v>2</v>
      </c>
      <c r="D800" s="3" t="s">
        <v>2</v>
      </c>
      <c r="E800" s="3" t="s">
        <v>2</v>
      </c>
      <c r="F800" s="3" t="s">
        <v>2</v>
      </c>
      <c r="G800" s="3" t="s">
        <v>2</v>
      </c>
      <c r="H800" s="3" t="s">
        <v>2</v>
      </c>
      <c r="I800" s="3" t="s">
        <v>2</v>
      </c>
      <c r="J800" s="3" t="s">
        <v>2</v>
      </c>
      <c r="K800" s="3" t="s">
        <v>2</v>
      </c>
      <c r="L800" s="3" t="s">
        <v>2</v>
      </c>
      <c r="M800" s="3" t="s">
        <v>2</v>
      </c>
      <c r="N800" s="3" t="s">
        <v>2</v>
      </c>
    </row>
    <row r="801" spans="1:14" ht="20.25" customHeight="1">
      <c r="A801" s="3" t="s">
        <v>896</v>
      </c>
      <c r="B801" s="3" t="s">
        <v>2437</v>
      </c>
      <c r="C801" s="3" t="s">
        <v>2</v>
      </c>
      <c r="D801" s="3" t="s">
        <v>2</v>
      </c>
      <c r="E801" s="3" t="s">
        <v>2</v>
      </c>
      <c r="F801" s="3" t="s">
        <v>2</v>
      </c>
      <c r="G801" s="3" t="s">
        <v>2</v>
      </c>
      <c r="H801" s="3" t="s">
        <v>2</v>
      </c>
      <c r="I801" s="3" t="s">
        <v>2</v>
      </c>
      <c r="J801" s="3" t="s">
        <v>2</v>
      </c>
      <c r="K801" s="3" t="s">
        <v>2</v>
      </c>
      <c r="L801" s="3" t="s">
        <v>2</v>
      </c>
      <c r="M801" s="3" t="s">
        <v>2</v>
      </c>
      <c r="N801" s="3" t="s">
        <v>2</v>
      </c>
    </row>
    <row r="802" spans="1:14" ht="20.25" customHeight="1">
      <c r="A802" s="3" t="s">
        <v>897</v>
      </c>
      <c r="B802" s="3" t="s">
        <v>2438</v>
      </c>
      <c r="C802" s="3" t="s">
        <v>2</v>
      </c>
      <c r="D802" s="3" t="s">
        <v>2</v>
      </c>
      <c r="E802" s="3" t="s">
        <v>2</v>
      </c>
      <c r="F802" s="3" t="s">
        <v>2</v>
      </c>
      <c r="G802" s="3" t="s">
        <v>2</v>
      </c>
      <c r="H802" s="3" t="s">
        <v>2</v>
      </c>
      <c r="I802" s="3" t="s">
        <v>2</v>
      </c>
      <c r="J802" s="3" t="s">
        <v>2</v>
      </c>
      <c r="K802" s="3" t="s">
        <v>2</v>
      </c>
      <c r="L802" s="3" t="s">
        <v>2</v>
      </c>
      <c r="M802" s="3" t="s">
        <v>2</v>
      </c>
      <c r="N802" s="3" t="s">
        <v>2</v>
      </c>
    </row>
    <row r="803" spans="1:14" ht="20.25" customHeight="1">
      <c r="A803" s="3" t="s">
        <v>898</v>
      </c>
      <c r="B803" s="3" t="s">
        <v>2439</v>
      </c>
      <c r="C803" s="3">
        <v>3.65</v>
      </c>
      <c r="D803" s="3">
        <v>3.37</v>
      </c>
      <c r="E803" s="3">
        <v>3.37</v>
      </c>
      <c r="F803" s="3">
        <v>0.46899999999999997</v>
      </c>
      <c r="G803" s="3">
        <v>0.433</v>
      </c>
      <c r="H803" s="3">
        <v>0.433</v>
      </c>
      <c r="I803" s="3">
        <v>0</v>
      </c>
      <c r="J803" s="3">
        <v>0</v>
      </c>
      <c r="K803" s="3">
        <v>0</v>
      </c>
      <c r="L803" s="3">
        <v>0</v>
      </c>
      <c r="M803" s="3">
        <v>0</v>
      </c>
      <c r="N803" s="3">
        <v>0</v>
      </c>
    </row>
    <row r="804" spans="1:14" ht="20.25" customHeight="1">
      <c r="A804" s="3" t="s">
        <v>899</v>
      </c>
      <c r="B804" s="3" t="s">
        <v>2440</v>
      </c>
      <c r="C804" s="3" t="s">
        <v>2</v>
      </c>
      <c r="D804" s="3" t="s">
        <v>2</v>
      </c>
      <c r="E804" s="3" t="s">
        <v>2</v>
      </c>
      <c r="F804" s="3" t="s">
        <v>2</v>
      </c>
      <c r="G804" s="3" t="s">
        <v>2</v>
      </c>
      <c r="H804" s="3" t="s">
        <v>2</v>
      </c>
      <c r="I804" s="3" t="s">
        <v>2</v>
      </c>
      <c r="J804" s="3" t="s">
        <v>2</v>
      </c>
      <c r="K804" s="3" t="s">
        <v>2</v>
      </c>
      <c r="L804" s="3" t="s">
        <v>2</v>
      </c>
      <c r="M804" s="3" t="s">
        <v>2</v>
      </c>
      <c r="N804" s="3" t="s">
        <v>2</v>
      </c>
    </row>
    <row r="805" spans="1:14" ht="20.25" customHeight="1">
      <c r="A805" s="3" t="s">
        <v>900</v>
      </c>
      <c r="B805" s="3" t="s">
        <v>2</v>
      </c>
      <c r="C805" s="3" t="s">
        <v>2</v>
      </c>
      <c r="D805" s="3" t="s">
        <v>2</v>
      </c>
      <c r="E805" s="3" t="s">
        <v>2</v>
      </c>
      <c r="F805" s="3" t="s">
        <v>2</v>
      </c>
      <c r="G805" s="3" t="s">
        <v>2</v>
      </c>
      <c r="H805" s="3" t="s">
        <v>2</v>
      </c>
      <c r="I805" s="3" t="s">
        <v>2</v>
      </c>
      <c r="J805" s="3" t="s">
        <v>2</v>
      </c>
      <c r="K805" s="3" t="s">
        <v>2</v>
      </c>
      <c r="L805" s="3" t="s">
        <v>2</v>
      </c>
      <c r="M805" s="3" t="s">
        <v>2</v>
      </c>
      <c r="N805" s="3" t="s">
        <v>2</v>
      </c>
    </row>
    <row r="806" spans="1:14" ht="20.25" customHeight="1">
      <c r="A806" s="3" t="s">
        <v>901</v>
      </c>
      <c r="B806" s="3" t="s">
        <v>2441</v>
      </c>
      <c r="C806" s="3" t="s">
        <v>2</v>
      </c>
      <c r="D806" s="3" t="s">
        <v>2</v>
      </c>
      <c r="E806" s="3" t="s">
        <v>2</v>
      </c>
      <c r="F806" s="3" t="s">
        <v>2</v>
      </c>
      <c r="G806" s="3" t="s">
        <v>2</v>
      </c>
      <c r="H806" s="3" t="s">
        <v>2</v>
      </c>
      <c r="I806" s="3" t="s">
        <v>2</v>
      </c>
      <c r="J806" s="3" t="s">
        <v>2</v>
      </c>
      <c r="K806" s="3" t="s">
        <v>2</v>
      </c>
      <c r="L806" s="3" t="s">
        <v>2</v>
      </c>
      <c r="M806" s="3" t="s">
        <v>2</v>
      </c>
      <c r="N806" s="3" t="s">
        <v>2</v>
      </c>
    </row>
    <row r="807" spans="1:14" ht="20.25" customHeight="1">
      <c r="A807" s="3" t="s">
        <v>902</v>
      </c>
      <c r="B807" s="3" t="s">
        <v>2442</v>
      </c>
      <c r="C807" s="3">
        <v>0.35</v>
      </c>
      <c r="D807" s="3">
        <v>0</v>
      </c>
      <c r="E807" s="3">
        <v>0</v>
      </c>
      <c r="F807" s="3">
        <v>0.45</v>
      </c>
      <c r="G807" s="3">
        <v>4.0000000000000001E-3</v>
      </c>
      <c r="H807" s="3">
        <v>4.0000000000000001E-3</v>
      </c>
      <c r="I807" s="3">
        <v>770.1</v>
      </c>
      <c r="J807" s="3">
        <v>1</v>
      </c>
      <c r="K807" s="3">
        <v>396</v>
      </c>
      <c r="L807" s="3">
        <v>0.51419999999999999</v>
      </c>
      <c r="M807" s="3">
        <v>0</v>
      </c>
      <c r="N807" s="3">
        <v>0</v>
      </c>
    </row>
    <row r="808" spans="1:14" ht="20.25" customHeight="1">
      <c r="A808" s="3" t="s">
        <v>903</v>
      </c>
      <c r="B808" s="3" t="s">
        <v>2443</v>
      </c>
      <c r="C808" s="3" t="s">
        <v>2</v>
      </c>
      <c r="D808" s="3" t="s">
        <v>2</v>
      </c>
      <c r="E808" s="3" t="s">
        <v>2</v>
      </c>
      <c r="F808" s="3" t="s">
        <v>2</v>
      </c>
      <c r="G808" s="3" t="s">
        <v>2</v>
      </c>
      <c r="H808" s="3" t="s">
        <v>2</v>
      </c>
      <c r="I808" s="3" t="s">
        <v>2</v>
      </c>
      <c r="J808" s="3" t="s">
        <v>2</v>
      </c>
      <c r="K808" s="3" t="s">
        <v>2</v>
      </c>
      <c r="L808" s="3" t="s">
        <v>2</v>
      </c>
      <c r="M808" s="3" t="s">
        <v>2</v>
      </c>
      <c r="N808" s="3" t="s">
        <v>2</v>
      </c>
    </row>
    <row r="809" spans="1:14" ht="20.25" customHeight="1">
      <c r="A809" s="3" t="s">
        <v>904</v>
      </c>
      <c r="B809" s="3" t="s">
        <v>2444</v>
      </c>
      <c r="C809" s="3" t="s">
        <v>2</v>
      </c>
      <c r="D809" s="3" t="s">
        <v>2</v>
      </c>
      <c r="E809" s="3" t="s">
        <v>2</v>
      </c>
      <c r="F809" s="3" t="s">
        <v>2</v>
      </c>
      <c r="G809" s="3" t="s">
        <v>2</v>
      </c>
      <c r="H809" s="3" t="s">
        <v>2</v>
      </c>
      <c r="I809" s="3" t="s">
        <v>2</v>
      </c>
      <c r="J809" s="3" t="s">
        <v>2</v>
      </c>
      <c r="K809" s="3" t="s">
        <v>2</v>
      </c>
      <c r="L809" s="3" t="s">
        <v>2</v>
      </c>
      <c r="M809" s="3" t="s">
        <v>2</v>
      </c>
      <c r="N809" s="3" t="s">
        <v>2</v>
      </c>
    </row>
    <row r="810" spans="1:14" ht="20.25" customHeight="1">
      <c r="A810" s="3" t="s">
        <v>905</v>
      </c>
      <c r="B810" s="3" t="s">
        <v>2445</v>
      </c>
      <c r="C810" s="3" t="s">
        <v>2</v>
      </c>
      <c r="D810" s="3" t="s">
        <v>2</v>
      </c>
      <c r="E810" s="3" t="s">
        <v>2</v>
      </c>
      <c r="F810" s="3" t="s">
        <v>2</v>
      </c>
      <c r="G810" s="3" t="s">
        <v>2</v>
      </c>
      <c r="H810" s="3" t="s">
        <v>2</v>
      </c>
      <c r="I810" s="3" t="s">
        <v>2</v>
      </c>
      <c r="J810" s="3" t="s">
        <v>2</v>
      </c>
      <c r="K810" s="3" t="s">
        <v>2</v>
      </c>
      <c r="L810" s="3" t="s">
        <v>2</v>
      </c>
      <c r="M810" s="3" t="s">
        <v>2</v>
      </c>
      <c r="N810" s="3" t="s">
        <v>2</v>
      </c>
    </row>
    <row r="811" spans="1:14" ht="20.25" customHeight="1">
      <c r="A811" s="3" t="s">
        <v>906</v>
      </c>
      <c r="B811" s="3" t="s">
        <v>2446</v>
      </c>
      <c r="C811" s="3" t="s">
        <v>2</v>
      </c>
      <c r="D811" s="3" t="s">
        <v>2</v>
      </c>
      <c r="E811" s="3" t="s">
        <v>2</v>
      </c>
      <c r="F811" s="3" t="s">
        <v>2</v>
      </c>
      <c r="G811" s="3" t="s">
        <v>2</v>
      </c>
      <c r="H811" s="3" t="s">
        <v>2</v>
      </c>
      <c r="I811" s="3" t="s">
        <v>2</v>
      </c>
      <c r="J811" s="3" t="s">
        <v>2</v>
      </c>
      <c r="K811" s="3" t="s">
        <v>2</v>
      </c>
      <c r="L811" s="3" t="s">
        <v>2</v>
      </c>
      <c r="M811" s="3" t="s">
        <v>2</v>
      </c>
      <c r="N811" s="3" t="s">
        <v>2</v>
      </c>
    </row>
    <row r="812" spans="1:14" ht="20.25" customHeight="1">
      <c r="A812" s="3" t="s">
        <v>907</v>
      </c>
      <c r="B812" s="3" t="s">
        <v>2447</v>
      </c>
      <c r="C812" s="3" t="s">
        <v>2</v>
      </c>
      <c r="D812" s="3" t="s">
        <v>2</v>
      </c>
      <c r="E812" s="3" t="s">
        <v>2</v>
      </c>
      <c r="F812" s="3" t="s">
        <v>2</v>
      </c>
      <c r="G812" s="3" t="s">
        <v>2</v>
      </c>
      <c r="H812" s="3" t="s">
        <v>2</v>
      </c>
      <c r="I812" s="3" t="s">
        <v>2</v>
      </c>
      <c r="J812" s="3" t="s">
        <v>2</v>
      </c>
      <c r="K812" s="3" t="s">
        <v>2</v>
      </c>
      <c r="L812" s="3" t="s">
        <v>2</v>
      </c>
      <c r="M812" s="3" t="s">
        <v>2</v>
      </c>
      <c r="N812" s="3" t="s">
        <v>2</v>
      </c>
    </row>
    <row r="813" spans="1:14" ht="20.25" customHeight="1">
      <c r="A813" s="3" t="s">
        <v>908</v>
      </c>
      <c r="B813" s="3" t="s">
        <v>2448</v>
      </c>
      <c r="C813" s="3" t="s">
        <v>2</v>
      </c>
      <c r="D813" s="3" t="s">
        <v>2</v>
      </c>
      <c r="E813" s="3" t="s">
        <v>2</v>
      </c>
      <c r="F813" s="3" t="s">
        <v>2</v>
      </c>
      <c r="G813" s="3" t="s">
        <v>2</v>
      </c>
      <c r="H813" s="3" t="s">
        <v>2</v>
      </c>
      <c r="I813" s="3" t="s">
        <v>2</v>
      </c>
      <c r="J813" s="3" t="s">
        <v>2</v>
      </c>
      <c r="K813" s="3" t="s">
        <v>2</v>
      </c>
      <c r="L813" s="3" t="s">
        <v>2</v>
      </c>
      <c r="M813" s="3" t="s">
        <v>2</v>
      </c>
      <c r="N813" s="3" t="s">
        <v>2</v>
      </c>
    </row>
    <row r="814" spans="1:14" ht="20.25" customHeight="1">
      <c r="A814" s="3" t="s">
        <v>909</v>
      </c>
      <c r="B814" s="3" t="s">
        <v>2449</v>
      </c>
      <c r="C814" s="3" t="s">
        <v>2</v>
      </c>
      <c r="D814" s="3" t="s">
        <v>2</v>
      </c>
      <c r="E814" s="3" t="s">
        <v>2</v>
      </c>
      <c r="F814" s="3" t="s">
        <v>2</v>
      </c>
      <c r="G814" s="3" t="s">
        <v>2</v>
      </c>
      <c r="H814" s="3" t="s">
        <v>2</v>
      </c>
      <c r="I814" s="3" t="s">
        <v>2</v>
      </c>
      <c r="J814" s="3" t="s">
        <v>2</v>
      </c>
      <c r="K814" s="3" t="s">
        <v>2</v>
      </c>
      <c r="L814" s="3" t="s">
        <v>2</v>
      </c>
      <c r="M814" s="3" t="s">
        <v>2</v>
      </c>
      <c r="N814" s="3" t="s">
        <v>2</v>
      </c>
    </row>
    <row r="815" spans="1:14" ht="20.25" customHeight="1">
      <c r="A815" s="3" t="s">
        <v>910</v>
      </c>
      <c r="B815" s="3" t="s">
        <v>2450</v>
      </c>
      <c r="C815" s="3" t="s">
        <v>2</v>
      </c>
      <c r="D815" s="3" t="s">
        <v>2</v>
      </c>
      <c r="E815" s="3" t="s">
        <v>2</v>
      </c>
      <c r="F815" s="3" t="s">
        <v>2</v>
      </c>
      <c r="G815" s="3" t="s">
        <v>2</v>
      </c>
      <c r="H815" s="3" t="s">
        <v>2</v>
      </c>
      <c r="I815" s="3" t="s">
        <v>2</v>
      </c>
      <c r="J815" s="3" t="s">
        <v>2</v>
      </c>
      <c r="K815" s="3" t="s">
        <v>2</v>
      </c>
      <c r="L815" s="3" t="s">
        <v>2</v>
      </c>
      <c r="M815" s="3" t="s">
        <v>2</v>
      </c>
      <c r="N815" s="3" t="s">
        <v>2</v>
      </c>
    </row>
    <row r="816" spans="1:14" ht="20.25" customHeight="1">
      <c r="A816" s="3" t="s">
        <v>911</v>
      </c>
      <c r="B816" s="3" t="s">
        <v>2451</v>
      </c>
      <c r="C816" s="3" t="s">
        <v>2</v>
      </c>
      <c r="D816" s="3" t="s">
        <v>2</v>
      </c>
      <c r="E816" s="3" t="s">
        <v>2</v>
      </c>
      <c r="F816" s="3" t="s">
        <v>2</v>
      </c>
      <c r="G816" s="3" t="s">
        <v>2</v>
      </c>
      <c r="H816" s="3" t="s">
        <v>2</v>
      </c>
      <c r="I816" s="3" t="s">
        <v>2</v>
      </c>
      <c r="J816" s="3" t="s">
        <v>2</v>
      </c>
      <c r="K816" s="3" t="s">
        <v>2</v>
      </c>
      <c r="L816" s="3" t="s">
        <v>2</v>
      </c>
      <c r="M816" s="3" t="s">
        <v>2</v>
      </c>
      <c r="N816" s="3" t="s">
        <v>2</v>
      </c>
    </row>
    <row r="817" spans="1:14" ht="20.25" customHeight="1">
      <c r="A817" s="3" t="s">
        <v>912</v>
      </c>
      <c r="B817" s="3" t="s">
        <v>2452</v>
      </c>
      <c r="C817" s="3" t="s">
        <v>2</v>
      </c>
      <c r="D817" s="3" t="s">
        <v>2</v>
      </c>
      <c r="E817" s="3" t="s">
        <v>2</v>
      </c>
      <c r="F817" s="3" t="s">
        <v>2</v>
      </c>
      <c r="G817" s="3" t="s">
        <v>2</v>
      </c>
      <c r="H817" s="3" t="s">
        <v>2</v>
      </c>
      <c r="I817" s="3" t="s">
        <v>2</v>
      </c>
      <c r="J817" s="3" t="s">
        <v>2</v>
      </c>
      <c r="K817" s="3" t="s">
        <v>2</v>
      </c>
      <c r="L817" s="3" t="s">
        <v>2</v>
      </c>
      <c r="M817" s="3" t="s">
        <v>2</v>
      </c>
      <c r="N817" s="3" t="s">
        <v>2</v>
      </c>
    </row>
    <row r="818" spans="1:14" ht="20.25" customHeight="1">
      <c r="A818" s="3" t="s">
        <v>913</v>
      </c>
      <c r="B818" s="3" t="s">
        <v>2453</v>
      </c>
      <c r="C818" s="3" t="s">
        <v>2</v>
      </c>
      <c r="D818" s="3" t="s">
        <v>2</v>
      </c>
      <c r="E818" s="3" t="s">
        <v>2</v>
      </c>
      <c r="F818" s="3" t="s">
        <v>2</v>
      </c>
      <c r="G818" s="3" t="s">
        <v>2</v>
      </c>
      <c r="H818" s="3" t="s">
        <v>2</v>
      </c>
      <c r="I818" s="3" t="s">
        <v>2</v>
      </c>
      <c r="J818" s="3" t="s">
        <v>2</v>
      </c>
      <c r="K818" s="3" t="s">
        <v>2</v>
      </c>
      <c r="L818" s="3" t="s">
        <v>2</v>
      </c>
      <c r="M818" s="3" t="s">
        <v>2</v>
      </c>
      <c r="N818" s="3" t="s">
        <v>2</v>
      </c>
    </row>
    <row r="819" spans="1:14" ht="20.25" customHeight="1">
      <c r="A819" s="3" t="s">
        <v>914</v>
      </c>
      <c r="B819" s="3" t="s">
        <v>2454</v>
      </c>
      <c r="C819" s="3" t="s">
        <v>2</v>
      </c>
      <c r="D819" s="3" t="s">
        <v>2</v>
      </c>
      <c r="E819" s="3" t="s">
        <v>2</v>
      </c>
      <c r="F819" s="3" t="s">
        <v>2</v>
      </c>
      <c r="G819" s="3" t="s">
        <v>2</v>
      </c>
      <c r="H819" s="3" t="s">
        <v>2</v>
      </c>
      <c r="I819" s="3" t="s">
        <v>2</v>
      </c>
      <c r="J819" s="3" t="s">
        <v>2</v>
      </c>
      <c r="K819" s="3" t="s">
        <v>2</v>
      </c>
      <c r="L819" s="3" t="s">
        <v>2</v>
      </c>
      <c r="M819" s="3" t="s">
        <v>2</v>
      </c>
      <c r="N819" s="3" t="s">
        <v>2</v>
      </c>
    </row>
    <row r="820" spans="1:14" ht="20.25" customHeight="1">
      <c r="A820" s="3" t="s">
        <v>915</v>
      </c>
      <c r="B820" s="3" t="s">
        <v>2455</v>
      </c>
      <c r="C820" s="3" t="s">
        <v>2</v>
      </c>
      <c r="D820" s="3" t="s">
        <v>2</v>
      </c>
      <c r="E820" s="3" t="s">
        <v>2</v>
      </c>
      <c r="F820" s="3" t="s">
        <v>2</v>
      </c>
      <c r="G820" s="3" t="s">
        <v>2</v>
      </c>
      <c r="H820" s="3" t="s">
        <v>2</v>
      </c>
      <c r="I820" s="3" t="s">
        <v>2</v>
      </c>
      <c r="J820" s="3" t="s">
        <v>2</v>
      </c>
      <c r="K820" s="3" t="s">
        <v>2</v>
      </c>
      <c r="L820" s="3" t="s">
        <v>2</v>
      </c>
      <c r="M820" s="3" t="s">
        <v>2</v>
      </c>
      <c r="N820" s="3" t="s">
        <v>2</v>
      </c>
    </row>
    <row r="821" spans="1:14" ht="20.25" customHeight="1">
      <c r="A821" s="3" t="s">
        <v>916</v>
      </c>
      <c r="B821" s="3" t="s">
        <v>2456</v>
      </c>
      <c r="C821" s="3" t="s">
        <v>2</v>
      </c>
      <c r="D821" s="3" t="s">
        <v>2</v>
      </c>
      <c r="E821" s="3" t="s">
        <v>2</v>
      </c>
      <c r="F821" s="3" t="s">
        <v>2</v>
      </c>
      <c r="G821" s="3" t="s">
        <v>2</v>
      </c>
      <c r="H821" s="3" t="s">
        <v>2</v>
      </c>
      <c r="I821" s="3" t="s">
        <v>2</v>
      </c>
      <c r="J821" s="3" t="s">
        <v>2</v>
      </c>
      <c r="K821" s="3" t="s">
        <v>2</v>
      </c>
      <c r="L821" s="3" t="s">
        <v>2</v>
      </c>
      <c r="M821" s="3" t="s">
        <v>2</v>
      </c>
      <c r="N821" s="3" t="s">
        <v>2</v>
      </c>
    </row>
    <row r="822" spans="1:14" ht="20.25" customHeight="1">
      <c r="A822" s="3" t="s">
        <v>917</v>
      </c>
      <c r="B822" s="3" t="s">
        <v>2457</v>
      </c>
      <c r="C822" s="3" t="s">
        <v>2</v>
      </c>
      <c r="D822" s="3" t="s">
        <v>2</v>
      </c>
      <c r="E822" s="3" t="s">
        <v>2</v>
      </c>
      <c r="F822" s="3" t="s">
        <v>2</v>
      </c>
      <c r="G822" s="3" t="s">
        <v>2</v>
      </c>
      <c r="H822" s="3" t="s">
        <v>2</v>
      </c>
      <c r="I822" s="3" t="s">
        <v>2</v>
      </c>
      <c r="J822" s="3" t="s">
        <v>2</v>
      </c>
      <c r="K822" s="3" t="s">
        <v>2</v>
      </c>
      <c r="L822" s="3" t="s">
        <v>2</v>
      </c>
      <c r="M822" s="3" t="s">
        <v>2</v>
      </c>
      <c r="N822" s="3" t="s">
        <v>2</v>
      </c>
    </row>
    <row r="823" spans="1:14" ht="20.25" customHeight="1">
      <c r="A823" s="3" t="s">
        <v>918</v>
      </c>
      <c r="B823" s="3" t="s">
        <v>2458</v>
      </c>
      <c r="C823" s="3" t="s">
        <v>2</v>
      </c>
      <c r="D823" s="3" t="s">
        <v>2</v>
      </c>
      <c r="E823" s="3" t="s">
        <v>2</v>
      </c>
      <c r="F823" s="3" t="s">
        <v>2</v>
      </c>
      <c r="G823" s="3" t="s">
        <v>2</v>
      </c>
      <c r="H823" s="3" t="s">
        <v>2</v>
      </c>
      <c r="I823" s="3" t="s">
        <v>2</v>
      </c>
      <c r="J823" s="3" t="s">
        <v>2</v>
      </c>
      <c r="K823" s="3" t="s">
        <v>2</v>
      </c>
      <c r="L823" s="3" t="s">
        <v>2</v>
      </c>
      <c r="M823" s="3" t="s">
        <v>2</v>
      </c>
      <c r="N823" s="3" t="s">
        <v>2</v>
      </c>
    </row>
    <row r="824" spans="1:14" ht="20.25" customHeight="1">
      <c r="A824" s="3" t="s">
        <v>919</v>
      </c>
      <c r="B824" s="3" t="s">
        <v>2459</v>
      </c>
      <c r="C824" s="3">
        <v>0</v>
      </c>
      <c r="D824" s="3">
        <v>0</v>
      </c>
      <c r="E824" s="3">
        <v>0</v>
      </c>
      <c r="F824" s="3">
        <v>0</v>
      </c>
      <c r="G824" s="3">
        <v>0</v>
      </c>
      <c r="H824" s="3">
        <v>0</v>
      </c>
      <c r="I824" s="3">
        <v>5552.1</v>
      </c>
      <c r="J824" s="3">
        <v>0.94099999999999995</v>
      </c>
      <c r="K824" s="3">
        <v>5552.1</v>
      </c>
      <c r="L824" s="3">
        <v>0.94099999999999995</v>
      </c>
      <c r="M824" s="3">
        <v>0</v>
      </c>
      <c r="N824" s="3">
        <v>0</v>
      </c>
    </row>
    <row r="825" spans="1:14" ht="20.25" customHeight="1">
      <c r="A825" s="3" t="s">
        <v>920</v>
      </c>
      <c r="B825" s="3" t="s">
        <v>2460</v>
      </c>
      <c r="C825" s="3" t="s">
        <v>2</v>
      </c>
      <c r="D825" s="3" t="s">
        <v>2</v>
      </c>
      <c r="E825" s="3" t="s">
        <v>2</v>
      </c>
      <c r="F825" s="3" t="s">
        <v>2</v>
      </c>
      <c r="G825" s="3" t="s">
        <v>2</v>
      </c>
      <c r="H825" s="3" t="s">
        <v>2</v>
      </c>
      <c r="I825" s="3" t="s">
        <v>2</v>
      </c>
      <c r="J825" s="3" t="s">
        <v>2</v>
      </c>
      <c r="K825" s="3" t="s">
        <v>2</v>
      </c>
      <c r="L825" s="3" t="s">
        <v>2</v>
      </c>
      <c r="M825" s="3" t="s">
        <v>2</v>
      </c>
      <c r="N825" s="3" t="s">
        <v>2</v>
      </c>
    </row>
    <row r="826" spans="1:14" ht="20.25" customHeight="1">
      <c r="A826" s="3" t="s">
        <v>921</v>
      </c>
      <c r="B826" s="3" t="s">
        <v>2461</v>
      </c>
      <c r="C826" s="3">
        <v>4.1900000000000004</v>
      </c>
      <c r="D826" s="3">
        <v>5.13</v>
      </c>
      <c r="E826" s="3">
        <v>5.13</v>
      </c>
      <c r="F826" s="3">
        <v>0.46899999999999997</v>
      </c>
      <c r="G826" s="3">
        <v>0.57399999999999995</v>
      </c>
      <c r="H826" s="3">
        <v>0.57399999999999995</v>
      </c>
      <c r="I826" s="3">
        <v>0</v>
      </c>
      <c r="J826" s="3">
        <v>0</v>
      </c>
      <c r="K826" s="3">
        <v>0</v>
      </c>
      <c r="L826" s="3">
        <v>0</v>
      </c>
      <c r="M826" s="3">
        <v>0</v>
      </c>
      <c r="N826" s="3">
        <v>0</v>
      </c>
    </row>
    <row r="827" spans="1:14" ht="20.25" customHeight="1">
      <c r="A827" s="3" t="s">
        <v>922</v>
      </c>
      <c r="B827" s="3" t="s">
        <v>2462</v>
      </c>
      <c r="C827" s="3" t="s">
        <v>2</v>
      </c>
      <c r="D827" s="3" t="s">
        <v>2</v>
      </c>
      <c r="E827" s="3" t="s">
        <v>2</v>
      </c>
      <c r="F827" s="3" t="s">
        <v>2</v>
      </c>
      <c r="G827" s="3" t="s">
        <v>2</v>
      </c>
      <c r="H827" s="3" t="s">
        <v>2</v>
      </c>
      <c r="I827" s="3" t="s">
        <v>2</v>
      </c>
      <c r="J827" s="3" t="s">
        <v>2</v>
      </c>
      <c r="K827" s="3" t="s">
        <v>2</v>
      </c>
      <c r="L827" s="3" t="s">
        <v>2</v>
      </c>
      <c r="M827" s="3" t="s">
        <v>2</v>
      </c>
      <c r="N827" s="3" t="s">
        <v>2</v>
      </c>
    </row>
    <row r="828" spans="1:14" ht="20.25" customHeight="1">
      <c r="A828" s="3" t="s">
        <v>923</v>
      </c>
      <c r="B828" s="3" t="s">
        <v>2</v>
      </c>
      <c r="C828" s="3" t="s">
        <v>2</v>
      </c>
      <c r="D828" s="3" t="s">
        <v>2</v>
      </c>
      <c r="E828" s="3" t="s">
        <v>2</v>
      </c>
      <c r="F828" s="3" t="s">
        <v>2</v>
      </c>
      <c r="G828" s="3" t="s">
        <v>2</v>
      </c>
      <c r="H828" s="3" t="s">
        <v>2</v>
      </c>
      <c r="I828" s="3" t="s">
        <v>2</v>
      </c>
      <c r="J828" s="3" t="s">
        <v>2</v>
      </c>
      <c r="K828" s="3" t="s">
        <v>2</v>
      </c>
      <c r="L828" s="3" t="s">
        <v>2</v>
      </c>
      <c r="M828" s="3" t="s">
        <v>2</v>
      </c>
      <c r="N828" s="3" t="s">
        <v>2</v>
      </c>
    </row>
    <row r="829" spans="1:14" ht="20.25" customHeight="1">
      <c r="A829" s="3" t="s">
        <v>924</v>
      </c>
      <c r="B829" s="3" t="s">
        <v>2463</v>
      </c>
      <c r="C829" s="3" t="s">
        <v>2</v>
      </c>
      <c r="D829" s="3" t="s">
        <v>2</v>
      </c>
      <c r="E829" s="3" t="s">
        <v>2</v>
      </c>
      <c r="F829" s="3" t="s">
        <v>2</v>
      </c>
      <c r="G829" s="3" t="s">
        <v>2</v>
      </c>
      <c r="H829" s="3" t="s">
        <v>2</v>
      </c>
      <c r="I829" s="3" t="s">
        <v>2</v>
      </c>
      <c r="J829" s="3" t="s">
        <v>2</v>
      </c>
      <c r="K829" s="3" t="s">
        <v>2</v>
      </c>
      <c r="L829" s="3" t="s">
        <v>2</v>
      </c>
      <c r="M829" s="3" t="s">
        <v>2</v>
      </c>
      <c r="N829" s="3" t="s">
        <v>2</v>
      </c>
    </row>
    <row r="830" spans="1:14" ht="20.25" customHeight="1">
      <c r="A830" s="3" t="s">
        <v>925</v>
      </c>
      <c r="B830" s="3" t="s">
        <v>2464</v>
      </c>
      <c r="C830" s="3">
        <v>0.08</v>
      </c>
      <c r="D830" s="3">
        <v>0.08</v>
      </c>
      <c r="E830" s="3">
        <v>0.08</v>
      </c>
      <c r="F830" s="3">
        <v>0.51200000000000001</v>
      </c>
      <c r="G830" s="3">
        <v>0.47599999999999998</v>
      </c>
      <c r="H830" s="3">
        <v>0.47599999999999998</v>
      </c>
      <c r="I830" s="3">
        <v>0</v>
      </c>
      <c r="J830" s="3">
        <v>0</v>
      </c>
      <c r="K830" s="3">
        <v>0</v>
      </c>
      <c r="L830" s="3">
        <v>0</v>
      </c>
      <c r="M830" s="3">
        <v>0</v>
      </c>
      <c r="N830" s="3">
        <v>0</v>
      </c>
    </row>
    <row r="831" spans="1:14" ht="20.25" customHeight="1">
      <c r="A831" s="3" t="s">
        <v>926</v>
      </c>
      <c r="B831" s="3" t="s">
        <v>2465</v>
      </c>
      <c r="C831" s="3">
        <v>39.11</v>
      </c>
      <c r="D831" s="3">
        <v>40.44</v>
      </c>
      <c r="E831" s="3">
        <v>40.44</v>
      </c>
      <c r="F831" s="3">
        <v>0.41099999999999998</v>
      </c>
      <c r="G831" s="3">
        <v>0.42499999999999999</v>
      </c>
      <c r="H831" s="3">
        <v>0.42499999999999999</v>
      </c>
      <c r="I831" s="3">
        <v>20377.099999999999</v>
      </c>
      <c r="J831" s="3">
        <v>0.2142</v>
      </c>
      <c r="K831" s="3">
        <v>8643.1</v>
      </c>
      <c r="L831" s="3">
        <v>9.0800000000000006E-2</v>
      </c>
      <c r="M831" s="3">
        <v>2894</v>
      </c>
      <c r="N831" s="3">
        <v>3.04E-2</v>
      </c>
    </row>
    <row r="832" spans="1:14" ht="20.25" customHeight="1">
      <c r="A832" s="3" t="s">
        <v>927</v>
      </c>
      <c r="B832" s="3" t="s">
        <v>2466</v>
      </c>
      <c r="C832" s="3" t="s">
        <v>2</v>
      </c>
      <c r="D832" s="3" t="s">
        <v>2</v>
      </c>
      <c r="E832" s="3" t="s">
        <v>2</v>
      </c>
      <c r="F832" s="3" t="s">
        <v>2</v>
      </c>
      <c r="G832" s="3" t="s">
        <v>2</v>
      </c>
      <c r="H832" s="3" t="s">
        <v>2</v>
      </c>
      <c r="I832" s="3" t="s">
        <v>2</v>
      </c>
      <c r="J832" s="3" t="s">
        <v>2</v>
      </c>
      <c r="K832" s="3" t="s">
        <v>2</v>
      </c>
      <c r="L832" s="3" t="s">
        <v>2</v>
      </c>
      <c r="M832" s="3" t="s">
        <v>2</v>
      </c>
      <c r="N832" s="3" t="s">
        <v>2</v>
      </c>
    </row>
    <row r="833" spans="1:14" ht="20.25" customHeight="1">
      <c r="A833" s="3" t="s">
        <v>928</v>
      </c>
      <c r="B833" s="3" t="s">
        <v>2467</v>
      </c>
      <c r="C833" s="3" t="s">
        <v>2</v>
      </c>
      <c r="D833" s="3" t="s">
        <v>2</v>
      </c>
      <c r="E833" s="3" t="s">
        <v>2</v>
      </c>
      <c r="F833" s="3" t="s">
        <v>2</v>
      </c>
      <c r="G833" s="3" t="s">
        <v>2</v>
      </c>
      <c r="H833" s="3" t="s">
        <v>2</v>
      </c>
      <c r="I833" s="3" t="s">
        <v>2</v>
      </c>
      <c r="J833" s="3" t="s">
        <v>2</v>
      </c>
      <c r="K833" s="3" t="s">
        <v>2</v>
      </c>
      <c r="L833" s="3" t="s">
        <v>2</v>
      </c>
      <c r="M833" s="3" t="s">
        <v>2</v>
      </c>
      <c r="N833" s="3" t="s">
        <v>2</v>
      </c>
    </row>
    <row r="834" spans="1:14" ht="20.25" customHeight="1">
      <c r="A834" s="3" t="s">
        <v>929</v>
      </c>
      <c r="B834" s="3" t="s">
        <v>2468</v>
      </c>
      <c r="C834" s="3" t="s">
        <v>2</v>
      </c>
      <c r="D834" s="3" t="s">
        <v>2</v>
      </c>
      <c r="E834" s="3" t="s">
        <v>2</v>
      </c>
      <c r="F834" s="3" t="s">
        <v>2</v>
      </c>
      <c r="G834" s="3" t="s">
        <v>2</v>
      </c>
      <c r="H834" s="3" t="s">
        <v>2</v>
      </c>
      <c r="I834" s="3" t="s">
        <v>2</v>
      </c>
      <c r="J834" s="3" t="s">
        <v>2</v>
      </c>
      <c r="K834" s="3" t="s">
        <v>2</v>
      </c>
      <c r="L834" s="3" t="s">
        <v>2</v>
      </c>
      <c r="M834" s="3" t="s">
        <v>2</v>
      </c>
      <c r="N834" s="3" t="s">
        <v>2</v>
      </c>
    </row>
    <row r="835" spans="1:14" ht="20.25" customHeight="1">
      <c r="A835" s="3" t="s">
        <v>930</v>
      </c>
      <c r="B835" s="3" t="s">
        <v>2469</v>
      </c>
      <c r="C835" s="3" t="s">
        <v>2</v>
      </c>
      <c r="D835" s="3" t="s">
        <v>2</v>
      </c>
      <c r="E835" s="3" t="s">
        <v>2</v>
      </c>
      <c r="F835" s="3" t="s">
        <v>2</v>
      </c>
      <c r="G835" s="3" t="s">
        <v>2</v>
      </c>
      <c r="H835" s="3" t="s">
        <v>2</v>
      </c>
      <c r="I835" s="3" t="s">
        <v>2</v>
      </c>
      <c r="J835" s="3" t="s">
        <v>2</v>
      </c>
      <c r="K835" s="3" t="s">
        <v>2</v>
      </c>
      <c r="L835" s="3" t="s">
        <v>2</v>
      </c>
      <c r="M835" s="3" t="s">
        <v>2</v>
      </c>
      <c r="N835" s="3" t="s">
        <v>2</v>
      </c>
    </row>
    <row r="836" spans="1:14" ht="20.25" customHeight="1">
      <c r="A836" s="3" t="s">
        <v>931</v>
      </c>
      <c r="B836" s="3" t="s">
        <v>2470</v>
      </c>
      <c r="C836" s="3" t="s">
        <v>2</v>
      </c>
      <c r="D836" s="3" t="s">
        <v>2</v>
      </c>
      <c r="E836" s="3" t="s">
        <v>2</v>
      </c>
      <c r="F836" s="3" t="s">
        <v>2</v>
      </c>
      <c r="G836" s="3" t="s">
        <v>2</v>
      </c>
      <c r="H836" s="3" t="s">
        <v>2</v>
      </c>
      <c r="I836" s="3" t="s">
        <v>2</v>
      </c>
      <c r="J836" s="3" t="s">
        <v>2</v>
      </c>
      <c r="K836" s="3" t="s">
        <v>2</v>
      </c>
      <c r="L836" s="3" t="s">
        <v>2</v>
      </c>
      <c r="M836" s="3" t="s">
        <v>2</v>
      </c>
      <c r="N836" s="3" t="s">
        <v>2</v>
      </c>
    </row>
    <row r="837" spans="1:14" ht="20.25" customHeight="1">
      <c r="A837" s="3" t="s">
        <v>932</v>
      </c>
      <c r="B837" s="3" t="s">
        <v>2471</v>
      </c>
      <c r="C837" s="3" t="s">
        <v>2</v>
      </c>
      <c r="D837" s="3" t="s">
        <v>2</v>
      </c>
      <c r="E837" s="3" t="s">
        <v>2</v>
      </c>
      <c r="F837" s="3" t="s">
        <v>2</v>
      </c>
      <c r="G837" s="3" t="s">
        <v>2</v>
      </c>
      <c r="H837" s="3" t="s">
        <v>2</v>
      </c>
      <c r="I837" s="3" t="s">
        <v>2</v>
      </c>
      <c r="J837" s="3" t="s">
        <v>2</v>
      </c>
      <c r="K837" s="3" t="s">
        <v>2</v>
      </c>
      <c r="L837" s="3" t="s">
        <v>2</v>
      </c>
      <c r="M837" s="3" t="s">
        <v>2</v>
      </c>
      <c r="N837" s="3" t="s">
        <v>2</v>
      </c>
    </row>
    <row r="838" spans="1:14" ht="20.25" customHeight="1">
      <c r="A838" s="3" t="s">
        <v>933</v>
      </c>
      <c r="B838" s="3" t="s">
        <v>2472</v>
      </c>
      <c r="C838" s="3" t="s">
        <v>2</v>
      </c>
      <c r="D838" s="3" t="s">
        <v>2</v>
      </c>
      <c r="E838" s="3" t="s">
        <v>2</v>
      </c>
      <c r="F838" s="3" t="s">
        <v>2</v>
      </c>
      <c r="G838" s="3" t="s">
        <v>2</v>
      </c>
      <c r="H838" s="3" t="s">
        <v>2</v>
      </c>
      <c r="I838" s="3" t="s">
        <v>2</v>
      </c>
      <c r="J838" s="3" t="s">
        <v>2</v>
      </c>
      <c r="K838" s="3" t="s">
        <v>2</v>
      </c>
      <c r="L838" s="3" t="s">
        <v>2</v>
      </c>
      <c r="M838" s="3" t="s">
        <v>2</v>
      </c>
      <c r="N838" s="3" t="s">
        <v>2</v>
      </c>
    </row>
    <row r="839" spans="1:14" ht="20.25" customHeight="1">
      <c r="A839" s="3" t="s">
        <v>934</v>
      </c>
      <c r="B839" s="3" t="s">
        <v>2473</v>
      </c>
      <c r="C839" s="3" t="s">
        <v>2</v>
      </c>
      <c r="D839" s="3" t="s">
        <v>2</v>
      </c>
      <c r="E839" s="3" t="s">
        <v>2</v>
      </c>
      <c r="F839" s="3" t="s">
        <v>2</v>
      </c>
      <c r="G839" s="3" t="s">
        <v>2</v>
      </c>
      <c r="H839" s="3" t="s">
        <v>2</v>
      </c>
      <c r="I839" s="3" t="s">
        <v>2</v>
      </c>
      <c r="J839" s="3" t="s">
        <v>2</v>
      </c>
      <c r="K839" s="3" t="s">
        <v>2</v>
      </c>
      <c r="L839" s="3" t="s">
        <v>2</v>
      </c>
      <c r="M839" s="3" t="s">
        <v>2</v>
      </c>
      <c r="N839" s="3" t="s">
        <v>2</v>
      </c>
    </row>
    <row r="840" spans="1:14" ht="20.25" customHeight="1">
      <c r="A840" s="3" t="s">
        <v>935</v>
      </c>
      <c r="B840" s="3" t="s">
        <v>2474</v>
      </c>
      <c r="C840" s="3">
        <v>0.08</v>
      </c>
      <c r="D840" s="3">
        <v>0.08</v>
      </c>
      <c r="E840" s="3">
        <v>0.08</v>
      </c>
      <c r="F840" s="3">
        <v>0.52600000000000002</v>
      </c>
      <c r="G840" s="3">
        <v>0.48899999999999999</v>
      </c>
      <c r="H840" s="3">
        <v>0.48899999999999999</v>
      </c>
      <c r="I840" s="3">
        <v>0</v>
      </c>
      <c r="J840" s="3">
        <v>0</v>
      </c>
      <c r="K840" s="3">
        <v>0</v>
      </c>
      <c r="L840" s="3">
        <v>0</v>
      </c>
      <c r="M840" s="3">
        <v>0</v>
      </c>
      <c r="N840" s="3">
        <v>0</v>
      </c>
    </row>
    <row r="841" spans="1:14" ht="20.25" customHeight="1">
      <c r="A841" s="3" t="s">
        <v>936</v>
      </c>
      <c r="B841" s="3" t="s">
        <v>2475</v>
      </c>
      <c r="C841" s="3" t="s">
        <v>2</v>
      </c>
      <c r="D841" s="3" t="s">
        <v>2</v>
      </c>
      <c r="E841" s="3" t="s">
        <v>2</v>
      </c>
      <c r="F841" s="3" t="s">
        <v>2</v>
      </c>
      <c r="G841" s="3" t="s">
        <v>2</v>
      </c>
      <c r="H841" s="3" t="s">
        <v>2</v>
      </c>
      <c r="I841" s="3" t="s">
        <v>2</v>
      </c>
      <c r="J841" s="3" t="s">
        <v>2</v>
      </c>
      <c r="K841" s="3" t="s">
        <v>2</v>
      </c>
      <c r="L841" s="3" t="s">
        <v>2</v>
      </c>
      <c r="M841" s="3" t="s">
        <v>2</v>
      </c>
      <c r="N841" s="3" t="s">
        <v>2</v>
      </c>
    </row>
    <row r="842" spans="1:14" ht="20.25" customHeight="1">
      <c r="A842" s="3" t="s">
        <v>937</v>
      </c>
      <c r="B842" s="3" t="s">
        <v>2476</v>
      </c>
      <c r="C842" s="3" t="s">
        <v>2</v>
      </c>
      <c r="D842" s="3" t="s">
        <v>2</v>
      </c>
      <c r="E842" s="3" t="s">
        <v>2</v>
      </c>
      <c r="F842" s="3" t="s">
        <v>2</v>
      </c>
      <c r="G842" s="3" t="s">
        <v>2</v>
      </c>
      <c r="H842" s="3" t="s">
        <v>2</v>
      </c>
      <c r="I842" s="3" t="s">
        <v>2</v>
      </c>
      <c r="J842" s="3" t="s">
        <v>2</v>
      </c>
      <c r="K842" s="3" t="s">
        <v>2</v>
      </c>
      <c r="L842" s="3" t="s">
        <v>2</v>
      </c>
      <c r="M842" s="3" t="s">
        <v>2</v>
      </c>
      <c r="N842" s="3" t="s">
        <v>2</v>
      </c>
    </row>
    <row r="843" spans="1:14" ht="20.25" customHeight="1">
      <c r="A843" s="3" t="s">
        <v>938</v>
      </c>
      <c r="B843" s="3" t="s">
        <v>2477</v>
      </c>
      <c r="C843" s="3" t="s">
        <v>2</v>
      </c>
      <c r="D843" s="3" t="s">
        <v>2</v>
      </c>
      <c r="E843" s="3" t="s">
        <v>2</v>
      </c>
      <c r="F843" s="3" t="s">
        <v>2</v>
      </c>
      <c r="G843" s="3" t="s">
        <v>2</v>
      </c>
      <c r="H843" s="3" t="s">
        <v>2</v>
      </c>
      <c r="I843" s="3" t="s">
        <v>2</v>
      </c>
      <c r="J843" s="3" t="s">
        <v>2</v>
      </c>
      <c r="K843" s="3" t="s">
        <v>2</v>
      </c>
      <c r="L843" s="3" t="s">
        <v>2</v>
      </c>
      <c r="M843" s="3" t="s">
        <v>2</v>
      </c>
      <c r="N843" s="3" t="s">
        <v>2</v>
      </c>
    </row>
    <row r="844" spans="1:14" ht="20.25" customHeight="1">
      <c r="A844" s="3" t="s">
        <v>939</v>
      </c>
      <c r="B844" s="3" t="s">
        <v>2478</v>
      </c>
      <c r="C844" s="3">
        <v>0.85</v>
      </c>
      <c r="D844" s="3">
        <v>0.05</v>
      </c>
      <c r="E844" s="3">
        <v>0.05</v>
      </c>
      <c r="F844" s="3">
        <v>0.34</v>
      </c>
      <c r="G844" s="3">
        <v>0.02</v>
      </c>
      <c r="H844" s="3">
        <v>0.02</v>
      </c>
      <c r="I844" s="3">
        <v>2486</v>
      </c>
      <c r="J844" s="3">
        <v>1</v>
      </c>
      <c r="K844" s="3">
        <v>0</v>
      </c>
      <c r="L844" s="3">
        <v>0</v>
      </c>
      <c r="M844" s="3">
        <v>0</v>
      </c>
      <c r="N844" s="3">
        <v>0</v>
      </c>
    </row>
    <row r="845" spans="1:14" ht="20.25" customHeight="1">
      <c r="A845" s="3" t="s">
        <v>940</v>
      </c>
      <c r="B845" s="3" t="s">
        <v>2479</v>
      </c>
      <c r="C845" s="3">
        <v>0.38</v>
      </c>
      <c r="D845" s="3">
        <v>7.0000000000000007E-2</v>
      </c>
      <c r="E845" s="3">
        <v>7.0000000000000007E-2</v>
      </c>
      <c r="F845" s="3">
        <v>0.49099999999999999</v>
      </c>
      <c r="G845" s="3">
        <v>8.8999999999999996E-2</v>
      </c>
      <c r="H845" s="3">
        <v>8.8999999999999996E-2</v>
      </c>
      <c r="I845" s="3">
        <v>1017.7</v>
      </c>
      <c r="J845" s="3">
        <v>1</v>
      </c>
      <c r="K845" s="3">
        <v>1015.3</v>
      </c>
      <c r="L845" s="3">
        <v>1</v>
      </c>
      <c r="M845" s="3">
        <v>0</v>
      </c>
      <c r="N845" s="3">
        <v>0</v>
      </c>
    </row>
    <row r="846" spans="1:14" ht="20.25" customHeight="1">
      <c r="A846" s="3" t="s">
        <v>941</v>
      </c>
      <c r="B846" s="3" t="s">
        <v>2480</v>
      </c>
      <c r="C846" s="3" t="s">
        <v>2</v>
      </c>
      <c r="D846" s="3" t="s">
        <v>2</v>
      </c>
      <c r="E846" s="3" t="s">
        <v>2</v>
      </c>
      <c r="F846" s="3" t="s">
        <v>2</v>
      </c>
      <c r="G846" s="3" t="s">
        <v>2</v>
      </c>
      <c r="H846" s="3" t="s">
        <v>2</v>
      </c>
      <c r="I846" s="3" t="s">
        <v>2</v>
      </c>
      <c r="J846" s="3" t="s">
        <v>2</v>
      </c>
      <c r="K846" s="3" t="s">
        <v>2</v>
      </c>
      <c r="L846" s="3" t="s">
        <v>2</v>
      </c>
      <c r="M846" s="3" t="s">
        <v>2</v>
      </c>
      <c r="N846" s="3" t="s">
        <v>2</v>
      </c>
    </row>
    <row r="847" spans="1:14" ht="20.25" customHeight="1">
      <c r="A847" s="3" t="s">
        <v>942</v>
      </c>
      <c r="B847" s="3" t="s">
        <v>2481</v>
      </c>
      <c r="C847" s="3">
        <v>0</v>
      </c>
      <c r="D847" s="3">
        <v>0</v>
      </c>
      <c r="E847" s="3">
        <v>0</v>
      </c>
      <c r="F847" s="3">
        <v>0.46899999999999997</v>
      </c>
      <c r="G847" s="3">
        <v>0.433</v>
      </c>
      <c r="H847" s="3">
        <v>0.433</v>
      </c>
      <c r="I847" s="3">
        <v>0</v>
      </c>
      <c r="J847" s="3">
        <v>0</v>
      </c>
      <c r="K847" s="3">
        <v>0</v>
      </c>
      <c r="L847" s="3">
        <v>0</v>
      </c>
      <c r="M847" s="3">
        <v>0</v>
      </c>
      <c r="N847" s="3">
        <v>0</v>
      </c>
    </row>
    <row r="848" spans="1:14" ht="20.25" customHeight="1">
      <c r="A848" s="3" t="s">
        <v>943</v>
      </c>
      <c r="B848" s="3" t="s">
        <v>2482</v>
      </c>
      <c r="C848" s="3">
        <v>0</v>
      </c>
      <c r="D848" s="3">
        <v>0</v>
      </c>
      <c r="E848" s="3">
        <v>0</v>
      </c>
      <c r="F848" s="3">
        <v>0.47899999999999998</v>
      </c>
      <c r="G848" s="3">
        <v>0.28899999999999998</v>
      </c>
      <c r="H848" s="3">
        <v>0.28899999999999998</v>
      </c>
      <c r="I848" s="3">
        <v>1.2</v>
      </c>
      <c r="J848" s="3">
        <v>0.82909999999999995</v>
      </c>
      <c r="K848" s="3">
        <v>1.2</v>
      </c>
      <c r="L848" s="3">
        <v>0.82909999999999995</v>
      </c>
      <c r="M848" s="3">
        <v>0</v>
      </c>
      <c r="N848" s="3">
        <v>0</v>
      </c>
    </row>
    <row r="849" spans="1:14" ht="20.25" customHeight="1">
      <c r="A849" s="3" t="s">
        <v>944</v>
      </c>
      <c r="B849" s="3" t="s">
        <v>2483</v>
      </c>
      <c r="C849" s="3" t="s">
        <v>2</v>
      </c>
      <c r="D849" s="3" t="s">
        <v>2</v>
      </c>
      <c r="E849" s="3" t="s">
        <v>2</v>
      </c>
      <c r="F849" s="3" t="s">
        <v>2</v>
      </c>
      <c r="G849" s="3" t="s">
        <v>2</v>
      </c>
      <c r="H849" s="3" t="s">
        <v>2</v>
      </c>
      <c r="I849" s="3" t="s">
        <v>2</v>
      </c>
      <c r="J849" s="3" t="s">
        <v>2</v>
      </c>
      <c r="K849" s="3" t="s">
        <v>2</v>
      </c>
      <c r="L849" s="3" t="s">
        <v>2</v>
      </c>
      <c r="M849" s="3" t="s">
        <v>2</v>
      </c>
      <c r="N849" s="3" t="s">
        <v>2</v>
      </c>
    </row>
    <row r="850" spans="1:14" ht="20.25" customHeight="1">
      <c r="A850" s="3" t="s">
        <v>945</v>
      </c>
      <c r="B850" s="3" t="s">
        <v>2484</v>
      </c>
      <c r="C850" s="3" t="s">
        <v>2</v>
      </c>
      <c r="D850" s="3" t="s">
        <v>2</v>
      </c>
      <c r="E850" s="3" t="s">
        <v>2</v>
      </c>
      <c r="F850" s="3" t="s">
        <v>2</v>
      </c>
      <c r="G850" s="3" t="s">
        <v>2</v>
      </c>
      <c r="H850" s="3" t="s">
        <v>2</v>
      </c>
      <c r="I850" s="3" t="s">
        <v>2</v>
      </c>
      <c r="J850" s="3" t="s">
        <v>2</v>
      </c>
      <c r="K850" s="3" t="s">
        <v>2</v>
      </c>
      <c r="L850" s="3" t="s">
        <v>2</v>
      </c>
      <c r="M850" s="3" t="s">
        <v>2</v>
      </c>
      <c r="N850" s="3" t="s">
        <v>2</v>
      </c>
    </row>
    <row r="851" spans="1:14" ht="20.25" customHeight="1">
      <c r="A851" s="3" t="s">
        <v>946</v>
      </c>
      <c r="B851" s="3" t="s">
        <v>2485</v>
      </c>
      <c r="C851" s="3" t="s">
        <v>2</v>
      </c>
      <c r="D851" s="3" t="s">
        <v>2</v>
      </c>
      <c r="E851" s="3" t="s">
        <v>2</v>
      </c>
      <c r="F851" s="3" t="s">
        <v>2</v>
      </c>
      <c r="G851" s="3" t="s">
        <v>2</v>
      </c>
      <c r="H851" s="3" t="s">
        <v>2</v>
      </c>
      <c r="I851" s="3" t="s">
        <v>2</v>
      </c>
      <c r="J851" s="3" t="s">
        <v>2</v>
      </c>
      <c r="K851" s="3" t="s">
        <v>2</v>
      </c>
      <c r="L851" s="3" t="s">
        <v>2</v>
      </c>
      <c r="M851" s="3" t="s">
        <v>2</v>
      </c>
      <c r="N851" s="3" t="s">
        <v>2</v>
      </c>
    </row>
    <row r="852" spans="1:14" ht="20.25" customHeight="1">
      <c r="A852" s="3" t="s">
        <v>947</v>
      </c>
      <c r="B852" s="3" t="s">
        <v>2486</v>
      </c>
      <c r="C852" s="3" t="s">
        <v>2</v>
      </c>
      <c r="D852" s="3" t="s">
        <v>2</v>
      </c>
      <c r="E852" s="3" t="s">
        <v>2</v>
      </c>
      <c r="F852" s="3" t="s">
        <v>2</v>
      </c>
      <c r="G852" s="3" t="s">
        <v>2</v>
      </c>
      <c r="H852" s="3" t="s">
        <v>2</v>
      </c>
      <c r="I852" s="3" t="s">
        <v>2</v>
      </c>
      <c r="J852" s="3" t="s">
        <v>2</v>
      </c>
      <c r="K852" s="3" t="s">
        <v>2</v>
      </c>
      <c r="L852" s="3" t="s">
        <v>2</v>
      </c>
      <c r="M852" s="3" t="s">
        <v>2</v>
      </c>
      <c r="N852" s="3" t="s">
        <v>2</v>
      </c>
    </row>
    <row r="853" spans="1:14" ht="20.25" customHeight="1">
      <c r="A853" s="3" t="s">
        <v>948</v>
      </c>
      <c r="B853" s="3" t="s">
        <v>2487</v>
      </c>
      <c r="C853" s="3" t="s">
        <v>2</v>
      </c>
      <c r="D853" s="3" t="s">
        <v>2</v>
      </c>
      <c r="E853" s="3" t="s">
        <v>2</v>
      </c>
      <c r="F853" s="3" t="s">
        <v>2</v>
      </c>
      <c r="G853" s="3" t="s">
        <v>2</v>
      </c>
      <c r="H853" s="3" t="s">
        <v>2</v>
      </c>
      <c r="I853" s="3" t="s">
        <v>2</v>
      </c>
      <c r="J853" s="3" t="s">
        <v>2</v>
      </c>
      <c r="K853" s="3" t="s">
        <v>2</v>
      </c>
      <c r="L853" s="3" t="s">
        <v>2</v>
      </c>
      <c r="M853" s="3" t="s">
        <v>2</v>
      </c>
      <c r="N853" s="3" t="s">
        <v>2</v>
      </c>
    </row>
    <row r="854" spans="1:14" ht="20.25" customHeight="1">
      <c r="A854" s="3" t="s">
        <v>949</v>
      </c>
      <c r="B854" s="3" t="s">
        <v>2488</v>
      </c>
      <c r="C854" s="3" t="s">
        <v>2</v>
      </c>
      <c r="D854" s="3" t="s">
        <v>2</v>
      </c>
      <c r="E854" s="3" t="s">
        <v>2</v>
      </c>
      <c r="F854" s="3" t="s">
        <v>2</v>
      </c>
      <c r="G854" s="3" t="s">
        <v>2</v>
      </c>
      <c r="H854" s="3" t="s">
        <v>2</v>
      </c>
      <c r="I854" s="3" t="s">
        <v>2</v>
      </c>
      <c r="J854" s="3" t="s">
        <v>2</v>
      </c>
      <c r="K854" s="3" t="s">
        <v>2</v>
      </c>
      <c r="L854" s="3" t="s">
        <v>2</v>
      </c>
      <c r="M854" s="3" t="s">
        <v>2</v>
      </c>
      <c r="N854" s="3" t="s">
        <v>2</v>
      </c>
    </row>
    <row r="855" spans="1:14" ht="20.25" customHeight="1">
      <c r="A855" s="3" t="s">
        <v>950</v>
      </c>
      <c r="B855" s="3" t="s">
        <v>2489</v>
      </c>
      <c r="C855" s="3" t="s">
        <v>2</v>
      </c>
      <c r="D855" s="3" t="s">
        <v>2</v>
      </c>
      <c r="E855" s="3" t="s">
        <v>2</v>
      </c>
      <c r="F855" s="3" t="s">
        <v>2</v>
      </c>
      <c r="G855" s="3" t="s">
        <v>2</v>
      </c>
      <c r="H855" s="3" t="s">
        <v>2</v>
      </c>
      <c r="I855" s="3" t="s">
        <v>2</v>
      </c>
      <c r="J855" s="3" t="s">
        <v>2</v>
      </c>
      <c r="K855" s="3" t="s">
        <v>2</v>
      </c>
      <c r="L855" s="3" t="s">
        <v>2</v>
      </c>
      <c r="M855" s="3" t="s">
        <v>2</v>
      </c>
      <c r="N855" s="3" t="s">
        <v>2</v>
      </c>
    </row>
    <row r="856" spans="1:14" ht="20.25" customHeight="1">
      <c r="A856" s="3" t="s">
        <v>951</v>
      </c>
      <c r="B856" s="3" t="s">
        <v>2490</v>
      </c>
      <c r="C856" s="3" t="s">
        <v>2</v>
      </c>
      <c r="D856" s="3" t="s">
        <v>2</v>
      </c>
      <c r="E856" s="3" t="s">
        <v>2</v>
      </c>
      <c r="F856" s="3" t="s">
        <v>2</v>
      </c>
      <c r="G856" s="3" t="s">
        <v>2</v>
      </c>
      <c r="H856" s="3" t="s">
        <v>2</v>
      </c>
      <c r="I856" s="3" t="s">
        <v>2</v>
      </c>
      <c r="J856" s="3" t="s">
        <v>2</v>
      </c>
      <c r="K856" s="3" t="s">
        <v>2</v>
      </c>
      <c r="L856" s="3" t="s">
        <v>2</v>
      </c>
      <c r="M856" s="3" t="s">
        <v>2</v>
      </c>
      <c r="N856" s="3" t="s">
        <v>2</v>
      </c>
    </row>
    <row r="857" spans="1:14" ht="20.25" customHeight="1">
      <c r="A857" s="3" t="s">
        <v>952</v>
      </c>
      <c r="B857" s="3" t="s">
        <v>2491</v>
      </c>
      <c r="C857" s="3" t="s">
        <v>2</v>
      </c>
      <c r="D857" s="3" t="s">
        <v>2</v>
      </c>
      <c r="E857" s="3" t="s">
        <v>2</v>
      </c>
      <c r="F857" s="3" t="s">
        <v>2</v>
      </c>
      <c r="G857" s="3" t="s">
        <v>2</v>
      </c>
      <c r="H857" s="3" t="s">
        <v>2</v>
      </c>
      <c r="I857" s="3" t="s">
        <v>2</v>
      </c>
      <c r="J857" s="3" t="s">
        <v>2</v>
      </c>
      <c r="K857" s="3" t="s">
        <v>2</v>
      </c>
      <c r="L857" s="3" t="s">
        <v>2</v>
      </c>
      <c r="M857" s="3" t="s">
        <v>2</v>
      </c>
      <c r="N857" s="3" t="s">
        <v>2</v>
      </c>
    </row>
    <row r="858" spans="1:14" ht="20.25" customHeight="1">
      <c r="A858" s="3" t="s">
        <v>953</v>
      </c>
      <c r="B858" s="3" t="s">
        <v>2492</v>
      </c>
      <c r="C858" s="3" t="s">
        <v>2</v>
      </c>
      <c r="D858" s="3" t="s">
        <v>2</v>
      </c>
      <c r="E858" s="3" t="s">
        <v>2</v>
      </c>
      <c r="F858" s="3" t="s">
        <v>2</v>
      </c>
      <c r="G858" s="3" t="s">
        <v>2</v>
      </c>
      <c r="H858" s="3" t="s">
        <v>2</v>
      </c>
      <c r="I858" s="3" t="s">
        <v>2</v>
      </c>
      <c r="J858" s="3" t="s">
        <v>2</v>
      </c>
      <c r="K858" s="3" t="s">
        <v>2</v>
      </c>
      <c r="L858" s="3" t="s">
        <v>2</v>
      </c>
      <c r="M858" s="3" t="s">
        <v>2</v>
      </c>
      <c r="N858" s="3" t="s">
        <v>2</v>
      </c>
    </row>
    <row r="859" spans="1:14" ht="20.25" customHeight="1">
      <c r="A859" s="3" t="s">
        <v>954</v>
      </c>
      <c r="B859" s="3" t="s">
        <v>2493</v>
      </c>
      <c r="C859" s="3" t="s">
        <v>2</v>
      </c>
      <c r="D859" s="3" t="s">
        <v>2</v>
      </c>
      <c r="E859" s="3" t="s">
        <v>2</v>
      </c>
      <c r="F859" s="3" t="s">
        <v>2</v>
      </c>
      <c r="G859" s="3" t="s">
        <v>2</v>
      </c>
      <c r="H859" s="3" t="s">
        <v>2</v>
      </c>
      <c r="I859" s="3" t="s">
        <v>2</v>
      </c>
      <c r="J859" s="3" t="s">
        <v>2</v>
      </c>
      <c r="K859" s="3" t="s">
        <v>2</v>
      </c>
      <c r="L859" s="3" t="s">
        <v>2</v>
      </c>
      <c r="M859" s="3" t="s">
        <v>2</v>
      </c>
      <c r="N859" s="3" t="s">
        <v>2</v>
      </c>
    </row>
    <row r="860" spans="1:14" ht="20.25" customHeight="1">
      <c r="A860" s="3" t="s">
        <v>955</v>
      </c>
      <c r="B860" s="3" t="s">
        <v>2494</v>
      </c>
      <c r="C860" s="3" t="s">
        <v>2</v>
      </c>
      <c r="D860" s="3" t="s">
        <v>2</v>
      </c>
      <c r="E860" s="3" t="s">
        <v>2</v>
      </c>
      <c r="F860" s="3" t="s">
        <v>2</v>
      </c>
      <c r="G860" s="3" t="s">
        <v>2</v>
      </c>
      <c r="H860" s="3" t="s">
        <v>2</v>
      </c>
      <c r="I860" s="3" t="s">
        <v>2</v>
      </c>
      <c r="J860" s="3" t="s">
        <v>2</v>
      </c>
      <c r="K860" s="3" t="s">
        <v>2</v>
      </c>
      <c r="L860" s="3" t="s">
        <v>2</v>
      </c>
      <c r="M860" s="3" t="s">
        <v>2</v>
      </c>
      <c r="N860" s="3" t="s">
        <v>2</v>
      </c>
    </row>
    <row r="861" spans="1:14" ht="20.25" customHeight="1">
      <c r="A861" s="3" t="s">
        <v>956</v>
      </c>
      <c r="B861" s="3" t="s">
        <v>2495</v>
      </c>
      <c r="C861" s="3" t="s">
        <v>2</v>
      </c>
      <c r="D861" s="3" t="s">
        <v>2</v>
      </c>
      <c r="E861" s="3" t="s">
        <v>2</v>
      </c>
      <c r="F861" s="3" t="s">
        <v>2</v>
      </c>
      <c r="G861" s="3" t="s">
        <v>2</v>
      </c>
      <c r="H861" s="3" t="s">
        <v>2</v>
      </c>
      <c r="I861" s="3" t="s">
        <v>2</v>
      </c>
      <c r="J861" s="3" t="s">
        <v>2</v>
      </c>
      <c r="K861" s="3" t="s">
        <v>2</v>
      </c>
      <c r="L861" s="3" t="s">
        <v>2</v>
      </c>
      <c r="M861" s="3" t="s">
        <v>2</v>
      </c>
      <c r="N861" s="3" t="s">
        <v>2</v>
      </c>
    </row>
    <row r="862" spans="1:14" ht="20.25" customHeight="1">
      <c r="A862" s="3" t="s">
        <v>957</v>
      </c>
      <c r="B862" s="3" t="s">
        <v>2496</v>
      </c>
      <c r="C862" s="3">
        <v>5.91</v>
      </c>
      <c r="D862" s="3">
        <v>11.51</v>
      </c>
      <c r="E862" s="3">
        <v>11.51</v>
      </c>
      <c r="F862" s="3">
        <v>0.52500000000000002</v>
      </c>
      <c r="G862" s="3">
        <v>1.0229999999999999</v>
      </c>
      <c r="H862" s="3">
        <v>1.0229999999999999</v>
      </c>
      <c r="I862" s="3">
        <v>2632.3</v>
      </c>
      <c r="J862" s="3">
        <v>0.23400000000000001</v>
      </c>
      <c r="K862" s="3">
        <v>2632.3</v>
      </c>
      <c r="L862" s="3">
        <v>0.23400000000000001</v>
      </c>
      <c r="M862" s="3">
        <v>0</v>
      </c>
      <c r="N862" s="3">
        <v>0</v>
      </c>
    </row>
    <row r="863" spans="1:14" ht="20.25" customHeight="1">
      <c r="A863" s="3" t="s">
        <v>958</v>
      </c>
      <c r="B863" s="3" t="s">
        <v>2497</v>
      </c>
      <c r="C863" s="3" t="s">
        <v>2</v>
      </c>
      <c r="D863" s="3" t="s">
        <v>2</v>
      </c>
      <c r="E863" s="3" t="s">
        <v>2</v>
      </c>
      <c r="F863" s="3" t="s">
        <v>2</v>
      </c>
      <c r="G863" s="3" t="s">
        <v>2</v>
      </c>
      <c r="H863" s="3" t="s">
        <v>2</v>
      </c>
      <c r="I863" s="3" t="s">
        <v>2</v>
      </c>
      <c r="J863" s="3" t="s">
        <v>2</v>
      </c>
      <c r="K863" s="3" t="s">
        <v>2</v>
      </c>
      <c r="L863" s="3" t="s">
        <v>2</v>
      </c>
      <c r="M863" s="3" t="s">
        <v>2</v>
      </c>
      <c r="N863" s="3" t="s">
        <v>2</v>
      </c>
    </row>
    <row r="864" spans="1:14" ht="20.25" customHeight="1">
      <c r="A864" s="3" t="s">
        <v>959</v>
      </c>
      <c r="B864" s="3" t="s">
        <v>2498</v>
      </c>
      <c r="C864" s="3" t="s">
        <v>2</v>
      </c>
      <c r="D864" s="3" t="s">
        <v>2</v>
      </c>
      <c r="E864" s="3" t="s">
        <v>2</v>
      </c>
      <c r="F864" s="3" t="s">
        <v>2</v>
      </c>
      <c r="G864" s="3" t="s">
        <v>2</v>
      </c>
      <c r="H864" s="3" t="s">
        <v>2</v>
      </c>
      <c r="I864" s="3" t="s">
        <v>2</v>
      </c>
      <c r="J864" s="3" t="s">
        <v>2</v>
      </c>
      <c r="K864" s="3" t="s">
        <v>2</v>
      </c>
      <c r="L864" s="3" t="s">
        <v>2</v>
      </c>
      <c r="M864" s="3" t="s">
        <v>2</v>
      </c>
      <c r="N864" s="3" t="s">
        <v>2</v>
      </c>
    </row>
    <row r="865" spans="1:14" ht="20.25" customHeight="1">
      <c r="A865" s="3" t="s">
        <v>960</v>
      </c>
      <c r="B865" s="3" t="s">
        <v>2499</v>
      </c>
      <c r="C865" s="3" t="s">
        <v>2</v>
      </c>
      <c r="D865" s="3" t="s">
        <v>2</v>
      </c>
      <c r="E865" s="3" t="s">
        <v>2</v>
      </c>
      <c r="F865" s="3" t="s">
        <v>2</v>
      </c>
      <c r="G865" s="3" t="s">
        <v>2</v>
      </c>
      <c r="H865" s="3" t="s">
        <v>2</v>
      </c>
      <c r="I865" s="3" t="s">
        <v>2</v>
      </c>
      <c r="J865" s="3" t="s">
        <v>2</v>
      </c>
      <c r="K865" s="3" t="s">
        <v>2</v>
      </c>
      <c r="L865" s="3" t="s">
        <v>2</v>
      </c>
      <c r="M865" s="3" t="s">
        <v>2</v>
      </c>
      <c r="N865" s="3" t="s">
        <v>2</v>
      </c>
    </row>
    <row r="866" spans="1:14" ht="20.25" customHeight="1">
      <c r="A866" s="3" t="s">
        <v>961</v>
      </c>
      <c r="B866" s="3" t="s">
        <v>2500</v>
      </c>
      <c r="C866" s="3" t="s">
        <v>2</v>
      </c>
      <c r="D866" s="3" t="s">
        <v>2</v>
      </c>
      <c r="E866" s="3" t="s">
        <v>2</v>
      </c>
      <c r="F866" s="3" t="s">
        <v>2</v>
      </c>
      <c r="G866" s="3" t="s">
        <v>2</v>
      </c>
      <c r="H866" s="3" t="s">
        <v>2</v>
      </c>
      <c r="I866" s="3" t="s">
        <v>2</v>
      </c>
      <c r="J866" s="3" t="s">
        <v>2</v>
      </c>
      <c r="K866" s="3" t="s">
        <v>2</v>
      </c>
      <c r="L866" s="3" t="s">
        <v>2</v>
      </c>
      <c r="M866" s="3" t="s">
        <v>2</v>
      </c>
      <c r="N866" s="3" t="s">
        <v>2</v>
      </c>
    </row>
    <row r="867" spans="1:14" ht="20.25" customHeight="1">
      <c r="A867" s="3" t="s">
        <v>962</v>
      </c>
      <c r="B867" s="3" t="s">
        <v>2501</v>
      </c>
      <c r="C867" s="3" t="s">
        <v>2</v>
      </c>
      <c r="D867" s="3" t="s">
        <v>2</v>
      </c>
      <c r="E867" s="3" t="s">
        <v>2</v>
      </c>
      <c r="F867" s="3" t="s">
        <v>2</v>
      </c>
      <c r="G867" s="3" t="s">
        <v>2</v>
      </c>
      <c r="H867" s="3" t="s">
        <v>2</v>
      </c>
      <c r="I867" s="3" t="s">
        <v>2</v>
      </c>
      <c r="J867" s="3" t="s">
        <v>2</v>
      </c>
      <c r="K867" s="3" t="s">
        <v>2</v>
      </c>
      <c r="L867" s="3" t="s">
        <v>2</v>
      </c>
      <c r="M867" s="3" t="s">
        <v>2</v>
      </c>
      <c r="N867" s="3" t="s">
        <v>2</v>
      </c>
    </row>
    <row r="868" spans="1:14" ht="20.25" customHeight="1">
      <c r="A868" s="3" t="s">
        <v>963</v>
      </c>
      <c r="B868" s="3" t="s">
        <v>2502</v>
      </c>
      <c r="C868" s="3" t="s">
        <v>2</v>
      </c>
      <c r="D868" s="3" t="s">
        <v>2</v>
      </c>
      <c r="E868" s="3" t="s">
        <v>2</v>
      </c>
      <c r="F868" s="3" t="s">
        <v>2</v>
      </c>
      <c r="G868" s="3" t="s">
        <v>2</v>
      </c>
      <c r="H868" s="3" t="s">
        <v>2</v>
      </c>
      <c r="I868" s="3" t="s">
        <v>2</v>
      </c>
      <c r="J868" s="3" t="s">
        <v>2</v>
      </c>
      <c r="K868" s="3" t="s">
        <v>2</v>
      </c>
      <c r="L868" s="3" t="s">
        <v>2</v>
      </c>
      <c r="M868" s="3" t="s">
        <v>2</v>
      </c>
      <c r="N868" s="3" t="s">
        <v>2</v>
      </c>
    </row>
    <row r="869" spans="1:14" ht="20.25" customHeight="1">
      <c r="A869" s="3" t="s">
        <v>964</v>
      </c>
      <c r="B869" s="3" t="s">
        <v>2</v>
      </c>
      <c r="C869" s="3" t="s">
        <v>2</v>
      </c>
      <c r="D869" s="3" t="s">
        <v>2</v>
      </c>
      <c r="E869" s="3" t="s">
        <v>2</v>
      </c>
      <c r="F869" s="3" t="s">
        <v>2</v>
      </c>
      <c r="G869" s="3" t="s">
        <v>2</v>
      </c>
      <c r="H869" s="3" t="s">
        <v>2</v>
      </c>
      <c r="I869" s="3" t="s">
        <v>2</v>
      </c>
      <c r="J869" s="3" t="s">
        <v>2</v>
      </c>
      <c r="K869" s="3" t="s">
        <v>2</v>
      </c>
      <c r="L869" s="3" t="s">
        <v>2</v>
      </c>
      <c r="M869" s="3" t="s">
        <v>2</v>
      </c>
      <c r="N869" s="3" t="s">
        <v>2</v>
      </c>
    </row>
    <row r="870" spans="1:14" ht="20.25" customHeight="1">
      <c r="A870" s="3" t="s">
        <v>965</v>
      </c>
      <c r="B870" s="3" t="s">
        <v>2503</v>
      </c>
      <c r="C870" s="3" t="s">
        <v>2</v>
      </c>
      <c r="D870" s="3" t="s">
        <v>2</v>
      </c>
      <c r="E870" s="3" t="s">
        <v>2</v>
      </c>
      <c r="F870" s="3" t="s">
        <v>2</v>
      </c>
      <c r="G870" s="3" t="s">
        <v>2</v>
      </c>
      <c r="H870" s="3" t="s">
        <v>2</v>
      </c>
      <c r="I870" s="3" t="s">
        <v>2</v>
      </c>
      <c r="J870" s="3" t="s">
        <v>2</v>
      </c>
      <c r="K870" s="3" t="s">
        <v>2</v>
      </c>
      <c r="L870" s="3" t="s">
        <v>2</v>
      </c>
      <c r="M870" s="3" t="s">
        <v>2</v>
      </c>
      <c r="N870" s="3" t="s">
        <v>2</v>
      </c>
    </row>
    <row r="871" spans="1:14" ht="20.25" customHeight="1">
      <c r="A871" s="3" t="s">
        <v>966</v>
      </c>
      <c r="B871" s="3" t="s">
        <v>2504</v>
      </c>
      <c r="C871" s="3" t="s">
        <v>2</v>
      </c>
      <c r="D871" s="3" t="s">
        <v>2</v>
      </c>
      <c r="E871" s="3" t="s">
        <v>2</v>
      </c>
      <c r="F871" s="3" t="s">
        <v>2</v>
      </c>
      <c r="G871" s="3" t="s">
        <v>2</v>
      </c>
      <c r="H871" s="3" t="s">
        <v>2</v>
      </c>
      <c r="I871" s="3" t="s">
        <v>2</v>
      </c>
      <c r="J871" s="3" t="s">
        <v>2</v>
      </c>
      <c r="K871" s="3" t="s">
        <v>2</v>
      </c>
      <c r="L871" s="3" t="s">
        <v>2</v>
      </c>
      <c r="M871" s="3" t="s">
        <v>2</v>
      </c>
      <c r="N871" s="3" t="s">
        <v>2</v>
      </c>
    </row>
    <row r="872" spans="1:14" ht="20.25" customHeight="1">
      <c r="A872" s="3" t="s">
        <v>967</v>
      </c>
      <c r="B872" s="3" t="s">
        <v>2505</v>
      </c>
      <c r="C872" s="3" t="s">
        <v>2</v>
      </c>
      <c r="D872" s="3" t="s">
        <v>2</v>
      </c>
      <c r="E872" s="3" t="s">
        <v>2</v>
      </c>
      <c r="F872" s="3" t="s">
        <v>2</v>
      </c>
      <c r="G872" s="3" t="s">
        <v>2</v>
      </c>
      <c r="H872" s="3" t="s">
        <v>2</v>
      </c>
      <c r="I872" s="3" t="s">
        <v>2</v>
      </c>
      <c r="J872" s="3" t="s">
        <v>2</v>
      </c>
      <c r="K872" s="3" t="s">
        <v>2</v>
      </c>
      <c r="L872" s="3" t="s">
        <v>2</v>
      </c>
      <c r="M872" s="3" t="s">
        <v>2</v>
      </c>
      <c r="N872" s="3" t="s">
        <v>2</v>
      </c>
    </row>
    <row r="873" spans="1:14" ht="20.25" customHeight="1">
      <c r="A873" s="3" t="s">
        <v>968</v>
      </c>
      <c r="B873" s="3" t="s">
        <v>2506</v>
      </c>
      <c r="C873" s="3" t="s">
        <v>2</v>
      </c>
      <c r="D873" s="3" t="s">
        <v>2</v>
      </c>
      <c r="E873" s="3" t="s">
        <v>2</v>
      </c>
      <c r="F873" s="3" t="s">
        <v>2</v>
      </c>
      <c r="G873" s="3" t="s">
        <v>2</v>
      </c>
      <c r="H873" s="3" t="s">
        <v>2</v>
      </c>
      <c r="I873" s="3" t="s">
        <v>2</v>
      </c>
      <c r="J873" s="3" t="s">
        <v>2</v>
      </c>
      <c r="K873" s="3" t="s">
        <v>2</v>
      </c>
      <c r="L873" s="3" t="s">
        <v>2</v>
      </c>
      <c r="M873" s="3" t="s">
        <v>2</v>
      </c>
      <c r="N873" s="3" t="s">
        <v>2</v>
      </c>
    </row>
    <row r="874" spans="1:14" ht="20.25" customHeight="1">
      <c r="A874" s="3" t="s">
        <v>969</v>
      </c>
      <c r="B874" s="3" t="s">
        <v>2507</v>
      </c>
      <c r="C874" s="3">
        <v>7.13</v>
      </c>
      <c r="D874" s="3">
        <v>5.42</v>
      </c>
      <c r="E874" s="3">
        <v>5.42</v>
      </c>
      <c r="F874" s="3">
        <v>0.40799999999999997</v>
      </c>
      <c r="G874" s="3">
        <v>0.31</v>
      </c>
      <c r="H874" s="3">
        <v>0.31</v>
      </c>
      <c r="I874" s="3">
        <v>7751.1</v>
      </c>
      <c r="J874" s="3">
        <v>0.44340000000000002</v>
      </c>
      <c r="K874" s="3">
        <v>7751.1</v>
      </c>
      <c r="L874" s="3">
        <v>0.44340000000000002</v>
      </c>
      <c r="M874" s="3">
        <v>0</v>
      </c>
      <c r="N874" s="3">
        <v>0</v>
      </c>
    </row>
    <row r="875" spans="1:14" ht="20.25" customHeight="1">
      <c r="A875" s="3" t="s">
        <v>970</v>
      </c>
      <c r="B875" s="3" t="s">
        <v>2508</v>
      </c>
      <c r="C875" s="3" t="s">
        <v>2</v>
      </c>
      <c r="D875" s="3" t="s">
        <v>2</v>
      </c>
      <c r="E875" s="3" t="s">
        <v>2</v>
      </c>
      <c r="F875" s="3" t="s">
        <v>2</v>
      </c>
      <c r="G875" s="3" t="s">
        <v>2</v>
      </c>
      <c r="H875" s="3" t="s">
        <v>2</v>
      </c>
      <c r="I875" s="3" t="s">
        <v>2</v>
      </c>
      <c r="J875" s="3" t="s">
        <v>2</v>
      </c>
      <c r="K875" s="3" t="s">
        <v>2</v>
      </c>
      <c r="L875" s="3" t="s">
        <v>2</v>
      </c>
      <c r="M875" s="3" t="s">
        <v>2</v>
      </c>
      <c r="N875" s="3" t="s">
        <v>2</v>
      </c>
    </row>
    <row r="876" spans="1:14" ht="20.25" customHeight="1">
      <c r="A876" s="3" t="s">
        <v>971</v>
      </c>
      <c r="B876" s="3" t="s">
        <v>2509</v>
      </c>
      <c r="C876" s="3" t="s">
        <v>2</v>
      </c>
      <c r="D876" s="3" t="s">
        <v>2</v>
      </c>
      <c r="E876" s="3" t="s">
        <v>2</v>
      </c>
      <c r="F876" s="3" t="s">
        <v>2</v>
      </c>
      <c r="G876" s="3" t="s">
        <v>2</v>
      </c>
      <c r="H876" s="3" t="s">
        <v>2</v>
      </c>
      <c r="I876" s="3" t="s">
        <v>2</v>
      </c>
      <c r="J876" s="3" t="s">
        <v>2</v>
      </c>
      <c r="K876" s="3" t="s">
        <v>2</v>
      </c>
      <c r="L876" s="3" t="s">
        <v>2</v>
      </c>
      <c r="M876" s="3" t="s">
        <v>2</v>
      </c>
      <c r="N876" s="3" t="s">
        <v>2</v>
      </c>
    </row>
    <row r="877" spans="1:14" ht="20.25" customHeight="1">
      <c r="A877" s="3" t="s">
        <v>972</v>
      </c>
      <c r="B877" s="3" t="s">
        <v>2510</v>
      </c>
      <c r="C877" s="3" t="s">
        <v>2</v>
      </c>
      <c r="D877" s="3" t="s">
        <v>2</v>
      </c>
      <c r="E877" s="3" t="s">
        <v>2</v>
      </c>
      <c r="F877" s="3" t="s">
        <v>2</v>
      </c>
      <c r="G877" s="3" t="s">
        <v>2</v>
      </c>
      <c r="H877" s="3" t="s">
        <v>2</v>
      </c>
      <c r="I877" s="3" t="s">
        <v>2</v>
      </c>
      <c r="J877" s="3" t="s">
        <v>2</v>
      </c>
      <c r="K877" s="3" t="s">
        <v>2</v>
      </c>
      <c r="L877" s="3" t="s">
        <v>2</v>
      </c>
      <c r="M877" s="3" t="s">
        <v>2</v>
      </c>
      <c r="N877" s="3" t="s">
        <v>2</v>
      </c>
    </row>
    <row r="878" spans="1:14" ht="20.25" customHeight="1">
      <c r="A878" s="3" t="s">
        <v>973</v>
      </c>
      <c r="B878" s="3" t="s">
        <v>2511</v>
      </c>
      <c r="C878" s="3" t="s">
        <v>2</v>
      </c>
      <c r="D878" s="3" t="s">
        <v>2</v>
      </c>
      <c r="E878" s="3" t="s">
        <v>2</v>
      </c>
      <c r="F878" s="3" t="s">
        <v>2</v>
      </c>
      <c r="G878" s="3" t="s">
        <v>2</v>
      </c>
      <c r="H878" s="3" t="s">
        <v>2</v>
      </c>
      <c r="I878" s="3" t="s">
        <v>2</v>
      </c>
      <c r="J878" s="3" t="s">
        <v>2</v>
      </c>
      <c r="K878" s="3" t="s">
        <v>2</v>
      </c>
      <c r="L878" s="3" t="s">
        <v>2</v>
      </c>
      <c r="M878" s="3" t="s">
        <v>2</v>
      </c>
      <c r="N878" s="3" t="s">
        <v>2</v>
      </c>
    </row>
    <row r="879" spans="1:14" ht="20.25" customHeight="1">
      <c r="A879" s="3" t="s">
        <v>974</v>
      </c>
      <c r="B879" s="3" t="s">
        <v>2512</v>
      </c>
      <c r="C879" s="3" t="s">
        <v>2</v>
      </c>
      <c r="D879" s="3" t="s">
        <v>2</v>
      </c>
      <c r="E879" s="3" t="s">
        <v>2</v>
      </c>
      <c r="F879" s="3" t="s">
        <v>2</v>
      </c>
      <c r="G879" s="3" t="s">
        <v>2</v>
      </c>
      <c r="H879" s="3" t="s">
        <v>2</v>
      </c>
      <c r="I879" s="3" t="s">
        <v>2</v>
      </c>
      <c r="J879" s="3" t="s">
        <v>2</v>
      </c>
      <c r="K879" s="3" t="s">
        <v>2</v>
      </c>
      <c r="L879" s="3" t="s">
        <v>2</v>
      </c>
      <c r="M879" s="3" t="s">
        <v>2</v>
      </c>
      <c r="N879" s="3" t="s">
        <v>2</v>
      </c>
    </row>
    <row r="880" spans="1:14" ht="20.25" customHeight="1">
      <c r="A880" s="3" t="s">
        <v>975</v>
      </c>
      <c r="B880" s="3" t="s">
        <v>2513</v>
      </c>
      <c r="C880" s="3" t="s">
        <v>2</v>
      </c>
      <c r="D880" s="3" t="s">
        <v>2</v>
      </c>
      <c r="E880" s="3" t="s">
        <v>2</v>
      </c>
      <c r="F880" s="3" t="s">
        <v>2</v>
      </c>
      <c r="G880" s="3" t="s">
        <v>2</v>
      </c>
      <c r="H880" s="3" t="s">
        <v>2</v>
      </c>
      <c r="I880" s="3" t="s">
        <v>2</v>
      </c>
      <c r="J880" s="3" t="s">
        <v>2</v>
      </c>
      <c r="K880" s="3" t="s">
        <v>2</v>
      </c>
      <c r="L880" s="3" t="s">
        <v>2</v>
      </c>
      <c r="M880" s="3" t="s">
        <v>2</v>
      </c>
      <c r="N880" s="3" t="s">
        <v>2</v>
      </c>
    </row>
    <row r="881" spans="1:14" ht="20.25" customHeight="1">
      <c r="A881" s="3" t="s">
        <v>976</v>
      </c>
      <c r="B881" s="3" t="s">
        <v>2514</v>
      </c>
      <c r="C881" s="3" t="s">
        <v>2</v>
      </c>
      <c r="D881" s="3" t="s">
        <v>2</v>
      </c>
      <c r="E881" s="3" t="s">
        <v>2</v>
      </c>
      <c r="F881" s="3" t="s">
        <v>2</v>
      </c>
      <c r="G881" s="3" t="s">
        <v>2</v>
      </c>
      <c r="H881" s="3" t="s">
        <v>2</v>
      </c>
      <c r="I881" s="3" t="s">
        <v>2</v>
      </c>
      <c r="J881" s="3" t="s">
        <v>2</v>
      </c>
      <c r="K881" s="3" t="s">
        <v>2</v>
      </c>
      <c r="L881" s="3" t="s">
        <v>2</v>
      </c>
      <c r="M881" s="3" t="s">
        <v>2</v>
      </c>
      <c r="N881" s="3" t="s">
        <v>2</v>
      </c>
    </row>
    <row r="882" spans="1:14" ht="20.25" customHeight="1">
      <c r="A882" s="3" t="s">
        <v>977</v>
      </c>
      <c r="B882" s="3" t="s">
        <v>2515</v>
      </c>
      <c r="C882" s="3">
        <v>76.27</v>
      </c>
      <c r="D882" s="3">
        <v>68.34</v>
      </c>
      <c r="E882" s="3">
        <v>68.34</v>
      </c>
      <c r="F882" s="3">
        <v>0.48099999999999998</v>
      </c>
      <c r="G882" s="3">
        <v>0.43099999999999999</v>
      </c>
      <c r="H882" s="3">
        <v>0.43099999999999999</v>
      </c>
      <c r="I882" s="3">
        <v>5224.7</v>
      </c>
      <c r="J882" s="3">
        <v>3.3000000000000002E-2</v>
      </c>
      <c r="K882" s="3">
        <v>5224.7</v>
      </c>
      <c r="L882" s="3">
        <v>3.3000000000000002E-2</v>
      </c>
      <c r="M882" s="3">
        <v>0</v>
      </c>
      <c r="N882" s="3">
        <v>0</v>
      </c>
    </row>
    <row r="883" spans="1:14" ht="20.25" customHeight="1">
      <c r="A883" s="3" t="s">
        <v>978</v>
      </c>
      <c r="B883" s="3" t="s">
        <v>2516</v>
      </c>
      <c r="C883" s="3" t="s">
        <v>2</v>
      </c>
      <c r="D883" s="3" t="s">
        <v>2</v>
      </c>
      <c r="E883" s="3" t="s">
        <v>2</v>
      </c>
      <c r="F883" s="3" t="s">
        <v>2</v>
      </c>
      <c r="G883" s="3" t="s">
        <v>2</v>
      </c>
      <c r="H883" s="3" t="s">
        <v>2</v>
      </c>
      <c r="I883" s="3" t="s">
        <v>2</v>
      </c>
      <c r="J883" s="3" t="s">
        <v>2</v>
      </c>
      <c r="K883" s="3" t="s">
        <v>2</v>
      </c>
      <c r="L883" s="3" t="s">
        <v>2</v>
      </c>
      <c r="M883" s="3" t="s">
        <v>2</v>
      </c>
      <c r="N883" s="3" t="s">
        <v>2</v>
      </c>
    </row>
    <row r="884" spans="1:14" ht="20.25" customHeight="1">
      <c r="A884" s="3" t="s">
        <v>979</v>
      </c>
      <c r="B884" s="3" t="s">
        <v>2517</v>
      </c>
      <c r="C884" s="3" t="s">
        <v>2</v>
      </c>
      <c r="D884" s="3" t="s">
        <v>2</v>
      </c>
      <c r="E884" s="3" t="s">
        <v>2</v>
      </c>
      <c r="F884" s="3" t="s">
        <v>2</v>
      </c>
      <c r="G884" s="3" t="s">
        <v>2</v>
      </c>
      <c r="H884" s="3" t="s">
        <v>2</v>
      </c>
      <c r="I884" s="3" t="s">
        <v>2</v>
      </c>
      <c r="J884" s="3" t="s">
        <v>2</v>
      </c>
      <c r="K884" s="3" t="s">
        <v>2</v>
      </c>
      <c r="L884" s="3" t="s">
        <v>2</v>
      </c>
      <c r="M884" s="3" t="s">
        <v>2</v>
      </c>
      <c r="N884" s="3" t="s">
        <v>2</v>
      </c>
    </row>
    <row r="885" spans="1:14" ht="20.25" customHeight="1">
      <c r="A885" s="3" t="s">
        <v>980</v>
      </c>
      <c r="B885" s="3" t="s">
        <v>2518</v>
      </c>
      <c r="C885" s="3" t="s">
        <v>2</v>
      </c>
      <c r="D885" s="3" t="s">
        <v>2</v>
      </c>
      <c r="E885" s="3" t="s">
        <v>2</v>
      </c>
      <c r="F885" s="3" t="s">
        <v>2</v>
      </c>
      <c r="G885" s="3" t="s">
        <v>2</v>
      </c>
      <c r="H885" s="3" t="s">
        <v>2</v>
      </c>
      <c r="I885" s="3" t="s">
        <v>2</v>
      </c>
      <c r="J885" s="3" t="s">
        <v>2</v>
      </c>
      <c r="K885" s="3" t="s">
        <v>2</v>
      </c>
      <c r="L885" s="3" t="s">
        <v>2</v>
      </c>
      <c r="M885" s="3" t="s">
        <v>2</v>
      </c>
      <c r="N885" s="3" t="s">
        <v>2</v>
      </c>
    </row>
    <row r="886" spans="1:14" ht="20.25" customHeight="1">
      <c r="A886" s="3" t="s">
        <v>981</v>
      </c>
      <c r="B886" s="3" t="s">
        <v>2519</v>
      </c>
      <c r="C886" s="3">
        <v>0.02</v>
      </c>
      <c r="D886" s="3">
        <v>0.02</v>
      </c>
      <c r="E886" s="3">
        <v>0.02</v>
      </c>
      <c r="F886" s="3">
        <v>0.48399999999999999</v>
      </c>
      <c r="G886" s="3">
        <v>0.44700000000000001</v>
      </c>
      <c r="H886" s="3">
        <v>0.44700000000000001</v>
      </c>
      <c r="I886" s="3">
        <v>0</v>
      </c>
      <c r="J886" s="3">
        <v>0</v>
      </c>
      <c r="K886" s="3">
        <v>0</v>
      </c>
      <c r="L886" s="3">
        <v>0</v>
      </c>
      <c r="M886" s="3">
        <v>0</v>
      </c>
      <c r="N886" s="3">
        <v>0</v>
      </c>
    </row>
    <row r="887" spans="1:14" ht="20.25" customHeight="1">
      <c r="A887" s="3" t="s">
        <v>982</v>
      </c>
      <c r="B887" s="3" t="s">
        <v>2520</v>
      </c>
      <c r="C887" s="3">
        <v>1.72</v>
      </c>
      <c r="D887" s="3">
        <v>1.72</v>
      </c>
      <c r="E887" s="3">
        <v>1.72</v>
      </c>
      <c r="F887" s="3">
        <v>0.42199999999999999</v>
      </c>
      <c r="G887" s="3">
        <v>0.42199999999999999</v>
      </c>
      <c r="H887" s="3">
        <v>0.42199999999999999</v>
      </c>
      <c r="I887" s="3">
        <v>3140.8</v>
      </c>
      <c r="J887" s="3">
        <v>0.77249999999999996</v>
      </c>
      <c r="K887" s="3">
        <v>0</v>
      </c>
      <c r="L887" s="3">
        <v>0</v>
      </c>
      <c r="M887" s="3">
        <v>0</v>
      </c>
      <c r="N887" s="3">
        <v>0</v>
      </c>
    </row>
    <row r="888" spans="1:14" ht="20.25" customHeight="1">
      <c r="A888" s="3" t="s">
        <v>983</v>
      </c>
      <c r="B888" s="3" t="s">
        <v>2521</v>
      </c>
      <c r="C888" s="3" t="s">
        <v>2</v>
      </c>
      <c r="D888" s="3" t="s">
        <v>2</v>
      </c>
      <c r="E888" s="3" t="s">
        <v>2</v>
      </c>
      <c r="F888" s="3" t="s">
        <v>2</v>
      </c>
      <c r="G888" s="3" t="s">
        <v>2</v>
      </c>
      <c r="H888" s="3" t="s">
        <v>2</v>
      </c>
      <c r="I888" s="3" t="s">
        <v>2</v>
      </c>
      <c r="J888" s="3" t="s">
        <v>2</v>
      </c>
      <c r="K888" s="3" t="s">
        <v>2</v>
      </c>
      <c r="L888" s="3" t="s">
        <v>2</v>
      </c>
      <c r="M888" s="3" t="s">
        <v>2</v>
      </c>
      <c r="N888" s="3" t="s">
        <v>2</v>
      </c>
    </row>
    <row r="889" spans="1:14" ht="20.25" customHeight="1">
      <c r="A889" s="3" t="s">
        <v>984</v>
      </c>
      <c r="B889" s="3" t="s">
        <v>2522</v>
      </c>
      <c r="C889" s="3" t="s">
        <v>2</v>
      </c>
      <c r="D889" s="3" t="s">
        <v>2</v>
      </c>
      <c r="E889" s="3" t="s">
        <v>2</v>
      </c>
      <c r="F889" s="3" t="s">
        <v>2</v>
      </c>
      <c r="G889" s="3" t="s">
        <v>2</v>
      </c>
      <c r="H889" s="3" t="s">
        <v>2</v>
      </c>
      <c r="I889" s="3" t="s">
        <v>2</v>
      </c>
      <c r="J889" s="3" t="s">
        <v>2</v>
      </c>
      <c r="K889" s="3" t="s">
        <v>2</v>
      </c>
      <c r="L889" s="3" t="s">
        <v>2</v>
      </c>
      <c r="M889" s="3" t="s">
        <v>2</v>
      </c>
      <c r="N889" s="3" t="s">
        <v>2</v>
      </c>
    </row>
    <row r="890" spans="1:14" ht="20.25" customHeight="1">
      <c r="A890" s="3" t="s">
        <v>1177</v>
      </c>
      <c r="B890" s="3" t="s">
        <v>2523</v>
      </c>
      <c r="C890" s="3" t="s">
        <v>2</v>
      </c>
      <c r="D890" s="3" t="s">
        <v>2</v>
      </c>
      <c r="E890" s="3" t="s">
        <v>2</v>
      </c>
      <c r="F890" s="3" t="s">
        <v>2</v>
      </c>
      <c r="G890" s="3" t="s">
        <v>2</v>
      </c>
      <c r="H890" s="3" t="s">
        <v>2</v>
      </c>
      <c r="I890" s="3" t="s">
        <v>2</v>
      </c>
      <c r="J890" s="3" t="s">
        <v>2</v>
      </c>
      <c r="K890" s="3" t="s">
        <v>2</v>
      </c>
      <c r="L890" s="3" t="s">
        <v>2</v>
      </c>
      <c r="M890" s="3" t="s">
        <v>2</v>
      </c>
      <c r="N890" s="3" t="s">
        <v>2</v>
      </c>
    </row>
    <row r="891" spans="1:14" ht="20.25" customHeight="1">
      <c r="A891" s="3" t="s">
        <v>1178</v>
      </c>
      <c r="B891" s="3" t="s">
        <v>2524</v>
      </c>
      <c r="C891" s="3">
        <v>0.02</v>
      </c>
      <c r="D891" s="3">
        <v>0.03</v>
      </c>
      <c r="E891" s="3">
        <v>0.03</v>
      </c>
      <c r="F891" s="3">
        <v>0.73199999999999998</v>
      </c>
      <c r="G891" s="3">
        <v>0.93899999999999995</v>
      </c>
      <c r="H891" s="3">
        <v>0.93899999999999995</v>
      </c>
      <c r="I891" s="3">
        <v>0</v>
      </c>
      <c r="J891" s="3">
        <v>0</v>
      </c>
      <c r="K891" s="3">
        <v>0</v>
      </c>
      <c r="L891" s="3">
        <v>0</v>
      </c>
      <c r="M891" s="3">
        <v>0</v>
      </c>
      <c r="N891" s="3">
        <v>0</v>
      </c>
    </row>
    <row r="892" spans="1:14" ht="20.25" customHeight="1">
      <c r="A892" s="3" t="s">
        <v>1179</v>
      </c>
      <c r="B892" s="3" t="s">
        <v>2525</v>
      </c>
      <c r="C892" s="3" t="s">
        <v>2</v>
      </c>
      <c r="D892" s="3" t="s">
        <v>2</v>
      </c>
      <c r="E892" s="3" t="s">
        <v>2</v>
      </c>
      <c r="F892" s="3" t="s">
        <v>2</v>
      </c>
      <c r="G892" s="3" t="s">
        <v>2</v>
      </c>
      <c r="H892" s="3" t="s">
        <v>2</v>
      </c>
      <c r="I892" s="3" t="s">
        <v>2</v>
      </c>
      <c r="J892" s="3" t="s">
        <v>2</v>
      </c>
      <c r="K892" s="3" t="s">
        <v>2</v>
      </c>
      <c r="L892" s="3" t="s">
        <v>2</v>
      </c>
      <c r="M892" s="3" t="s">
        <v>2</v>
      </c>
      <c r="N892" s="3" t="s">
        <v>2</v>
      </c>
    </row>
    <row r="893" spans="1:14" ht="20.25" customHeight="1">
      <c r="A893" s="3" t="s">
        <v>1180</v>
      </c>
      <c r="B893" s="3" t="s">
        <v>2526</v>
      </c>
      <c r="C893" s="3" t="s">
        <v>2</v>
      </c>
      <c r="D893" s="3" t="s">
        <v>2</v>
      </c>
      <c r="E893" s="3" t="s">
        <v>2</v>
      </c>
      <c r="F893" s="3" t="s">
        <v>2</v>
      </c>
      <c r="G893" s="3" t="s">
        <v>2</v>
      </c>
      <c r="H893" s="3" t="s">
        <v>2</v>
      </c>
      <c r="I893" s="3" t="s">
        <v>2</v>
      </c>
      <c r="J893" s="3" t="s">
        <v>2</v>
      </c>
      <c r="K893" s="3" t="s">
        <v>2</v>
      </c>
      <c r="L893" s="3" t="s">
        <v>2</v>
      </c>
      <c r="M893" s="3" t="s">
        <v>2</v>
      </c>
      <c r="N893" s="3" t="s">
        <v>2</v>
      </c>
    </row>
    <row r="894" spans="1:14" ht="20.25" customHeight="1">
      <c r="A894" s="3" t="s">
        <v>1181</v>
      </c>
      <c r="B894" s="3" t="s">
        <v>2527</v>
      </c>
      <c r="C894" s="3" t="s">
        <v>2</v>
      </c>
      <c r="D894" s="3" t="s">
        <v>2</v>
      </c>
      <c r="E894" s="3" t="s">
        <v>2</v>
      </c>
      <c r="F894" s="3" t="s">
        <v>2</v>
      </c>
      <c r="G894" s="3" t="s">
        <v>2</v>
      </c>
      <c r="H894" s="3" t="s">
        <v>2</v>
      </c>
      <c r="I894" s="3" t="s">
        <v>2</v>
      </c>
      <c r="J894" s="3" t="s">
        <v>2</v>
      </c>
      <c r="K894" s="3" t="s">
        <v>2</v>
      </c>
      <c r="L894" s="3" t="s">
        <v>2</v>
      </c>
      <c r="M894" s="3" t="s">
        <v>2</v>
      </c>
      <c r="N894" s="3" t="s">
        <v>2</v>
      </c>
    </row>
    <row r="895" spans="1:14" ht="20.25" customHeight="1">
      <c r="A895" s="3" t="s">
        <v>1182</v>
      </c>
      <c r="B895" s="3" t="s">
        <v>2528</v>
      </c>
      <c r="C895" s="3">
        <v>10.02</v>
      </c>
      <c r="D895" s="3">
        <v>9.08</v>
      </c>
      <c r="E895" s="3">
        <v>9.08</v>
      </c>
      <c r="F895" s="3">
        <v>0.51300000000000001</v>
      </c>
      <c r="G895" s="3">
        <v>0.46500000000000002</v>
      </c>
      <c r="H895" s="3">
        <v>0.46500000000000002</v>
      </c>
      <c r="I895" s="3">
        <v>500.5</v>
      </c>
      <c r="J895" s="3">
        <v>2.5600000000000001E-2</v>
      </c>
      <c r="K895" s="3">
        <v>500.5</v>
      </c>
      <c r="L895" s="3">
        <v>2.5600000000000001E-2</v>
      </c>
      <c r="M895" s="3">
        <v>0</v>
      </c>
      <c r="N895" s="3">
        <v>0</v>
      </c>
    </row>
    <row r="896" spans="1:14" ht="20.25" customHeight="1">
      <c r="A896" s="3" t="s">
        <v>1183</v>
      </c>
      <c r="B896" s="3" t="s">
        <v>2529</v>
      </c>
      <c r="C896" s="3" t="s">
        <v>2</v>
      </c>
      <c r="D896" s="3" t="s">
        <v>2</v>
      </c>
      <c r="E896" s="3" t="s">
        <v>2</v>
      </c>
      <c r="F896" s="3" t="s">
        <v>2</v>
      </c>
      <c r="G896" s="3" t="s">
        <v>2</v>
      </c>
      <c r="H896" s="3" t="s">
        <v>2</v>
      </c>
      <c r="I896" s="3" t="s">
        <v>2</v>
      </c>
      <c r="J896" s="3" t="s">
        <v>2</v>
      </c>
      <c r="K896" s="3" t="s">
        <v>2</v>
      </c>
      <c r="L896" s="3" t="s">
        <v>2</v>
      </c>
      <c r="M896" s="3" t="s">
        <v>2</v>
      </c>
      <c r="N896" s="3" t="s">
        <v>2</v>
      </c>
    </row>
    <row r="897" spans="1:14" ht="20.25" customHeight="1">
      <c r="A897" s="3" t="s">
        <v>1184</v>
      </c>
      <c r="B897" s="3" t="s">
        <v>2530</v>
      </c>
      <c r="C897" s="3" t="s">
        <v>2</v>
      </c>
      <c r="D897" s="3" t="s">
        <v>2</v>
      </c>
      <c r="E897" s="3" t="s">
        <v>2</v>
      </c>
      <c r="F897" s="3" t="s">
        <v>2</v>
      </c>
      <c r="G897" s="3" t="s">
        <v>2</v>
      </c>
      <c r="H897" s="3" t="s">
        <v>2</v>
      </c>
      <c r="I897" s="3" t="s">
        <v>2</v>
      </c>
      <c r="J897" s="3" t="s">
        <v>2</v>
      </c>
      <c r="K897" s="3" t="s">
        <v>2</v>
      </c>
      <c r="L897" s="3" t="s">
        <v>2</v>
      </c>
      <c r="M897" s="3" t="s">
        <v>2</v>
      </c>
      <c r="N897" s="3" t="s">
        <v>2</v>
      </c>
    </row>
    <row r="898" spans="1:14" ht="20.25" customHeight="1">
      <c r="A898" s="3" t="s">
        <v>1185</v>
      </c>
      <c r="B898" s="3" t="s">
        <v>2531</v>
      </c>
      <c r="C898" s="3" t="s">
        <v>2</v>
      </c>
      <c r="D898" s="3" t="s">
        <v>2</v>
      </c>
      <c r="E898" s="3" t="s">
        <v>2</v>
      </c>
      <c r="F898" s="3" t="s">
        <v>2</v>
      </c>
      <c r="G898" s="3" t="s">
        <v>2</v>
      </c>
      <c r="H898" s="3" t="s">
        <v>2</v>
      </c>
      <c r="I898" s="3" t="s">
        <v>2</v>
      </c>
      <c r="J898" s="3" t="s">
        <v>2</v>
      </c>
      <c r="K898" s="3" t="s">
        <v>2</v>
      </c>
      <c r="L898" s="3" t="s">
        <v>2</v>
      </c>
      <c r="M898" s="3" t="s">
        <v>2</v>
      </c>
      <c r="N898" s="3" t="s">
        <v>2</v>
      </c>
    </row>
    <row r="899" spans="1:14" ht="20.25" customHeight="1">
      <c r="A899" s="3" t="s">
        <v>1186</v>
      </c>
      <c r="B899" s="3" t="s">
        <v>2532</v>
      </c>
      <c r="C899" s="3" t="s">
        <v>2</v>
      </c>
      <c r="D899" s="3" t="s">
        <v>2</v>
      </c>
      <c r="E899" s="3" t="s">
        <v>2</v>
      </c>
      <c r="F899" s="3" t="s">
        <v>2</v>
      </c>
      <c r="G899" s="3" t="s">
        <v>2</v>
      </c>
      <c r="H899" s="3" t="s">
        <v>2</v>
      </c>
      <c r="I899" s="3" t="s">
        <v>2</v>
      </c>
      <c r="J899" s="3" t="s">
        <v>2</v>
      </c>
      <c r="K899" s="3" t="s">
        <v>2</v>
      </c>
      <c r="L899" s="3" t="s">
        <v>2</v>
      </c>
      <c r="M899" s="3" t="s">
        <v>2</v>
      </c>
      <c r="N899" s="3" t="s">
        <v>2</v>
      </c>
    </row>
    <row r="900" spans="1:14" ht="20.25" customHeight="1">
      <c r="A900" s="3" t="s">
        <v>1187</v>
      </c>
      <c r="B900" s="3" t="s">
        <v>2533</v>
      </c>
      <c r="C900" s="3" t="s">
        <v>2</v>
      </c>
      <c r="D900" s="3" t="s">
        <v>2</v>
      </c>
      <c r="E900" s="3" t="s">
        <v>2</v>
      </c>
      <c r="F900" s="3" t="s">
        <v>2</v>
      </c>
      <c r="G900" s="3" t="s">
        <v>2</v>
      </c>
      <c r="H900" s="3" t="s">
        <v>2</v>
      </c>
      <c r="I900" s="3" t="s">
        <v>2</v>
      </c>
      <c r="J900" s="3" t="s">
        <v>2</v>
      </c>
      <c r="K900" s="3" t="s">
        <v>2</v>
      </c>
      <c r="L900" s="3" t="s">
        <v>2</v>
      </c>
      <c r="M900" s="3" t="s">
        <v>2</v>
      </c>
      <c r="N900" s="3" t="s">
        <v>2</v>
      </c>
    </row>
    <row r="901" spans="1:14" ht="20.25" customHeight="1">
      <c r="A901" s="3" t="s">
        <v>1188</v>
      </c>
      <c r="B901" s="3" t="s">
        <v>2534</v>
      </c>
      <c r="C901" s="3" t="s">
        <v>2</v>
      </c>
      <c r="D901" s="3" t="s">
        <v>2</v>
      </c>
      <c r="E901" s="3" t="s">
        <v>2</v>
      </c>
      <c r="F901" s="3" t="s">
        <v>2</v>
      </c>
      <c r="G901" s="3" t="s">
        <v>2</v>
      </c>
      <c r="H901" s="3" t="s">
        <v>2</v>
      </c>
      <c r="I901" s="3" t="s">
        <v>2</v>
      </c>
      <c r="J901" s="3" t="s">
        <v>2</v>
      </c>
      <c r="K901" s="3" t="s">
        <v>2</v>
      </c>
      <c r="L901" s="3" t="s">
        <v>2</v>
      </c>
      <c r="M901" s="3" t="s">
        <v>2</v>
      </c>
      <c r="N901" s="3" t="s">
        <v>2</v>
      </c>
    </row>
    <row r="902" spans="1:14" ht="20.25" customHeight="1">
      <c r="A902" s="3" t="s">
        <v>1189</v>
      </c>
      <c r="B902" s="3" t="s">
        <v>2535</v>
      </c>
      <c r="C902" s="3" t="s">
        <v>2</v>
      </c>
      <c r="D902" s="3" t="s">
        <v>2</v>
      </c>
      <c r="E902" s="3" t="s">
        <v>2</v>
      </c>
      <c r="F902" s="3" t="s">
        <v>2</v>
      </c>
      <c r="G902" s="3" t="s">
        <v>2</v>
      </c>
      <c r="H902" s="3" t="s">
        <v>2</v>
      </c>
      <c r="I902" s="3" t="s">
        <v>2</v>
      </c>
      <c r="J902" s="3" t="s">
        <v>2</v>
      </c>
      <c r="K902" s="3" t="s">
        <v>2</v>
      </c>
      <c r="L902" s="3" t="s">
        <v>2</v>
      </c>
      <c r="M902" s="3" t="s">
        <v>2</v>
      </c>
      <c r="N902" s="3" t="s">
        <v>2</v>
      </c>
    </row>
    <row r="903" spans="1:14" ht="20.25" customHeight="1">
      <c r="A903" s="3" t="s">
        <v>1190</v>
      </c>
      <c r="B903" s="3" t="s">
        <v>2536</v>
      </c>
      <c r="C903" s="3" t="s">
        <v>2</v>
      </c>
      <c r="D903" s="3" t="s">
        <v>2</v>
      </c>
      <c r="E903" s="3" t="s">
        <v>2</v>
      </c>
      <c r="F903" s="3" t="s">
        <v>2</v>
      </c>
      <c r="G903" s="3" t="s">
        <v>2</v>
      </c>
      <c r="H903" s="3" t="s">
        <v>2</v>
      </c>
      <c r="I903" s="3" t="s">
        <v>2</v>
      </c>
      <c r="J903" s="3" t="s">
        <v>2</v>
      </c>
      <c r="K903" s="3" t="s">
        <v>2</v>
      </c>
      <c r="L903" s="3" t="s">
        <v>2</v>
      </c>
      <c r="M903" s="3" t="s">
        <v>2</v>
      </c>
      <c r="N903" s="3" t="s">
        <v>2</v>
      </c>
    </row>
    <row r="904" spans="1:14" ht="20.25" customHeight="1">
      <c r="A904" s="3" t="s">
        <v>1191</v>
      </c>
      <c r="B904" s="3" t="s">
        <v>2537</v>
      </c>
      <c r="C904" s="3" t="s">
        <v>2</v>
      </c>
      <c r="D904" s="3" t="s">
        <v>2</v>
      </c>
      <c r="E904" s="3" t="s">
        <v>2</v>
      </c>
      <c r="F904" s="3" t="s">
        <v>2</v>
      </c>
      <c r="G904" s="3" t="s">
        <v>2</v>
      </c>
      <c r="H904" s="3" t="s">
        <v>2</v>
      </c>
      <c r="I904" s="3" t="s">
        <v>2</v>
      </c>
      <c r="J904" s="3" t="s">
        <v>2</v>
      </c>
      <c r="K904" s="3" t="s">
        <v>2</v>
      </c>
      <c r="L904" s="3" t="s">
        <v>2</v>
      </c>
      <c r="M904" s="3" t="s">
        <v>2</v>
      </c>
      <c r="N904" s="3" t="s">
        <v>2</v>
      </c>
    </row>
    <row r="905" spans="1:14" ht="20.25" customHeight="1">
      <c r="A905" s="3" t="s">
        <v>1192</v>
      </c>
      <c r="B905" s="3" t="s">
        <v>2538</v>
      </c>
      <c r="C905" s="3" t="s">
        <v>2</v>
      </c>
      <c r="D905" s="3" t="s">
        <v>2</v>
      </c>
      <c r="E905" s="3" t="s">
        <v>2</v>
      </c>
      <c r="F905" s="3" t="s">
        <v>2</v>
      </c>
      <c r="G905" s="3" t="s">
        <v>2</v>
      </c>
      <c r="H905" s="3" t="s">
        <v>2</v>
      </c>
      <c r="I905" s="3" t="s">
        <v>2</v>
      </c>
      <c r="J905" s="3" t="s">
        <v>2</v>
      </c>
      <c r="K905" s="3" t="s">
        <v>2</v>
      </c>
      <c r="L905" s="3" t="s">
        <v>2</v>
      </c>
      <c r="M905" s="3" t="s">
        <v>2</v>
      </c>
      <c r="N905" s="3" t="s">
        <v>2</v>
      </c>
    </row>
    <row r="906" spans="1:14" ht="20.25" customHeight="1">
      <c r="A906" s="3" t="s">
        <v>1193</v>
      </c>
      <c r="B906" s="3" t="s">
        <v>2539</v>
      </c>
      <c r="C906" s="3" t="s">
        <v>2</v>
      </c>
      <c r="D906" s="3" t="s">
        <v>2</v>
      </c>
      <c r="E906" s="3" t="s">
        <v>2</v>
      </c>
      <c r="F906" s="3" t="s">
        <v>2</v>
      </c>
      <c r="G906" s="3" t="s">
        <v>2</v>
      </c>
      <c r="H906" s="3" t="s">
        <v>2</v>
      </c>
      <c r="I906" s="3" t="s">
        <v>2</v>
      </c>
      <c r="J906" s="3" t="s">
        <v>2</v>
      </c>
      <c r="K906" s="3" t="s">
        <v>2</v>
      </c>
      <c r="L906" s="3" t="s">
        <v>2</v>
      </c>
      <c r="M906" s="3" t="s">
        <v>2</v>
      </c>
      <c r="N906" s="3" t="s">
        <v>2</v>
      </c>
    </row>
    <row r="907" spans="1:14" ht="20.25" customHeight="1">
      <c r="A907" s="3" t="s">
        <v>1194</v>
      </c>
      <c r="B907" s="3" t="s">
        <v>2540</v>
      </c>
      <c r="C907" s="3" t="s">
        <v>2</v>
      </c>
      <c r="D907" s="3" t="s">
        <v>2</v>
      </c>
      <c r="E907" s="3" t="s">
        <v>2</v>
      </c>
      <c r="F907" s="3" t="s">
        <v>2</v>
      </c>
      <c r="G907" s="3" t="s">
        <v>2</v>
      </c>
      <c r="H907" s="3" t="s">
        <v>2</v>
      </c>
      <c r="I907" s="3" t="s">
        <v>2</v>
      </c>
      <c r="J907" s="3" t="s">
        <v>2</v>
      </c>
      <c r="K907" s="3" t="s">
        <v>2</v>
      </c>
      <c r="L907" s="3" t="s">
        <v>2</v>
      </c>
      <c r="M907" s="3" t="s">
        <v>2</v>
      </c>
      <c r="N907" s="3" t="s">
        <v>2</v>
      </c>
    </row>
    <row r="908" spans="1:14" ht="20.25" customHeight="1">
      <c r="A908" s="3" t="s">
        <v>1195</v>
      </c>
      <c r="B908" s="3" t="s">
        <v>2541</v>
      </c>
      <c r="C908" s="3" t="s">
        <v>2</v>
      </c>
      <c r="D908" s="3" t="s">
        <v>2</v>
      </c>
      <c r="E908" s="3" t="s">
        <v>2</v>
      </c>
      <c r="F908" s="3" t="s">
        <v>2</v>
      </c>
      <c r="G908" s="3" t="s">
        <v>2</v>
      </c>
      <c r="H908" s="3" t="s">
        <v>2</v>
      </c>
      <c r="I908" s="3" t="s">
        <v>2</v>
      </c>
      <c r="J908" s="3" t="s">
        <v>2</v>
      </c>
      <c r="K908" s="3" t="s">
        <v>2</v>
      </c>
      <c r="L908" s="3" t="s">
        <v>2</v>
      </c>
      <c r="M908" s="3" t="s">
        <v>2</v>
      </c>
      <c r="N908" s="3" t="s">
        <v>2</v>
      </c>
    </row>
    <row r="909" spans="1:14" ht="20.25" customHeight="1">
      <c r="A909" s="3" t="s">
        <v>1196</v>
      </c>
      <c r="B909" s="3" t="s">
        <v>2542</v>
      </c>
      <c r="C909" s="3" t="s">
        <v>2</v>
      </c>
      <c r="D909" s="3" t="s">
        <v>2</v>
      </c>
      <c r="E909" s="3" t="s">
        <v>2</v>
      </c>
      <c r="F909" s="3" t="s">
        <v>2</v>
      </c>
      <c r="G909" s="3" t="s">
        <v>2</v>
      </c>
      <c r="H909" s="3" t="s">
        <v>2</v>
      </c>
      <c r="I909" s="3" t="s">
        <v>2</v>
      </c>
      <c r="J909" s="3" t="s">
        <v>2</v>
      </c>
      <c r="K909" s="3" t="s">
        <v>2</v>
      </c>
      <c r="L909" s="3" t="s">
        <v>2</v>
      </c>
      <c r="M909" s="3" t="s">
        <v>2</v>
      </c>
      <c r="N909" s="3" t="s">
        <v>2</v>
      </c>
    </row>
    <row r="910" spans="1:14" ht="20.25" customHeight="1">
      <c r="A910" s="3" t="s">
        <v>1197</v>
      </c>
      <c r="B910" s="3" t="s">
        <v>2543</v>
      </c>
      <c r="C910" s="3" t="s">
        <v>2</v>
      </c>
      <c r="D910" s="3" t="s">
        <v>2</v>
      </c>
      <c r="E910" s="3" t="s">
        <v>2</v>
      </c>
      <c r="F910" s="3" t="s">
        <v>2</v>
      </c>
      <c r="G910" s="3" t="s">
        <v>2</v>
      </c>
      <c r="H910" s="3" t="s">
        <v>2</v>
      </c>
      <c r="I910" s="3" t="s">
        <v>2</v>
      </c>
      <c r="J910" s="3" t="s">
        <v>2</v>
      </c>
      <c r="K910" s="3" t="s">
        <v>2</v>
      </c>
      <c r="L910" s="3" t="s">
        <v>2</v>
      </c>
      <c r="M910" s="3" t="s">
        <v>2</v>
      </c>
      <c r="N910" s="3" t="s">
        <v>2</v>
      </c>
    </row>
    <row r="911" spans="1:14" ht="20.25" customHeight="1">
      <c r="A911" s="3" t="s">
        <v>1198</v>
      </c>
      <c r="B911" s="3" t="s">
        <v>2544</v>
      </c>
      <c r="C911" s="3" t="s">
        <v>2</v>
      </c>
      <c r="D911" s="3" t="s">
        <v>2</v>
      </c>
      <c r="E911" s="3" t="s">
        <v>2</v>
      </c>
      <c r="F911" s="3" t="s">
        <v>2</v>
      </c>
      <c r="G911" s="3" t="s">
        <v>2</v>
      </c>
      <c r="H911" s="3" t="s">
        <v>2</v>
      </c>
      <c r="I911" s="3" t="s">
        <v>2</v>
      </c>
      <c r="J911" s="3" t="s">
        <v>2</v>
      </c>
      <c r="K911" s="3" t="s">
        <v>2</v>
      </c>
      <c r="L911" s="3" t="s">
        <v>2</v>
      </c>
      <c r="M911" s="3" t="s">
        <v>2</v>
      </c>
      <c r="N911" s="3" t="s">
        <v>2</v>
      </c>
    </row>
    <row r="912" spans="1:14" ht="20.25" customHeight="1">
      <c r="A912" s="3" t="s">
        <v>1199</v>
      </c>
      <c r="B912" s="3" t="s">
        <v>2545</v>
      </c>
      <c r="C912" s="3" t="s">
        <v>2</v>
      </c>
      <c r="D912" s="3" t="s">
        <v>2</v>
      </c>
      <c r="E912" s="3" t="s">
        <v>2</v>
      </c>
      <c r="F912" s="3" t="s">
        <v>2</v>
      </c>
      <c r="G912" s="3" t="s">
        <v>2</v>
      </c>
      <c r="H912" s="3" t="s">
        <v>2</v>
      </c>
      <c r="I912" s="3" t="s">
        <v>2</v>
      </c>
      <c r="J912" s="3" t="s">
        <v>2</v>
      </c>
      <c r="K912" s="3" t="s">
        <v>2</v>
      </c>
      <c r="L912" s="3" t="s">
        <v>2</v>
      </c>
      <c r="M912" s="3" t="s">
        <v>2</v>
      </c>
      <c r="N912" s="3" t="s">
        <v>2</v>
      </c>
    </row>
    <row r="913" spans="1:14" ht="20.25" customHeight="1">
      <c r="A913" s="3" t="s">
        <v>1200</v>
      </c>
      <c r="B913" s="3" t="s">
        <v>2546</v>
      </c>
      <c r="C913" s="3" t="s">
        <v>2</v>
      </c>
      <c r="D913" s="3" t="s">
        <v>2</v>
      </c>
      <c r="E913" s="3" t="s">
        <v>2</v>
      </c>
      <c r="F913" s="3" t="s">
        <v>2</v>
      </c>
      <c r="G913" s="3" t="s">
        <v>2</v>
      </c>
      <c r="H913" s="3" t="s">
        <v>2</v>
      </c>
      <c r="I913" s="3" t="s">
        <v>2</v>
      </c>
      <c r="J913" s="3" t="s">
        <v>2</v>
      </c>
      <c r="K913" s="3" t="s">
        <v>2</v>
      </c>
      <c r="L913" s="3" t="s">
        <v>2</v>
      </c>
      <c r="M913" s="3" t="s">
        <v>2</v>
      </c>
      <c r="N913" s="3" t="s">
        <v>2</v>
      </c>
    </row>
    <row r="914" spans="1:14" ht="20.25" customHeight="1">
      <c r="A914" s="3" t="s">
        <v>1201</v>
      </c>
      <c r="B914" s="3" t="s">
        <v>2547</v>
      </c>
      <c r="C914" s="3" t="s">
        <v>2</v>
      </c>
      <c r="D914" s="3" t="s">
        <v>2</v>
      </c>
      <c r="E914" s="3" t="s">
        <v>2</v>
      </c>
      <c r="F914" s="3" t="s">
        <v>2</v>
      </c>
      <c r="G914" s="3" t="s">
        <v>2</v>
      </c>
      <c r="H914" s="3" t="s">
        <v>2</v>
      </c>
      <c r="I914" s="3" t="s">
        <v>2</v>
      </c>
      <c r="J914" s="3" t="s">
        <v>2</v>
      </c>
      <c r="K914" s="3" t="s">
        <v>2</v>
      </c>
      <c r="L914" s="3" t="s">
        <v>2</v>
      </c>
      <c r="M914" s="3" t="s">
        <v>2</v>
      </c>
      <c r="N914" s="3" t="s">
        <v>2</v>
      </c>
    </row>
    <row r="915" spans="1:14" ht="20.25" customHeight="1">
      <c r="A915" s="3" t="s">
        <v>1202</v>
      </c>
      <c r="B915" s="3" t="s">
        <v>2548</v>
      </c>
      <c r="C915" s="3" t="s">
        <v>2</v>
      </c>
      <c r="D915" s="3" t="s">
        <v>2</v>
      </c>
      <c r="E915" s="3" t="s">
        <v>2</v>
      </c>
      <c r="F915" s="3" t="s">
        <v>2</v>
      </c>
      <c r="G915" s="3" t="s">
        <v>2</v>
      </c>
      <c r="H915" s="3" t="s">
        <v>2</v>
      </c>
      <c r="I915" s="3" t="s">
        <v>2</v>
      </c>
      <c r="J915" s="3" t="s">
        <v>2</v>
      </c>
      <c r="K915" s="3" t="s">
        <v>2</v>
      </c>
      <c r="L915" s="3" t="s">
        <v>2</v>
      </c>
      <c r="M915" s="3" t="s">
        <v>2</v>
      </c>
      <c r="N915" s="3" t="s">
        <v>2</v>
      </c>
    </row>
    <row r="916" spans="1:14" ht="20.25" customHeight="1">
      <c r="A916" s="3" t="s">
        <v>1203</v>
      </c>
      <c r="B916" s="3" t="s">
        <v>2549</v>
      </c>
      <c r="C916" s="3" t="s">
        <v>2</v>
      </c>
      <c r="D916" s="3" t="s">
        <v>2</v>
      </c>
      <c r="E916" s="3" t="s">
        <v>2</v>
      </c>
      <c r="F916" s="3" t="s">
        <v>2</v>
      </c>
      <c r="G916" s="3" t="s">
        <v>2</v>
      </c>
      <c r="H916" s="3" t="s">
        <v>2</v>
      </c>
      <c r="I916" s="3" t="s">
        <v>2</v>
      </c>
      <c r="J916" s="3" t="s">
        <v>2</v>
      </c>
      <c r="K916" s="3" t="s">
        <v>2</v>
      </c>
      <c r="L916" s="3" t="s">
        <v>2</v>
      </c>
      <c r="M916" s="3" t="s">
        <v>2</v>
      </c>
      <c r="N916" s="3" t="s">
        <v>2</v>
      </c>
    </row>
    <row r="917" spans="1:14" ht="20.25" customHeight="1">
      <c r="A917" s="3" t="s">
        <v>1204</v>
      </c>
      <c r="B917" s="3" t="s">
        <v>2550</v>
      </c>
      <c r="C917" s="3" t="s">
        <v>2</v>
      </c>
      <c r="D917" s="3" t="s">
        <v>2</v>
      </c>
      <c r="E917" s="3" t="s">
        <v>2</v>
      </c>
      <c r="F917" s="3" t="s">
        <v>2</v>
      </c>
      <c r="G917" s="3" t="s">
        <v>2</v>
      </c>
      <c r="H917" s="3" t="s">
        <v>2</v>
      </c>
      <c r="I917" s="3" t="s">
        <v>2</v>
      </c>
      <c r="J917" s="3" t="s">
        <v>2</v>
      </c>
      <c r="K917" s="3" t="s">
        <v>2</v>
      </c>
      <c r="L917" s="3" t="s">
        <v>2</v>
      </c>
      <c r="M917" s="3" t="s">
        <v>2</v>
      </c>
      <c r="N917" s="3" t="s">
        <v>2</v>
      </c>
    </row>
    <row r="918" spans="1:14" ht="20.25" customHeight="1">
      <c r="A918" s="3" t="s">
        <v>1205</v>
      </c>
      <c r="B918" s="3" t="s">
        <v>2551</v>
      </c>
      <c r="C918" s="3" t="s">
        <v>2</v>
      </c>
      <c r="D918" s="3" t="s">
        <v>2</v>
      </c>
      <c r="E918" s="3" t="s">
        <v>2</v>
      </c>
      <c r="F918" s="3" t="s">
        <v>2</v>
      </c>
      <c r="G918" s="3" t="s">
        <v>2</v>
      </c>
      <c r="H918" s="3" t="s">
        <v>2</v>
      </c>
      <c r="I918" s="3" t="s">
        <v>2</v>
      </c>
      <c r="J918" s="3" t="s">
        <v>2</v>
      </c>
      <c r="K918" s="3" t="s">
        <v>2</v>
      </c>
      <c r="L918" s="3" t="s">
        <v>2</v>
      </c>
      <c r="M918" s="3" t="s">
        <v>2</v>
      </c>
      <c r="N918" s="3" t="s">
        <v>2</v>
      </c>
    </row>
    <row r="919" spans="1:14" ht="20.25" customHeight="1">
      <c r="A919" s="3" t="s">
        <v>1206</v>
      </c>
      <c r="B919" s="3" t="s">
        <v>2552</v>
      </c>
      <c r="C919" s="3" t="s">
        <v>2</v>
      </c>
      <c r="D919" s="3" t="s">
        <v>2</v>
      </c>
      <c r="E919" s="3" t="s">
        <v>2</v>
      </c>
      <c r="F919" s="3" t="s">
        <v>2</v>
      </c>
      <c r="G919" s="3" t="s">
        <v>2</v>
      </c>
      <c r="H919" s="3" t="s">
        <v>2</v>
      </c>
      <c r="I919" s="3" t="s">
        <v>2</v>
      </c>
      <c r="J919" s="3" t="s">
        <v>2</v>
      </c>
      <c r="K919" s="3" t="s">
        <v>2</v>
      </c>
      <c r="L919" s="3" t="s">
        <v>2</v>
      </c>
      <c r="M919" s="3" t="s">
        <v>2</v>
      </c>
      <c r="N919" s="3" t="s">
        <v>2</v>
      </c>
    </row>
    <row r="920" spans="1:14" ht="20.25" customHeight="1">
      <c r="A920" s="3" t="s">
        <v>1207</v>
      </c>
      <c r="B920" s="3" t="s">
        <v>2553</v>
      </c>
      <c r="C920" s="3" t="s">
        <v>2</v>
      </c>
      <c r="D920" s="3" t="s">
        <v>2</v>
      </c>
      <c r="E920" s="3" t="s">
        <v>2</v>
      </c>
      <c r="F920" s="3" t="s">
        <v>2</v>
      </c>
      <c r="G920" s="3" t="s">
        <v>2</v>
      </c>
      <c r="H920" s="3" t="s">
        <v>2</v>
      </c>
      <c r="I920" s="3" t="s">
        <v>2</v>
      </c>
      <c r="J920" s="3" t="s">
        <v>2</v>
      </c>
      <c r="K920" s="3" t="s">
        <v>2</v>
      </c>
      <c r="L920" s="3" t="s">
        <v>2</v>
      </c>
      <c r="M920" s="3" t="s">
        <v>2</v>
      </c>
      <c r="N920" s="3" t="s">
        <v>2</v>
      </c>
    </row>
    <row r="921" spans="1:14" ht="20.25" customHeight="1">
      <c r="A921" s="3" t="s">
        <v>1208</v>
      </c>
      <c r="B921" s="3" t="s">
        <v>2554</v>
      </c>
      <c r="C921" s="3" t="s">
        <v>2</v>
      </c>
      <c r="D921" s="3" t="s">
        <v>2</v>
      </c>
      <c r="E921" s="3" t="s">
        <v>2</v>
      </c>
      <c r="F921" s="3" t="s">
        <v>2</v>
      </c>
      <c r="G921" s="3" t="s">
        <v>2</v>
      </c>
      <c r="H921" s="3" t="s">
        <v>2</v>
      </c>
      <c r="I921" s="3" t="s">
        <v>2</v>
      </c>
      <c r="J921" s="3" t="s">
        <v>2</v>
      </c>
      <c r="K921" s="3" t="s">
        <v>2</v>
      </c>
      <c r="L921" s="3" t="s">
        <v>2</v>
      </c>
      <c r="M921" s="3" t="s">
        <v>2</v>
      </c>
      <c r="N921" s="3" t="s">
        <v>2</v>
      </c>
    </row>
    <row r="922" spans="1:14" ht="20.25" customHeight="1">
      <c r="A922" s="3" t="s">
        <v>1209</v>
      </c>
      <c r="B922" s="3" t="s">
        <v>2555</v>
      </c>
      <c r="C922" s="3" t="s">
        <v>2</v>
      </c>
      <c r="D922" s="3" t="s">
        <v>2</v>
      </c>
      <c r="E922" s="3" t="s">
        <v>2</v>
      </c>
      <c r="F922" s="3" t="s">
        <v>2</v>
      </c>
      <c r="G922" s="3" t="s">
        <v>2</v>
      </c>
      <c r="H922" s="3" t="s">
        <v>2</v>
      </c>
      <c r="I922" s="3" t="s">
        <v>2</v>
      </c>
      <c r="J922" s="3" t="s">
        <v>2</v>
      </c>
      <c r="K922" s="3" t="s">
        <v>2</v>
      </c>
      <c r="L922" s="3" t="s">
        <v>2</v>
      </c>
      <c r="M922" s="3" t="s">
        <v>2</v>
      </c>
      <c r="N922" s="3" t="s">
        <v>2</v>
      </c>
    </row>
    <row r="923" spans="1:14" ht="20.25" customHeight="1">
      <c r="A923" s="3" t="s">
        <v>1210</v>
      </c>
      <c r="B923" s="3" t="s">
        <v>2556</v>
      </c>
      <c r="C923" s="3" t="s">
        <v>2</v>
      </c>
      <c r="D923" s="3" t="s">
        <v>2</v>
      </c>
      <c r="E923" s="3" t="s">
        <v>2</v>
      </c>
      <c r="F923" s="3" t="s">
        <v>2</v>
      </c>
      <c r="G923" s="3" t="s">
        <v>2</v>
      </c>
      <c r="H923" s="3" t="s">
        <v>2</v>
      </c>
      <c r="I923" s="3" t="s">
        <v>2</v>
      </c>
      <c r="J923" s="3" t="s">
        <v>2</v>
      </c>
      <c r="K923" s="3" t="s">
        <v>2</v>
      </c>
      <c r="L923" s="3" t="s">
        <v>2</v>
      </c>
      <c r="M923" s="3" t="s">
        <v>2</v>
      </c>
      <c r="N923" s="3" t="s">
        <v>2</v>
      </c>
    </row>
    <row r="924" spans="1:14" ht="20.25" customHeight="1">
      <c r="A924" s="3" t="s">
        <v>1211</v>
      </c>
      <c r="B924" s="3" t="s">
        <v>2557</v>
      </c>
      <c r="C924" s="3" t="s">
        <v>2</v>
      </c>
      <c r="D924" s="3" t="s">
        <v>2</v>
      </c>
      <c r="E924" s="3" t="s">
        <v>2</v>
      </c>
      <c r="F924" s="3" t="s">
        <v>2</v>
      </c>
      <c r="G924" s="3" t="s">
        <v>2</v>
      </c>
      <c r="H924" s="3" t="s">
        <v>2</v>
      </c>
      <c r="I924" s="3" t="s">
        <v>2</v>
      </c>
      <c r="J924" s="3" t="s">
        <v>2</v>
      </c>
      <c r="K924" s="3" t="s">
        <v>2</v>
      </c>
      <c r="L924" s="3" t="s">
        <v>2</v>
      </c>
      <c r="M924" s="3" t="s">
        <v>2</v>
      </c>
      <c r="N924" s="3" t="s">
        <v>2</v>
      </c>
    </row>
    <row r="925" spans="1:14" ht="20.25" customHeight="1">
      <c r="A925" s="3" t="s">
        <v>1212</v>
      </c>
      <c r="B925" s="3" t="s">
        <v>2558</v>
      </c>
      <c r="C925" s="3" t="s">
        <v>2</v>
      </c>
      <c r="D925" s="3" t="s">
        <v>2</v>
      </c>
      <c r="E925" s="3" t="s">
        <v>2</v>
      </c>
      <c r="F925" s="3" t="s">
        <v>2</v>
      </c>
      <c r="G925" s="3" t="s">
        <v>2</v>
      </c>
      <c r="H925" s="3" t="s">
        <v>2</v>
      </c>
      <c r="I925" s="3" t="s">
        <v>2</v>
      </c>
      <c r="J925" s="3" t="s">
        <v>2</v>
      </c>
      <c r="K925" s="3" t="s">
        <v>2</v>
      </c>
      <c r="L925" s="3" t="s">
        <v>2</v>
      </c>
      <c r="M925" s="3" t="s">
        <v>2</v>
      </c>
      <c r="N925" s="3" t="s">
        <v>2</v>
      </c>
    </row>
    <row r="926" spans="1:14" ht="20.25" customHeight="1">
      <c r="A926" s="3" t="s">
        <v>1213</v>
      </c>
      <c r="B926" s="3" t="s">
        <v>2559</v>
      </c>
      <c r="C926" s="3" t="s">
        <v>2</v>
      </c>
      <c r="D926" s="3" t="s">
        <v>2</v>
      </c>
      <c r="E926" s="3" t="s">
        <v>2</v>
      </c>
      <c r="F926" s="3" t="s">
        <v>2</v>
      </c>
      <c r="G926" s="3" t="s">
        <v>2</v>
      </c>
      <c r="H926" s="3" t="s">
        <v>2</v>
      </c>
      <c r="I926" s="3" t="s">
        <v>2</v>
      </c>
      <c r="J926" s="3" t="s">
        <v>2</v>
      </c>
      <c r="K926" s="3" t="s">
        <v>2</v>
      </c>
      <c r="L926" s="3" t="s">
        <v>2</v>
      </c>
      <c r="M926" s="3" t="s">
        <v>2</v>
      </c>
      <c r="N926" s="3" t="s">
        <v>2</v>
      </c>
    </row>
    <row r="927" spans="1:14" ht="20.25" customHeight="1">
      <c r="A927" s="3" t="s">
        <v>1214</v>
      </c>
      <c r="B927" s="3" t="s">
        <v>2560</v>
      </c>
      <c r="C927" s="3" t="s">
        <v>2</v>
      </c>
      <c r="D927" s="3" t="s">
        <v>2</v>
      </c>
      <c r="E927" s="3" t="s">
        <v>2</v>
      </c>
      <c r="F927" s="3" t="s">
        <v>2</v>
      </c>
      <c r="G927" s="3" t="s">
        <v>2</v>
      </c>
      <c r="H927" s="3" t="s">
        <v>2</v>
      </c>
      <c r="I927" s="3" t="s">
        <v>2</v>
      </c>
      <c r="J927" s="3" t="s">
        <v>2</v>
      </c>
      <c r="K927" s="3" t="s">
        <v>2</v>
      </c>
      <c r="L927" s="3" t="s">
        <v>2</v>
      </c>
      <c r="M927" s="3" t="s">
        <v>2</v>
      </c>
      <c r="N927" s="3" t="s">
        <v>2</v>
      </c>
    </row>
    <row r="928" spans="1:14" ht="20.25" customHeight="1">
      <c r="A928" s="3" t="s">
        <v>1215</v>
      </c>
      <c r="B928" s="3" t="s">
        <v>2561</v>
      </c>
      <c r="C928" s="3" t="s">
        <v>2</v>
      </c>
      <c r="D928" s="3" t="s">
        <v>2</v>
      </c>
      <c r="E928" s="3" t="s">
        <v>2</v>
      </c>
      <c r="F928" s="3" t="s">
        <v>2</v>
      </c>
      <c r="G928" s="3" t="s">
        <v>2</v>
      </c>
      <c r="H928" s="3" t="s">
        <v>2</v>
      </c>
      <c r="I928" s="3" t="s">
        <v>2</v>
      </c>
      <c r="J928" s="3" t="s">
        <v>2</v>
      </c>
      <c r="K928" s="3" t="s">
        <v>2</v>
      </c>
      <c r="L928" s="3" t="s">
        <v>2</v>
      </c>
      <c r="M928" s="3" t="s">
        <v>2</v>
      </c>
      <c r="N928" s="3" t="s">
        <v>2</v>
      </c>
    </row>
    <row r="929" spans="1:14" ht="20.25" customHeight="1">
      <c r="A929" s="3" t="s">
        <v>1216</v>
      </c>
      <c r="B929" s="3" t="s">
        <v>2562</v>
      </c>
      <c r="C929" s="3" t="s">
        <v>2</v>
      </c>
      <c r="D929" s="3" t="s">
        <v>2</v>
      </c>
      <c r="E929" s="3" t="s">
        <v>2</v>
      </c>
      <c r="F929" s="3" t="s">
        <v>2</v>
      </c>
      <c r="G929" s="3" t="s">
        <v>2</v>
      </c>
      <c r="H929" s="3" t="s">
        <v>2</v>
      </c>
      <c r="I929" s="3" t="s">
        <v>2</v>
      </c>
      <c r="J929" s="3" t="s">
        <v>2</v>
      </c>
      <c r="K929" s="3" t="s">
        <v>2</v>
      </c>
      <c r="L929" s="3" t="s">
        <v>2</v>
      </c>
      <c r="M929" s="3" t="s">
        <v>2</v>
      </c>
      <c r="N929" s="3" t="s">
        <v>2</v>
      </c>
    </row>
    <row r="930" spans="1:14" ht="20.25" customHeight="1">
      <c r="A930" s="3" t="s">
        <v>1217</v>
      </c>
      <c r="B930" s="3" t="s">
        <v>2563</v>
      </c>
      <c r="C930" s="3" t="s">
        <v>2</v>
      </c>
      <c r="D930" s="3" t="s">
        <v>2</v>
      </c>
      <c r="E930" s="3" t="s">
        <v>2</v>
      </c>
      <c r="F930" s="3" t="s">
        <v>2</v>
      </c>
      <c r="G930" s="3" t="s">
        <v>2</v>
      </c>
      <c r="H930" s="3" t="s">
        <v>2</v>
      </c>
      <c r="I930" s="3" t="s">
        <v>2</v>
      </c>
      <c r="J930" s="3" t="s">
        <v>2</v>
      </c>
      <c r="K930" s="3" t="s">
        <v>2</v>
      </c>
      <c r="L930" s="3" t="s">
        <v>2</v>
      </c>
      <c r="M930" s="3" t="s">
        <v>2</v>
      </c>
      <c r="N930" s="3" t="s">
        <v>2</v>
      </c>
    </row>
    <row r="931" spans="1:14" ht="20.25" customHeight="1">
      <c r="A931" s="3" t="s">
        <v>1218</v>
      </c>
      <c r="B931" s="3" t="s">
        <v>2564</v>
      </c>
      <c r="C931" s="3" t="s">
        <v>2</v>
      </c>
      <c r="D931" s="3" t="s">
        <v>2</v>
      </c>
      <c r="E931" s="3" t="s">
        <v>2</v>
      </c>
      <c r="F931" s="3" t="s">
        <v>2</v>
      </c>
      <c r="G931" s="3" t="s">
        <v>2</v>
      </c>
      <c r="H931" s="3" t="s">
        <v>2</v>
      </c>
      <c r="I931" s="3" t="s">
        <v>2</v>
      </c>
      <c r="J931" s="3" t="s">
        <v>2</v>
      </c>
      <c r="K931" s="3" t="s">
        <v>2</v>
      </c>
      <c r="L931" s="3" t="s">
        <v>2</v>
      </c>
      <c r="M931" s="3" t="s">
        <v>2</v>
      </c>
      <c r="N931" s="3" t="s">
        <v>2</v>
      </c>
    </row>
    <row r="932" spans="1:14" ht="20.25" customHeight="1">
      <c r="A932" s="3" t="s">
        <v>1219</v>
      </c>
      <c r="B932" s="3" t="s">
        <v>2565</v>
      </c>
      <c r="C932" s="3" t="s">
        <v>2</v>
      </c>
      <c r="D932" s="3" t="s">
        <v>2</v>
      </c>
      <c r="E932" s="3" t="s">
        <v>2</v>
      </c>
      <c r="F932" s="3" t="s">
        <v>2</v>
      </c>
      <c r="G932" s="3" t="s">
        <v>2</v>
      </c>
      <c r="H932" s="3" t="s">
        <v>2</v>
      </c>
      <c r="I932" s="3" t="s">
        <v>2</v>
      </c>
      <c r="J932" s="3" t="s">
        <v>2</v>
      </c>
      <c r="K932" s="3" t="s">
        <v>2</v>
      </c>
      <c r="L932" s="3" t="s">
        <v>2</v>
      </c>
      <c r="M932" s="3" t="s">
        <v>2</v>
      </c>
      <c r="N932" s="3" t="s">
        <v>2</v>
      </c>
    </row>
    <row r="933" spans="1:14" ht="20.25" customHeight="1">
      <c r="A933" s="3" t="s">
        <v>1220</v>
      </c>
      <c r="B933" s="3" t="s">
        <v>2566</v>
      </c>
      <c r="C933" s="3" t="s">
        <v>2</v>
      </c>
      <c r="D933" s="3" t="s">
        <v>2</v>
      </c>
      <c r="E933" s="3" t="s">
        <v>2</v>
      </c>
      <c r="F933" s="3" t="s">
        <v>2</v>
      </c>
      <c r="G933" s="3" t="s">
        <v>2</v>
      </c>
      <c r="H933" s="3" t="s">
        <v>2</v>
      </c>
      <c r="I933" s="3" t="s">
        <v>2</v>
      </c>
      <c r="J933" s="3" t="s">
        <v>2</v>
      </c>
      <c r="K933" s="3" t="s">
        <v>2</v>
      </c>
      <c r="L933" s="3" t="s">
        <v>2</v>
      </c>
      <c r="M933" s="3" t="s">
        <v>2</v>
      </c>
      <c r="N933" s="3" t="s">
        <v>2</v>
      </c>
    </row>
    <row r="934" spans="1:14" ht="20.25" customHeight="1">
      <c r="A934" s="3" t="s">
        <v>1221</v>
      </c>
      <c r="B934" s="3" t="s">
        <v>2567</v>
      </c>
      <c r="C934" s="3" t="s">
        <v>2</v>
      </c>
      <c r="D934" s="3" t="s">
        <v>2</v>
      </c>
      <c r="E934" s="3" t="s">
        <v>2</v>
      </c>
      <c r="F934" s="3" t="s">
        <v>2</v>
      </c>
      <c r="G934" s="3" t="s">
        <v>2</v>
      </c>
      <c r="H934" s="3" t="s">
        <v>2</v>
      </c>
      <c r="I934" s="3" t="s">
        <v>2</v>
      </c>
      <c r="J934" s="3" t="s">
        <v>2</v>
      </c>
      <c r="K934" s="3" t="s">
        <v>2</v>
      </c>
      <c r="L934" s="3" t="s">
        <v>2</v>
      </c>
      <c r="M934" s="3" t="s">
        <v>2</v>
      </c>
      <c r="N934" s="3" t="s">
        <v>2</v>
      </c>
    </row>
    <row r="935" spans="1:14" ht="20.25" customHeight="1">
      <c r="A935" s="3" t="s">
        <v>1222</v>
      </c>
      <c r="B935" s="3" t="s">
        <v>2568</v>
      </c>
      <c r="C935" s="3" t="s">
        <v>2</v>
      </c>
      <c r="D935" s="3" t="s">
        <v>2</v>
      </c>
      <c r="E935" s="3" t="s">
        <v>2</v>
      </c>
      <c r="F935" s="3" t="s">
        <v>2</v>
      </c>
      <c r="G935" s="3" t="s">
        <v>2</v>
      </c>
      <c r="H935" s="3" t="s">
        <v>2</v>
      </c>
      <c r="I935" s="3" t="s">
        <v>2</v>
      </c>
      <c r="J935" s="3" t="s">
        <v>2</v>
      </c>
      <c r="K935" s="3" t="s">
        <v>2</v>
      </c>
      <c r="L935" s="3" t="s">
        <v>2</v>
      </c>
      <c r="M935" s="3" t="s">
        <v>2</v>
      </c>
      <c r="N935" s="3" t="s">
        <v>2</v>
      </c>
    </row>
    <row r="936" spans="1:14" ht="20.25" customHeight="1">
      <c r="A936" s="3" t="s">
        <v>1223</v>
      </c>
      <c r="B936" s="3" t="s">
        <v>2569</v>
      </c>
      <c r="C936" s="3" t="s">
        <v>2</v>
      </c>
      <c r="D936" s="3" t="s">
        <v>2</v>
      </c>
      <c r="E936" s="3" t="s">
        <v>2</v>
      </c>
      <c r="F936" s="3" t="s">
        <v>2</v>
      </c>
      <c r="G936" s="3" t="s">
        <v>2</v>
      </c>
      <c r="H936" s="3" t="s">
        <v>2</v>
      </c>
      <c r="I936" s="3" t="s">
        <v>2</v>
      </c>
      <c r="J936" s="3" t="s">
        <v>2</v>
      </c>
      <c r="K936" s="3" t="s">
        <v>2</v>
      </c>
      <c r="L936" s="3" t="s">
        <v>2</v>
      </c>
      <c r="M936" s="3" t="s">
        <v>2</v>
      </c>
      <c r="N936" s="3" t="s">
        <v>2</v>
      </c>
    </row>
    <row r="937" spans="1:14" ht="20.25" customHeight="1">
      <c r="A937" s="3" t="s">
        <v>1224</v>
      </c>
      <c r="B937" s="3" t="s">
        <v>2570</v>
      </c>
      <c r="C937" s="3" t="s">
        <v>2</v>
      </c>
      <c r="D937" s="3" t="s">
        <v>2</v>
      </c>
      <c r="E937" s="3" t="s">
        <v>2</v>
      </c>
      <c r="F937" s="3" t="s">
        <v>2</v>
      </c>
      <c r="G937" s="3" t="s">
        <v>2</v>
      </c>
      <c r="H937" s="3" t="s">
        <v>2</v>
      </c>
      <c r="I937" s="3" t="s">
        <v>2</v>
      </c>
      <c r="J937" s="3" t="s">
        <v>2</v>
      </c>
      <c r="K937" s="3" t="s">
        <v>2</v>
      </c>
      <c r="L937" s="3" t="s">
        <v>2</v>
      </c>
      <c r="M937" s="3" t="s">
        <v>2</v>
      </c>
      <c r="N937" s="3" t="s">
        <v>2</v>
      </c>
    </row>
    <row r="938" spans="1:14" ht="20.25" customHeight="1">
      <c r="A938" s="3" t="s">
        <v>1225</v>
      </c>
      <c r="B938" s="3" t="s">
        <v>2571</v>
      </c>
      <c r="C938" s="3" t="s">
        <v>2</v>
      </c>
      <c r="D938" s="3" t="s">
        <v>2</v>
      </c>
      <c r="E938" s="3" t="s">
        <v>2</v>
      </c>
      <c r="F938" s="3" t="s">
        <v>2</v>
      </c>
      <c r="G938" s="3" t="s">
        <v>2</v>
      </c>
      <c r="H938" s="3" t="s">
        <v>2</v>
      </c>
      <c r="I938" s="3" t="s">
        <v>2</v>
      </c>
      <c r="J938" s="3" t="s">
        <v>2</v>
      </c>
      <c r="K938" s="3" t="s">
        <v>2</v>
      </c>
      <c r="L938" s="3" t="s">
        <v>2</v>
      </c>
      <c r="M938" s="3" t="s">
        <v>2</v>
      </c>
      <c r="N938" s="3" t="s">
        <v>2</v>
      </c>
    </row>
    <row r="939" spans="1:14" ht="20.25" customHeight="1">
      <c r="A939" s="3" t="s">
        <v>1226</v>
      </c>
      <c r="B939" s="3" t="s">
        <v>2572</v>
      </c>
      <c r="C939" s="3" t="s">
        <v>2</v>
      </c>
      <c r="D939" s="3" t="s">
        <v>2</v>
      </c>
      <c r="E939" s="3" t="s">
        <v>2</v>
      </c>
      <c r="F939" s="3" t="s">
        <v>2</v>
      </c>
      <c r="G939" s="3" t="s">
        <v>2</v>
      </c>
      <c r="H939" s="3" t="s">
        <v>2</v>
      </c>
      <c r="I939" s="3" t="s">
        <v>2</v>
      </c>
      <c r="J939" s="3" t="s">
        <v>2</v>
      </c>
      <c r="K939" s="3" t="s">
        <v>2</v>
      </c>
      <c r="L939" s="3" t="s">
        <v>2</v>
      </c>
      <c r="M939" s="3" t="s">
        <v>2</v>
      </c>
      <c r="N939" s="3" t="s">
        <v>2</v>
      </c>
    </row>
    <row r="940" spans="1:14" ht="20.25" customHeight="1">
      <c r="A940" s="3" t="s">
        <v>1227</v>
      </c>
      <c r="B940" s="3" t="s">
        <v>2573</v>
      </c>
      <c r="C940" s="3" t="s">
        <v>2</v>
      </c>
      <c r="D940" s="3" t="s">
        <v>2</v>
      </c>
      <c r="E940" s="3" t="s">
        <v>2</v>
      </c>
      <c r="F940" s="3" t="s">
        <v>2</v>
      </c>
      <c r="G940" s="3" t="s">
        <v>2</v>
      </c>
      <c r="H940" s="3" t="s">
        <v>2</v>
      </c>
      <c r="I940" s="3" t="s">
        <v>2</v>
      </c>
      <c r="J940" s="3" t="s">
        <v>2</v>
      </c>
      <c r="K940" s="3" t="s">
        <v>2</v>
      </c>
      <c r="L940" s="3" t="s">
        <v>2</v>
      </c>
      <c r="M940" s="3" t="s">
        <v>2</v>
      </c>
      <c r="N940" s="3" t="s">
        <v>2</v>
      </c>
    </row>
    <row r="941" spans="1:14" ht="20.25" customHeight="1">
      <c r="A941" s="3" t="s">
        <v>1228</v>
      </c>
      <c r="B941" s="3" t="s">
        <v>2574</v>
      </c>
      <c r="C941" s="3" t="s">
        <v>2</v>
      </c>
      <c r="D941" s="3" t="s">
        <v>2</v>
      </c>
      <c r="E941" s="3" t="s">
        <v>2</v>
      </c>
      <c r="F941" s="3" t="s">
        <v>2</v>
      </c>
      <c r="G941" s="3" t="s">
        <v>2</v>
      </c>
      <c r="H941" s="3" t="s">
        <v>2</v>
      </c>
      <c r="I941" s="3" t="s">
        <v>2</v>
      </c>
      <c r="J941" s="3" t="s">
        <v>2</v>
      </c>
      <c r="K941" s="3" t="s">
        <v>2</v>
      </c>
      <c r="L941" s="3" t="s">
        <v>2</v>
      </c>
      <c r="M941" s="3" t="s">
        <v>2</v>
      </c>
      <c r="N941" s="3" t="s">
        <v>2</v>
      </c>
    </row>
    <row r="942" spans="1:14" ht="20.25" customHeight="1">
      <c r="A942" s="3" t="s">
        <v>1229</v>
      </c>
      <c r="B942" s="3" t="s">
        <v>2575</v>
      </c>
      <c r="C942" s="3" t="s">
        <v>2</v>
      </c>
      <c r="D942" s="3" t="s">
        <v>2</v>
      </c>
      <c r="E942" s="3" t="s">
        <v>2</v>
      </c>
      <c r="F942" s="3" t="s">
        <v>2</v>
      </c>
      <c r="G942" s="3" t="s">
        <v>2</v>
      </c>
      <c r="H942" s="3" t="s">
        <v>2</v>
      </c>
      <c r="I942" s="3" t="s">
        <v>2</v>
      </c>
      <c r="J942" s="3" t="s">
        <v>2</v>
      </c>
      <c r="K942" s="3" t="s">
        <v>2</v>
      </c>
      <c r="L942" s="3" t="s">
        <v>2</v>
      </c>
      <c r="M942" s="3" t="s">
        <v>2</v>
      </c>
      <c r="N942" s="3" t="s">
        <v>2</v>
      </c>
    </row>
    <row r="943" spans="1:14" ht="20.25" customHeight="1">
      <c r="A943" s="3" t="s">
        <v>1230</v>
      </c>
      <c r="B943" s="3" t="s">
        <v>2576</v>
      </c>
      <c r="C943" s="3" t="s">
        <v>2</v>
      </c>
      <c r="D943" s="3" t="s">
        <v>2</v>
      </c>
      <c r="E943" s="3" t="s">
        <v>2</v>
      </c>
      <c r="F943" s="3" t="s">
        <v>2</v>
      </c>
      <c r="G943" s="3" t="s">
        <v>2</v>
      </c>
      <c r="H943" s="3" t="s">
        <v>2</v>
      </c>
      <c r="I943" s="3" t="s">
        <v>2</v>
      </c>
      <c r="J943" s="3" t="s">
        <v>2</v>
      </c>
      <c r="K943" s="3" t="s">
        <v>2</v>
      </c>
      <c r="L943" s="3" t="s">
        <v>2</v>
      </c>
      <c r="M943" s="3" t="s">
        <v>2</v>
      </c>
      <c r="N943" s="3" t="s">
        <v>2</v>
      </c>
    </row>
    <row r="944" spans="1:14" ht="20.25" customHeight="1">
      <c r="A944" s="3" t="s">
        <v>1678</v>
      </c>
      <c r="B944" s="3" t="s">
        <v>2577</v>
      </c>
      <c r="C944" s="3" t="s">
        <v>2</v>
      </c>
      <c r="D944" s="3" t="s">
        <v>2</v>
      </c>
      <c r="E944" s="3" t="s">
        <v>2</v>
      </c>
      <c r="F944" s="3" t="s">
        <v>2</v>
      </c>
      <c r="G944" s="3" t="s">
        <v>2</v>
      </c>
      <c r="H944" s="3" t="s">
        <v>2</v>
      </c>
      <c r="I944" s="3" t="s">
        <v>2</v>
      </c>
      <c r="J944" s="3" t="s">
        <v>2</v>
      </c>
      <c r="K944" s="3" t="s">
        <v>2</v>
      </c>
      <c r="L944" s="3" t="s">
        <v>2</v>
      </c>
      <c r="M944" s="3" t="s">
        <v>2</v>
      </c>
      <c r="N944" s="3" t="s">
        <v>2</v>
      </c>
    </row>
    <row r="945" spans="1:14" ht="20.25" customHeight="1">
      <c r="A945" s="3" t="s">
        <v>1679</v>
      </c>
      <c r="B945" s="3" t="s">
        <v>2578</v>
      </c>
      <c r="C945" s="3" t="s">
        <v>2</v>
      </c>
      <c r="D945" s="3" t="s">
        <v>2</v>
      </c>
      <c r="E945" s="3" t="s">
        <v>2</v>
      </c>
      <c r="F945" s="3" t="s">
        <v>2</v>
      </c>
      <c r="G945" s="3" t="s">
        <v>2</v>
      </c>
      <c r="H945" s="3" t="s">
        <v>2</v>
      </c>
      <c r="I945" s="3" t="s">
        <v>2</v>
      </c>
      <c r="J945" s="3" t="s">
        <v>2</v>
      </c>
      <c r="K945" s="3" t="s">
        <v>2</v>
      </c>
      <c r="L945" s="3" t="s">
        <v>2</v>
      </c>
      <c r="M945" s="3" t="s">
        <v>2</v>
      </c>
      <c r="N945" s="3" t="s">
        <v>2</v>
      </c>
    </row>
    <row r="946" spans="1:14" ht="20.25" customHeight="1">
      <c r="A946" s="3" t="s">
        <v>1680</v>
      </c>
      <c r="B946" s="3" t="s">
        <v>2579</v>
      </c>
      <c r="C946" s="3" t="s">
        <v>2</v>
      </c>
      <c r="D946" s="3" t="s">
        <v>2</v>
      </c>
      <c r="E946" s="3" t="s">
        <v>2</v>
      </c>
      <c r="F946" s="3" t="s">
        <v>2</v>
      </c>
      <c r="G946" s="3" t="s">
        <v>2</v>
      </c>
      <c r="H946" s="3" t="s">
        <v>2</v>
      </c>
      <c r="I946" s="3" t="s">
        <v>2</v>
      </c>
      <c r="J946" s="3" t="s">
        <v>2</v>
      </c>
      <c r="K946" s="3" t="s">
        <v>2</v>
      </c>
      <c r="L946" s="3" t="s">
        <v>2</v>
      </c>
      <c r="M946" s="3" t="s">
        <v>2</v>
      </c>
      <c r="N946" s="3" t="s">
        <v>2</v>
      </c>
    </row>
    <row r="947" spans="1:14" ht="20.25" customHeight="1">
      <c r="A947" s="3" t="s">
        <v>1681</v>
      </c>
      <c r="B947" s="3" t="s">
        <v>2580</v>
      </c>
      <c r="C947" s="3" t="s">
        <v>2</v>
      </c>
      <c r="D947" s="3" t="s">
        <v>2</v>
      </c>
      <c r="E947" s="3" t="s">
        <v>2</v>
      </c>
      <c r="F947" s="3" t="s">
        <v>2</v>
      </c>
      <c r="G947" s="3" t="s">
        <v>2</v>
      </c>
      <c r="H947" s="3" t="s">
        <v>2</v>
      </c>
      <c r="I947" s="3" t="s">
        <v>2</v>
      </c>
      <c r="J947" s="3" t="s">
        <v>2</v>
      </c>
      <c r="K947" s="3" t="s">
        <v>2</v>
      </c>
      <c r="L947" s="3" t="s">
        <v>2</v>
      </c>
      <c r="M947" s="3" t="s">
        <v>2</v>
      </c>
      <c r="N947" s="3" t="s">
        <v>2</v>
      </c>
    </row>
    <row r="948" spans="1:14" ht="20.25" customHeight="1">
      <c r="A948" s="3" t="s">
        <v>1682</v>
      </c>
      <c r="B948" s="3" t="s">
        <v>2581</v>
      </c>
      <c r="C948" s="3" t="s">
        <v>2</v>
      </c>
      <c r="D948" s="3" t="s">
        <v>2</v>
      </c>
      <c r="E948" s="3" t="s">
        <v>2</v>
      </c>
      <c r="F948" s="3" t="s">
        <v>2</v>
      </c>
      <c r="G948" s="3" t="s">
        <v>2</v>
      </c>
      <c r="H948" s="3" t="s">
        <v>2</v>
      </c>
      <c r="I948" s="3" t="s">
        <v>2</v>
      </c>
      <c r="J948" s="3" t="s">
        <v>2</v>
      </c>
      <c r="K948" s="3" t="s">
        <v>2</v>
      </c>
      <c r="L948" s="3" t="s">
        <v>2</v>
      </c>
      <c r="M948" s="3" t="s">
        <v>2</v>
      </c>
      <c r="N948" s="3" t="s">
        <v>2</v>
      </c>
    </row>
    <row r="949" spans="1:14" ht="20.25" customHeight="1">
      <c r="A949" s="3" t="s">
        <v>1683</v>
      </c>
      <c r="B949" s="3" t="s">
        <v>2582</v>
      </c>
      <c r="C949" s="3" t="s">
        <v>2</v>
      </c>
      <c r="D949" s="3" t="s">
        <v>2</v>
      </c>
      <c r="E949" s="3" t="s">
        <v>2</v>
      </c>
      <c r="F949" s="3" t="s">
        <v>2</v>
      </c>
      <c r="G949" s="3" t="s">
        <v>2</v>
      </c>
      <c r="H949" s="3" t="s">
        <v>2</v>
      </c>
      <c r="I949" s="3" t="s">
        <v>2</v>
      </c>
      <c r="J949" s="3" t="s">
        <v>2</v>
      </c>
      <c r="K949" s="3" t="s">
        <v>2</v>
      </c>
      <c r="L949" s="3" t="s">
        <v>2</v>
      </c>
      <c r="M949" s="3" t="s">
        <v>2</v>
      </c>
      <c r="N949" s="3" t="s">
        <v>2</v>
      </c>
    </row>
    <row r="950" spans="1:14" ht="20.25" customHeight="1">
      <c r="A950" s="3" t="s">
        <v>1684</v>
      </c>
      <c r="B950" s="3" t="s">
        <v>2583</v>
      </c>
      <c r="C950" s="3" t="s">
        <v>2</v>
      </c>
      <c r="D950" s="3" t="s">
        <v>2</v>
      </c>
      <c r="E950" s="3" t="s">
        <v>2</v>
      </c>
      <c r="F950" s="3" t="s">
        <v>2</v>
      </c>
      <c r="G950" s="3" t="s">
        <v>2</v>
      </c>
      <c r="H950" s="3" t="s">
        <v>2</v>
      </c>
      <c r="I950" s="3" t="s">
        <v>2</v>
      </c>
      <c r="J950" s="3" t="s">
        <v>2</v>
      </c>
      <c r="K950" s="3" t="s">
        <v>2</v>
      </c>
      <c r="L950" s="3" t="s">
        <v>2</v>
      </c>
      <c r="M950" s="3" t="s">
        <v>2</v>
      </c>
      <c r="N950" s="3" t="s">
        <v>2</v>
      </c>
    </row>
    <row r="951" spans="1:14" ht="20.25" customHeight="1">
      <c r="A951" s="3" t="s">
        <v>1685</v>
      </c>
      <c r="B951" s="3" t="s">
        <v>2584</v>
      </c>
      <c r="C951" s="3" t="s">
        <v>2</v>
      </c>
      <c r="D951" s="3" t="s">
        <v>2</v>
      </c>
      <c r="E951" s="3" t="s">
        <v>2</v>
      </c>
      <c r="F951" s="3" t="s">
        <v>2</v>
      </c>
      <c r="G951" s="3" t="s">
        <v>2</v>
      </c>
      <c r="H951" s="3" t="s">
        <v>2</v>
      </c>
      <c r="I951" s="3" t="s">
        <v>2</v>
      </c>
      <c r="J951" s="3" t="s">
        <v>2</v>
      </c>
      <c r="K951" s="3" t="s">
        <v>2</v>
      </c>
      <c r="L951" s="3" t="s">
        <v>2</v>
      </c>
      <c r="M951" s="3" t="s">
        <v>2</v>
      </c>
      <c r="N951" s="3" t="s">
        <v>2</v>
      </c>
    </row>
    <row r="952" spans="1:14" ht="20.25" customHeight="1">
      <c r="A952" s="3" t="s">
        <v>1686</v>
      </c>
      <c r="B952" s="3" t="s">
        <v>2585</v>
      </c>
      <c r="C952" s="3" t="s">
        <v>2</v>
      </c>
      <c r="D952" s="3" t="s">
        <v>2</v>
      </c>
      <c r="E952" s="3" t="s">
        <v>2</v>
      </c>
      <c r="F952" s="3" t="s">
        <v>2</v>
      </c>
      <c r="G952" s="3" t="s">
        <v>2</v>
      </c>
      <c r="H952" s="3" t="s">
        <v>2</v>
      </c>
      <c r="I952" s="3" t="s">
        <v>2</v>
      </c>
      <c r="J952" s="3" t="s">
        <v>2</v>
      </c>
      <c r="K952" s="3" t="s">
        <v>2</v>
      </c>
      <c r="L952" s="3" t="s">
        <v>2</v>
      </c>
      <c r="M952" s="3" t="s">
        <v>2</v>
      </c>
      <c r="N952" s="3" t="s">
        <v>2</v>
      </c>
    </row>
    <row r="953" spans="1:14" ht="20.25" customHeight="1">
      <c r="A953" s="3" t="s">
        <v>1687</v>
      </c>
      <c r="B953" s="3" t="s">
        <v>2586</v>
      </c>
      <c r="C953" s="3" t="s">
        <v>2</v>
      </c>
      <c r="D953" s="3" t="s">
        <v>2</v>
      </c>
      <c r="E953" s="3" t="s">
        <v>2</v>
      </c>
      <c r="F953" s="3" t="s">
        <v>2</v>
      </c>
      <c r="G953" s="3" t="s">
        <v>2</v>
      </c>
      <c r="H953" s="3" t="s">
        <v>2</v>
      </c>
      <c r="I953" s="3" t="s">
        <v>2</v>
      </c>
      <c r="J953" s="3" t="s">
        <v>2</v>
      </c>
      <c r="K953" s="3" t="s">
        <v>2</v>
      </c>
      <c r="L953" s="3" t="s">
        <v>2</v>
      </c>
      <c r="M953" s="3" t="s">
        <v>2</v>
      </c>
      <c r="N953" s="3" t="s">
        <v>2</v>
      </c>
    </row>
    <row r="954" spans="1:14" ht="20.25" customHeight="1">
      <c r="A954" s="3" t="s">
        <v>1688</v>
      </c>
      <c r="B954" s="3" t="s">
        <v>2587</v>
      </c>
      <c r="C954" s="3" t="s">
        <v>2</v>
      </c>
      <c r="D954" s="3" t="s">
        <v>2</v>
      </c>
      <c r="E954" s="3" t="s">
        <v>2</v>
      </c>
      <c r="F954" s="3" t="s">
        <v>2</v>
      </c>
      <c r="G954" s="3" t="s">
        <v>2</v>
      </c>
      <c r="H954" s="3" t="s">
        <v>2</v>
      </c>
      <c r="I954" s="3" t="s">
        <v>2</v>
      </c>
      <c r="J954" s="3" t="s">
        <v>2</v>
      </c>
      <c r="K954" s="3" t="s">
        <v>2</v>
      </c>
      <c r="L954" s="3" t="s">
        <v>2</v>
      </c>
      <c r="M954" s="3" t="s">
        <v>2</v>
      </c>
      <c r="N954" s="3" t="s">
        <v>2</v>
      </c>
    </row>
    <row r="955" spans="1:14" ht="20.25" customHeight="1">
      <c r="A955" s="3" t="s">
        <v>1689</v>
      </c>
      <c r="B955" s="3" t="s">
        <v>2588</v>
      </c>
      <c r="C955" s="3" t="s">
        <v>2</v>
      </c>
      <c r="D955" s="3" t="s">
        <v>2</v>
      </c>
      <c r="E955" s="3" t="s">
        <v>2</v>
      </c>
      <c r="F955" s="3" t="s">
        <v>2</v>
      </c>
      <c r="G955" s="3" t="s">
        <v>2</v>
      </c>
      <c r="H955" s="3" t="s">
        <v>2</v>
      </c>
      <c r="I955" s="3" t="s">
        <v>2</v>
      </c>
      <c r="J955" s="3" t="s">
        <v>2</v>
      </c>
      <c r="K955" s="3" t="s">
        <v>2</v>
      </c>
      <c r="L955" s="3" t="s">
        <v>2</v>
      </c>
      <c r="M955" s="3" t="s">
        <v>2</v>
      </c>
      <c r="N955" s="3" t="s">
        <v>2</v>
      </c>
    </row>
    <row r="956" spans="1:14" ht="20.25" customHeight="1">
      <c r="A956" s="3" t="s">
        <v>1690</v>
      </c>
      <c r="B956" s="3" t="s">
        <v>2589</v>
      </c>
      <c r="C956" s="3" t="s">
        <v>2</v>
      </c>
      <c r="D956" s="3" t="s">
        <v>2</v>
      </c>
      <c r="E956" s="3" t="s">
        <v>2</v>
      </c>
      <c r="F956" s="3" t="s">
        <v>2</v>
      </c>
      <c r="G956" s="3" t="s">
        <v>2</v>
      </c>
      <c r="H956" s="3" t="s">
        <v>2</v>
      </c>
      <c r="I956" s="3" t="s">
        <v>2</v>
      </c>
      <c r="J956" s="3" t="s">
        <v>2</v>
      </c>
      <c r="K956" s="3" t="s">
        <v>2</v>
      </c>
      <c r="L956" s="3" t="s">
        <v>2</v>
      </c>
      <c r="M956" s="3" t="s">
        <v>2</v>
      </c>
      <c r="N956" s="3" t="s">
        <v>2</v>
      </c>
    </row>
    <row r="957" spans="1:14" ht="20.25" customHeight="1">
      <c r="A957" s="3" t="s">
        <v>1691</v>
      </c>
      <c r="B957" s="3" t="s">
        <v>2590</v>
      </c>
      <c r="C957" s="3" t="s">
        <v>2</v>
      </c>
      <c r="D957" s="3" t="s">
        <v>2</v>
      </c>
      <c r="E957" s="3" t="s">
        <v>2</v>
      </c>
      <c r="F957" s="3" t="s">
        <v>2</v>
      </c>
      <c r="G957" s="3" t="s">
        <v>2</v>
      </c>
      <c r="H957" s="3" t="s">
        <v>2</v>
      </c>
      <c r="I957" s="3" t="s">
        <v>2</v>
      </c>
      <c r="J957" s="3" t="s">
        <v>2</v>
      </c>
      <c r="K957" s="3" t="s">
        <v>2</v>
      </c>
      <c r="L957" s="3" t="s">
        <v>2</v>
      </c>
      <c r="M957" s="3" t="s">
        <v>2</v>
      </c>
      <c r="N957" s="3" t="s">
        <v>2</v>
      </c>
    </row>
    <row r="958" spans="1:14" ht="20.25" customHeight="1">
      <c r="A958" s="3" t="s">
        <v>1692</v>
      </c>
      <c r="B958" s="3" t="s">
        <v>2591</v>
      </c>
      <c r="C958" s="3" t="s">
        <v>2</v>
      </c>
      <c r="D958" s="3" t="s">
        <v>2</v>
      </c>
      <c r="E958" s="3" t="s">
        <v>2</v>
      </c>
      <c r="F958" s="3" t="s">
        <v>2</v>
      </c>
      <c r="G958" s="3" t="s">
        <v>2</v>
      </c>
      <c r="H958" s="3" t="s">
        <v>2</v>
      </c>
      <c r="I958" s="3" t="s">
        <v>2</v>
      </c>
      <c r="J958" s="3" t="s">
        <v>2</v>
      </c>
      <c r="K958" s="3" t="s">
        <v>2</v>
      </c>
      <c r="L958" s="3" t="s">
        <v>2</v>
      </c>
      <c r="M958" s="3" t="s">
        <v>2</v>
      </c>
      <c r="N958" s="3" t="s">
        <v>2</v>
      </c>
    </row>
    <row r="959" spans="1:14" ht="20.25" customHeight="1">
      <c r="A959" s="3" t="s">
        <v>1693</v>
      </c>
      <c r="B959" s="3" t="s">
        <v>2592</v>
      </c>
      <c r="C959" s="3" t="s">
        <v>2</v>
      </c>
      <c r="D959" s="3" t="s">
        <v>2</v>
      </c>
      <c r="E959" s="3" t="s">
        <v>2</v>
      </c>
      <c r="F959" s="3" t="s">
        <v>2</v>
      </c>
      <c r="G959" s="3" t="s">
        <v>2</v>
      </c>
      <c r="H959" s="3" t="s">
        <v>2</v>
      </c>
      <c r="I959" s="3" t="s">
        <v>2</v>
      </c>
      <c r="J959" s="3" t="s">
        <v>2</v>
      </c>
      <c r="K959" s="3" t="s">
        <v>2</v>
      </c>
      <c r="L959" s="3" t="s">
        <v>2</v>
      </c>
      <c r="M959" s="3" t="s">
        <v>2</v>
      </c>
      <c r="N959" s="3" t="s">
        <v>2</v>
      </c>
    </row>
    <row r="960" spans="1:14" ht="20.25" customHeight="1">
      <c r="A960" s="3" t="s">
        <v>1694</v>
      </c>
      <c r="B960" s="3" t="s">
        <v>2593</v>
      </c>
      <c r="C960" s="3" t="s">
        <v>2</v>
      </c>
      <c r="D960" s="3" t="s">
        <v>2</v>
      </c>
      <c r="E960" s="3" t="s">
        <v>2</v>
      </c>
      <c r="F960" s="3" t="s">
        <v>2</v>
      </c>
      <c r="G960" s="3" t="s">
        <v>2</v>
      </c>
      <c r="H960" s="3" t="s">
        <v>2</v>
      </c>
      <c r="I960" s="3" t="s">
        <v>2</v>
      </c>
      <c r="J960" s="3" t="s">
        <v>2</v>
      </c>
      <c r="K960" s="3" t="s">
        <v>2</v>
      </c>
      <c r="L960" s="3" t="s">
        <v>2</v>
      </c>
      <c r="M960" s="3" t="s">
        <v>2</v>
      </c>
      <c r="N960" s="3" t="s">
        <v>2</v>
      </c>
    </row>
    <row r="961" spans="1:14" ht="20.25" customHeight="1">
      <c r="A961" s="3" t="s">
        <v>1695</v>
      </c>
      <c r="B961" s="3" t="s">
        <v>2594</v>
      </c>
      <c r="C961" s="3" t="s">
        <v>2</v>
      </c>
      <c r="D961" s="3" t="s">
        <v>2</v>
      </c>
      <c r="E961" s="3" t="s">
        <v>2</v>
      </c>
      <c r="F961" s="3" t="s">
        <v>2</v>
      </c>
      <c r="G961" s="3" t="s">
        <v>2</v>
      </c>
      <c r="H961" s="3" t="s">
        <v>2</v>
      </c>
      <c r="I961" s="3" t="s">
        <v>2</v>
      </c>
      <c r="J961" s="3" t="s">
        <v>2</v>
      </c>
      <c r="K961" s="3" t="s">
        <v>2</v>
      </c>
      <c r="L961" s="3" t="s">
        <v>2</v>
      </c>
      <c r="M961" s="3" t="s">
        <v>2</v>
      </c>
      <c r="N961" s="3" t="s">
        <v>2</v>
      </c>
    </row>
    <row r="962" spans="1:14" ht="20.25" customHeight="1">
      <c r="A962" s="3" t="s">
        <v>1696</v>
      </c>
      <c r="B962" s="3" t="s">
        <v>2595</v>
      </c>
      <c r="C962" s="3" t="s">
        <v>2</v>
      </c>
      <c r="D962" s="3" t="s">
        <v>2</v>
      </c>
      <c r="E962" s="3" t="s">
        <v>2</v>
      </c>
      <c r="F962" s="3" t="s">
        <v>2</v>
      </c>
      <c r="G962" s="3" t="s">
        <v>2</v>
      </c>
      <c r="H962" s="3" t="s">
        <v>2</v>
      </c>
      <c r="I962" s="3" t="s">
        <v>2</v>
      </c>
      <c r="J962" s="3" t="s">
        <v>2</v>
      </c>
      <c r="K962" s="3" t="s">
        <v>2</v>
      </c>
      <c r="L962" s="3" t="s">
        <v>2</v>
      </c>
      <c r="M962" s="3" t="s">
        <v>2</v>
      </c>
      <c r="N962" s="3" t="s">
        <v>2</v>
      </c>
    </row>
    <row r="963" spans="1:14" ht="20.25" customHeight="1">
      <c r="A963" s="3" t="s">
        <v>1697</v>
      </c>
      <c r="B963" s="3" t="s">
        <v>2596</v>
      </c>
      <c r="C963" s="3" t="s">
        <v>2</v>
      </c>
      <c r="D963" s="3" t="s">
        <v>2</v>
      </c>
      <c r="E963" s="3" t="s">
        <v>2</v>
      </c>
      <c r="F963" s="3" t="s">
        <v>2</v>
      </c>
      <c r="G963" s="3" t="s">
        <v>2</v>
      </c>
      <c r="H963" s="3" t="s">
        <v>2</v>
      </c>
      <c r="I963" s="3" t="s">
        <v>2</v>
      </c>
      <c r="J963" s="3" t="s">
        <v>2</v>
      </c>
      <c r="K963" s="3" t="s">
        <v>2</v>
      </c>
      <c r="L963" s="3" t="s">
        <v>2</v>
      </c>
      <c r="M963" s="3" t="s">
        <v>2</v>
      </c>
      <c r="N963" s="3" t="s">
        <v>2</v>
      </c>
    </row>
    <row r="964" spans="1:14" ht="20.25" customHeight="1">
      <c r="A964" s="3" t="s">
        <v>1698</v>
      </c>
      <c r="B964" s="3" t="s">
        <v>2597</v>
      </c>
      <c r="C964" s="3" t="s">
        <v>2</v>
      </c>
      <c r="D964" s="3" t="s">
        <v>2</v>
      </c>
      <c r="E964" s="3" t="s">
        <v>2</v>
      </c>
      <c r="F964" s="3" t="s">
        <v>2</v>
      </c>
      <c r="G964" s="3" t="s">
        <v>2</v>
      </c>
      <c r="H964" s="3" t="s">
        <v>2</v>
      </c>
      <c r="I964" s="3" t="s">
        <v>2</v>
      </c>
      <c r="J964" s="3" t="s">
        <v>2</v>
      </c>
      <c r="K964" s="3" t="s">
        <v>2</v>
      </c>
      <c r="L964" s="3" t="s">
        <v>2</v>
      </c>
      <c r="M964" s="3" t="s">
        <v>2</v>
      </c>
      <c r="N964" s="3" t="s">
        <v>2</v>
      </c>
    </row>
    <row r="965" spans="1:14" ht="20.25" customHeight="1">
      <c r="A965" s="3" t="s">
        <v>1699</v>
      </c>
      <c r="B965" s="3" t="s">
        <v>2598</v>
      </c>
      <c r="C965" s="3" t="s">
        <v>2</v>
      </c>
      <c r="D965" s="3" t="s">
        <v>2</v>
      </c>
      <c r="E965" s="3" t="s">
        <v>2</v>
      </c>
      <c r="F965" s="3" t="s">
        <v>2</v>
      </c>
      <c r="G965" s="3" t="s">
        <v>2</v>
      </c>
      <c r="H965" s="3" t="s">
        <v>2</v>
      </c>
      <c r="I965" s="3" t="s">
        <v>2</v>
      </c>
      <c r="J965" s="3" t="s">
        <v>2</v>
      </c>
      <c r="K965" s="3" t="s">
        <v>2</v>
      </c>
      <c r="L965" s="3" t="s">
        <v>2</v>
      </c>
      <c r="M965" s="3" t="s">
        <v>2</v>
      </c>
      <c r="N965" s="3" t="s">
        <v>2</v>
      </c>
    </row>
    <row r="966" spans="1:14" ht="20.25" customHeight="1">
      <c r="A966" s="3" t="s">
        <v>1700</v>
      </c>
      <c r="B966" s="3" t="s">
        <v>2599</v>
      </c>
      <c r="C966" s="3" t="s">
        <v>2</v>
      </c>
      <c r="D966" s="3" t="s">
        <v>2</v>
      </c>
      <c r="E966" s="3" t="s">
        <v>2</v>
      </c>
      <c r="F966" s="3" t="s">
        <v>2</v>
      </c>
      <c r="G966" s="3" t="s">
        <v>2</v>
      </c>
      <c r="H966" s="3" t="s">
        <v>2</v>
      </c>
      <c r="I966" s="3" t="s">
        <v>2</v>
      </c>
      <c r="J966" s="3" t="s">
        <v>2</v>
      </c>
      <c r="K966" s="3" t="s">
        <v>2</v>
      </c>
      <c r="L966" s="3" t="s">
        <v>2</v>
      </c>
      <c r="M966" s="3" t="s">
        <v>2</v>
      </c>
      <c r="N966" s="3" t="s">
        <v>2</v>
      </c>
    </row>
    <row r="967" spans="1:14" ht="20.25" customHeight="1">
      <c r="A967" s="3" t="s">
        <v>1701</v>
      </c>
      <c r="B967" s="3" t="s">
        <v>2600</v>
      </c>
      <c r="C967" s="3" t="s">
        <v>2</v>
      </c>
      <c r="D967" s="3" t="s">
        <v>2</v>
      </c>
      <c r="E967" s="3" t="s">
        <v>2</v>
      </c>
      <c r="F967" s="3" t="s">
        <v>2</v>
      </c>
      <c r="G967" s="3" t="s">
        <v>2</v>
      </c>
      <c r="H967" s="3" t="s">
        <v>2</v>
      </c>
      <c r="I967" s="3" t="s">
        <v>2</v>
      </c>
      <c r="J967" s="3" t="s">
        <v>2</v>
      </c>
      <c r="K967" s="3" t="s">
        <v>2</v>
      </c>
      <c r="L967" s="3" t="s">
        <v>2</v>
      </c>
      <c r="M967" s="3" t="s">
        <v>2</v>
      </c>
      <c r="N967" s="3" t="s">
        <v>2</v>
      </c>
    </row>
    <row r="968" spans="1:14" ht="20.25" customHeight="1">
      <c r="A968" s="3" t="s">
        <v>1702</v>
      </c>
      <c r="B968" s="3" t="s">
        <v>2601</v>
      </c>
      <c r="C968" s="3" t="s">
        <v>2</v>
      </c>
      <c r="D968" s="3" t="s">
        <v>2</v>
      </c>
      <c r="E968" s="3" t="s">
        <v>2</v>
      </c>
      <c r="F968" s="3" t="s">
        <v>2</v>
      </c>
      <c r="G968" s="3" t="s">
        <v>2</v>
      </c>
      <c r="H968" s="3" t="s">
        <v>2</v>
      </c>
      <c r="I968" s="3" t="s">
        <v>2</v>
      </c>
      <c r="J968" s="3" t="s">
        <v>2</v>
      </c>
      <c r="K968" s="3" t="s">
        <v>2</v>
      </c>
      <c r="L968" s="3" t="s">
        <v>2</v>
      </c>
      <c r="M968" s="3" t="s">
        <v>2</v>
      </c>
      <c r="N968" s="3" t="s">
        <v>2</v>
      </c>
    </row>
    <row r="969" spans="1:14" ht="20.25" customHeight="1">
      <c r="A969" s="3" t="s">
        <v>1703</v>
      </c>
      <c r="B969" s="3" t="s">
        <v>2602</v>
      </c>
      <c r="C969" s="3" t="s">
        <v>2</v>
      </c>
      <c r="D969" s="3" t="s">
        <v>2</v>
      </c>
      <c r="E969" s="3" t="s">
        <v>2</v>
      </c>
      <c r="F969" s="3" t="s">
        <v>2</v>
      </c>
      <c r="G969" s="3" t="s">
        <v>2</v>
      </c>
      <c r="H969" s="3" t="s">
        <v>2</v>
      </c>
      <c r="I969" s="3" t="s">
        <v>2</v>
      </c>
      <c r="J969" s="3" t="s">
        <v>2</v>
      </c>
      <c r="K969" s="3" t="s">
        <v>2</v>
      </c>
      <c r="L969" s="3" t="s">
        <v>2</v>
      </c>
      <c r="M969" s="3" t="s">
        <v>2</v>
      </c>
      <c r="N969" s="3" t="s">
        <v>2</v>
      </c>
    </row>
    <row r="970" spans="1:14" ht="20.25" customHeight="1">
      <c r="A970" s="3" t="s">
        <v>1704</v>
      </c>
      <c r="B970" s="3" t="s">
        <v>2603</v>
      </c>
      <c r="C970" s="3" t="s">
        <v>2</v>
      </c>
      <c r="D970" s="3" t="s">
        <v>2</v>
      </c>
      <c r="E970" s="3" t="s">
        <v>2</v>
      </c>
      <c r="F970" s="3" t="s">
        <v>2</v>
      </c>
      <c r="G970" s="3" t="s">
        <v>2</v>
      </c>
      <c r="H970" s="3" t="s">
        <v>2</v>
      </c>
      <c r="I970" s="3" t="s">
        <v>2</v>
      </c>
      <c r="J970" s="3" t="s">
        <v>2</v>
      </c>
      <c r="K970" s="3" t="s">
        <v>2</v>
      </c>
      <c r="L970" s="3" t="s">
        <v>2</v>
      </c>
      <c r="M970" s="3" t="s">
        <v>2</v>
      </c>
      <c r="N970" s="3" t="s">
        <v>2</v>
      </c>
    </row>
    <row r="971" spans="1:14" ht="20.25" customHeight="1">
      <c r="A971" s="3" t="s">
        <v>1705</v>
      </c>
      <c r="B971" s="3" t="s">
        <v>2604</v>
      </c>
      <c r="C971" s="3" t="s">
        <v>2</v>
      </c>
      <c r="D971" s="3" t="s">
        <v>2</v>
      </c>
      <c r="E971" s="3" t="s">
        <v>2</v>
      </c>
      <c r="F971" s="3" t="s">
        <v>2</v>
      </c>
      <c r="G971" s="3" t="s">
        <v>2</v>
      </c>
      <c r="H971" s="3" t="s">
        <v>2</v>
      </c>
      <c r="I971" s="3" t="s">
        <v>2</v>
      </c>
      <c r="J971" s="3" t="s">
        <v>2</v>
      </c>
      <c r="K971" s="3" t="s">
        <v>2</v>
      </c>
      <c r="L971" s="3" t="s">
        <v>2</v>
      </c>
      <c r="M971" s="3" t="s">
        <v>2</v>
      </c>
      <c r="N971" s="3" t="s">
        <v>2</v>
      </c>
    </row>
    <row r="972" spans="1:14" ht="20.25" customHeight="1">
      <c r="A972" s="3" t="s">
        <v>1706</v>
      </c>
      <c r="B972" s="3" t="s">
        <v>2605</v>
      </c>
      <c r="C972" s="3" t="s">
        <v>2</v>
      </c>
      <c r="D972" s="3" t="s">
        <v>2</v>
      </c>
      <c r="E972" s="3" t="s">
        <v>2</v>
      </c>
      <c r="F972" s="3" t="s">
        <v>2</v>
      </c>
      <c r="G972" s="3" t="s">
        <v>2</v>
      </c>
      <c r="H972" s="3" t="s">
        <v>2</v>
      </c>
      <c r="I972" s="3" t="s">
        <v>2</v>
      </c>
      <c r="J972" s="3" t="s">
        <v>2</v>
      </c>
      <c r="K972" s="3" t="s">
        <v>2</v>
      </c>
      <c r="L972" s="3" t="s">
        <v>2</v>
      </c>
      <c r="M972" s="3" t="s">
        <v>2</v>
      </c>
      <c r="N972" s="3" t="s">
        <v>2</v>
      </c>
    </row>
    <row r="973" spans="1:14" ht="20.25" customHeight="1">
      <c r="A973" s="3" t="s">
        <v>1707</v>
      </c>
      <c r="B973" s="3" t="s">
        <v>2606</v>
      </c>
      <c r="C973" s="3" t="s">
        <v>2</v>
      </c>
      <c r="D973" s="3" t="s">
        <v>2</v>
      </c>
      <c r="E973" s="3" t="s">
        <v>2</v>
      </c>
      <c r="F973" s="3" t="s">
        <v>2</v>
      </c>
      <c r="G973" s="3" t="s">
        <v>2</v>
      </c>
      <c r="H973" s="3" t="s">
        <v>2</v>
      </c>
      <c r="I973" s="3" t="s">
        <v>2</v>
      </c>
      <c r="J973" s="3" t="s">
        <v>2</v>
      </c>
      <c r="K973" s="3" t="s">
        <v>2</v>
      </c>
      <c r="L973" s="3" t="s">
        <v>2</v>
      </c>
      <c r="M973" s="3" t="s">
        <v>2</v>
      </c>
      <c r="N973" s="3" t="s">
        <v>2</v>
      </c>
    </row>
    <row r="974" spans="1:14" ht="20.25" customHeight="1">
      <c r="A974" s="3" t="s">
        <v>1708</v>
      </c>
      <c r="B974" s="3" t="s">
        <v>2607</v>
      </c>
      <c r="C974" s="3" t="s">
        <v>2</v>
      </c>
      <c r="D974" s="3" t="s">
        <v>2</v>
      </c>
      <c r="E974" s="3" t="s">
        <v>2</v>
      </c>
      <c r="F974" s="3" t="s">
        <v>2</v>
      </c>
      <c r="G974" s="3" t="s">
        <v>2</v>
      </c>
      <c r="H974" s="3" t="s">
        <v>2</v>
      </c>
      <c r="I974" s="3" t="s">
        <v>2</v>
      </c>
      <c r="J974" s="3" t="s">
        <v>2</v>
      </c>
      <c r="K974" s="3" t="s">
        <v>2</v>
      </c>
      <c r="L974" s="3" t="s">
        <v>2</v>
      </c>
      <c r="M974" s="3" t="s">
        <v>2</v>
      </c>
      <c r="N974" s="3" t="s">
        <v>2</v>
      </c>
    </row>
    <row r="975" spans="1:14" ht="20.25" customHeight="1">
      <c r="A975" s="3" t="s">
        <v>1709</v>
      </c>
      <c r="B975" s="3" t="s">
        <v>2608</v>
      </c>
      <c r="C975" s="3" t="s">
        <v>2</v>
      </c>
      <c r="D975" s="3" t="s">
        <v>2</v>
      </c>
      <c r="E975" s="3" t="s">
        <v>2</v>
      </c>
      <c r="F975" s="3" t="s">
        <v>2</v>
      </c>
      <c r="G975" s="3" t="s">
        <v>2</v>
      </c>
      <c r="H975" s="3" t="s">
        <v>2</v>
      </c>
      <c r="I975" s="3" t="s">
        <v>2</v>
      </c>
      <c r="J975" s="3" t="s">
        <v>2</v>
      </c>
      <c r="K975" s="3" t="s">
        <v>2</v>
      </c>
      <c r="L975" s="3" t="s">
        <v>2</v>
      </c>
      <c r="M975" s="3" t="s">
        <v>2</v>
      </c>
      <c r="N975" s="3" t="s">
        <v>2</v>
      </c>
    </row>
    <row r="976" spans="1:14" ht="20.25" customHeight="1">
      <c r="A976" s="3" t="s">
        <v>1710</v>
      </c>
      <c r="B976" s="3" t="s">
        <v>2609</v>
      </c>
      <c r="C976" s="3" t="s">
        <v>2</v>
      </c>
      <c r="D976" s="3" t="s">
        <v>2</v>
      </c>
      <c r="E976" s="3" t="s">
        <v>2</v>
      </c>
      <c r="F976" s="3" t="s">
        <v>2</v>
      </c>
      <c r="G976" s="3" t="s">
        <v>2</v>
      </c>
      <c r="H976" s="3" t="s">
        <v>2</v>
      </c>
      <c r="I976" s="3" t="s">
        <v>2</v>
      </c>
      <c r="J976" s="3" t="s">
        <v>2</v>
      </c>
      <c r="K976" s="3" t="s">
        <v>2</v>
      </c>
      <c r="L976" s="3" t="s">
        <v>2</v>
      </c>
      <c r="M976" s="3" t="s">
        <v>2</v>
      </c>
      <c r="N976" s="3" t="s">
        <v>2</v>
      </c>
    </row>
    <row r="977" spans="1:14" ht="20.25" customHeight="1">
      <c r="A977" s="3" t="s">
        <v>1711</v>
      </c>
      <c r="B977" s="3" t="s">
        <v>2610</v>
      </c>
      <c r="C977" s="3" t="s">
        <v>2</v>
      </c>
      <c r="D977" s="3" t="s">
        <v>2</v>
      </c>
      <c r="E977" s="3" t="s">
        <v>2</v>
      </c>
      <c r="F977" s="3" t="s">
        <v>2</v>
      </c>
      <c r="G977" s="3" t="s">
        <v>2</v>
      </c>
      <c r="H977" s="3" t="s">
        <v>2</v>
      </c>
      <c r="I977" s="3" t="s">
        <v>2</v>
      </c>
      <c r="J977" s="3" t="s">
        <v>2</v>
      </c>
      <c r="K977" s="3" t="s">
        <v>2</v>
      </c>
      <c r="L977" s="3" t="s">
        <v>2</v>
      </c>
      <c r="M977" s="3" t="s">
        <v>2</v>
      </c>
      <c r="N977" s="3" t="s">
        <v>2</v>
      </c>
    </row>
    <row r="978" spans="1:14" ht="20.25" customHeight="1">
      <c r="A978" s="3" t="s">
        <v>1712</v>
      </c>
      <c r="B978" s="3" t="s">
        <v>2611</v>
      </c>
      <c r="C978" s="3" t="s">
        <v>2</v>
      </c>
      <c r="D978" s="3" t="s">
        <v>2</v>
      </c>
      <c r="E978" s="3" t="s">
        <v>2</v>
      </c>
      <c r="F978" s="3" t="s">
        <v>2</v>
      </c>
      <c r="G978" s="3" t="s">
        <v>2</v>
      </c>
      <c r="H978" s="3" t="s">
        <v>2</v>
      </c>
      <c r="I978" s="3" t="s">
        <v>2</v>
      </c>
      <c r="J978" s="3" t="s">
        <v>2</v>
      </c>
      <c r="K978" s="3" t="s">
        <v>2</v>
      </c>
      <c r="L978" s="3" t="s">
        <v>2</v>
      </c>
      <c r="M978" s="3" t="s">
        <v>2</v>
      </c>
      <c r="N978" s="3" t="s">
        <v>2</v>
      </c>
    </row>
    <row r="979" spans="1:14" ht="20.25" customHeight="1">
      <c r="A979" s="3" t="s">
        <v>1713</v>
      </c>
      <c r="B979" s="3" t="s">
        <v>2612</v>
      </c>
      <c r="C979" s="3" t="s">
        <v>2</v>
      </c>
      <c r="D979" s="3" t="s">
        <v>2</v>
      </c>
      <c r="E979" s="3" t="s">
        <v>2</v>
      </c>
      <c r="F979" s="3" t="s">
        <v>2</v>
      </c>
      <c r="G979" s="3" t="s">
        <v>2</v>
      </c>
      <c r="H979" s="3" t="s">
        <v>2</v>
      </c>
      <c r="I979" s="3" t="s">
        <v>2</v>
      </c>
      <c r="J979" s="3" t="s">
        <v>2</v>
      </c>
      <c r="K979" s="3" t="s">
        <v>2</v>
      </c>
      <c r="L979" s="3" t="s">
        <v>2</v>
      </c>
      <c r="M979" s="3" t="s">
        <v>2</v>
      </c>
      <c r="N979" s="3" t="s">
        <v>2</v>
      </c>
    </row>
    <row r="980" spans="1:14" ht="20.25" customHeight="1">
      <c r="A980" s="3" t="s">
        <v>1714</v>
      </c>
      <c r="B980" s="3" t="s">
        <v>2613</v>
      </c>
      <c r="C980" s="3" t="s">
        <v>2</v>
      </c>
      <c r="D980" s="3" t="s">
        <v>2</v>
      </c>
      <c r="E980" s="3" t="s">
        <v>2</v>
      </c>
      <c r="F980" s="3" t="s">
        <v>2</v>
      </c>
      <c r="G980" s="3" t="s">
        <v>2</v>
      </c>
      <c r="H980" s="3" t="s">
        <v>2</v>
      </c>
      <c r="I980" s="3" t="s">
        <v>2</v>
      </c>
      <c r="J980" s="3" t="s">
        <v>2</v>
      </c>
      <c r="K980" s="3" t="s">
        <v>2</v>
      </c>
      <c r="L980" s="3" t="s">
        <v>2</v>
      </c>
      <c r="M980" s="3" t="s">
        <v>2</v>
      </c>
      <c r="N980" s="3" t="s">
        <v>2</v>
      </c>
    </row>
    <row r="981" spans="1:14" ht="20.25" customHeight="1">
      <c r="A981" s="3" t="s">
        <v>1715</v>
      </c>
      <c r="B981" s="3" t="s">
        <v>2614</v>
      </c>
      <c r="C981" s="3" t="s">
        <v>2</v>
      </c>
      <c r="D981" s="3" t="s">
        <v>2</v>
      </c>
      <c r="E981" s="3" t="s">
        <v>2</v>
      </c>
      <c r="F981" s="3" t="s">
        <v>2</v>
      </c>
      <c r="G981" s="3" t="s">
        <v>2</v>
      </c>
      <c r="H981" s="3" t="s">
        <v>2</v>
      </c>
      <c r="I981" s="3" t="s">
        <v>2</v>
      </c>
      <c r="J981" s="3" t="s">
        <v>2</v>
      </c>
      <c r="K981" s="3" t="s">
        <v>2</v>
      </c>
      <c r="L981" s="3" t="s">
        <v>2</v>
      </c>
      <c r="M981" s="3" t="s">
        <v>2</v>
      </c>
      <c r="N981" s="3" t="s">
        <v>2</v>
      </c>
    </row>
    <row r="982" spans="1:14" ht="20.25" customHeight="1">
      <c r="A982" s="3" t="s">
        <v>1716</v>
      </c>
      <c r="B982" s="3" t="s">
        <v>2615</v>
      </c>
      <c r="C982" s="3" t="s">
        <v>2</v>
      </c>
      <c r="D982" s="3" t="s">
        <v>2</v>
      </c>
      <c r="E982" s="3" t="s">
        <v>2</v>
      </c>
      <c r="F982" s="3" t="s">
        <v>2</v>
      </c>
      <c r="G982" s="3" t="s">
        <v>2</v>
      </c>
      <c r="H982" s="3" t="s">
        <v>2</v>
      </c>
      <c r="I982" s="3" t="s">
        <v>2</v>
      </c>
      <c r="J982" s="3" t="s">
        <v>2</v>
      </c>
      <c r="K982" s="3" t="s">
        <v>2</v>
      </c>
      <c r="L982" s="3" t="s">
        <v>2</v>
      </c>
      <c r="M982" s="3" t="s">
        <v>2</v>
      </c>
      <c r="N982" s="3" t="s">
        <v>2</v>
      </c>
    </row>
    <row r="983" spans="1:14" ht="20.25" customHeight="1">
      <c r="A983" s="3" t="s">
        <v>1717</v>
      </c>
      <c r="B983" s="3" t="s">
        <v>2616</v>
      </c>
      <c r="C983" s="3" t="s">
        <v>2</v>
      </c>
      <c r="D983" s="3" t="s">
        <v>2</v>
      </c>
      <c r="E983" s="3" t="s">
        <v>2</v>
      </c>
      <c r="F983" s="3" t="s">
        <v>2</v>
      </c>
      <c r="G983" s="3" t="s">
        <v>2</v>
      </c>
      <c r="H983" s="3" t="s">
        <v>2</v>
      </c>
      <c r="I983" s="3" t="s">
        <v>2</v>
      </c>
      <c r="J983" s="3" t="s">
        <v>2</v>
      </c>
      <c r="K983" s="3" t="s">
        <v>2</v>
      </c>
      <c r="L983" s="3" t="s">
        <v>2</v>
      </c>
      <c r="M983" s="3" t="s">
        <v>2</v>
      </c>
      <c r="N983" s="3" t="s">
        <v>2</v>
      </c>
    </row>
    <row r="984" spans="1:14" ht="20.25" customHeight="1">
      <c r="A984" s="3" t="s">
        <v>1718</v>
      </c>
      <c r="B984" s="3" t="s">
        <v>2617</v>
      </c>
      <c r="C984" s="3" t="s">
        <v>2</v>
      </c>
      <c r="D984" s="3" t="s">
        <v>2</v>
      </c>
      <c r="E984" s="3" t="s">
        <v>2</v>
      </c>
      <c r="F984" s="3" t="s">
        <v>2</v>
      </c>
      <c r="G984" s="3" t="s">
        <v>2</v>
      </c>
      <c r="H984" s="3" t="s">
        <v>2</v>
      </c>
      <c r="I984" s="3" t="s">
        <v>2</v>
      </c>
      <c r="J984" s="3" t="s">
        <v>2</v>
      </c>
      <c r="K984" s="3" t="s">
        <v>2</v>
      </c>
      <c r="L984" s="3" t="s">
        <v>2</v>
      </c>
      <c r="M984" s="3" t="s">
        <v>2</v>
      </c>
      <c r="N984" s="3" t="s">
        <v>2</v>
      </c>
    </row>
    <row r="985" spans="1:14" ht="20.25" customHeight="1">
      <c r="A985" s="3" t="s">
        <v>1719</v>
      </c>
      <c r="B985" s="3" t="s">
        <v>2618</v>
      </c>
      <c r="C985" s="3" t="s">
        <v>2</v>
      </c>
      <c r="D985" s="3" t="s">
        <v>2</v>
      </c>
      <c r="E985" s="3" t="s">
        <v>2</v>
      </c>
      <c r="F985" s="3" t="s">
        <v>2</v>
      </c>
      <c r="G985" s="3" t="s">
        <v>2</v>
      </c>
      <c r="H985" s="3" t="s">
        <v>2</v>
      </c>
      <c r="I985" s="3" t="s">
        <v>2</v>
      </c>
      <c r="J985" s="3" t="s">
        <v>2</v>
      </c>
      <c r="K985" s="3" t="s">
        <v>2</v>
      </c>
      <c r="L985" s="3" t="s">
        <v>2</v>
      </c>
      <c r="M985" s="3" t="s">
        <v>2</v>
      </c>
      <c r="N985" s="3" t="s">
        <v>2</v>
      </c>
    </row>
    <row r="986" spans="1:14" ht="20.25" customHeight="1">
      <c r="A986" s="3" t="s">
        <v>1720</v>
      </c>
      <c r="B986" s="3" t="s">
        <v>2619</v>
      </c>
      <c r="C986" s="3" t="s">
        <v>2</v>
      </c>
      <c r="D986" s="3" t="s">
        <v>2</v>
      </c>
      <c r="E986" s="3" t="s">
        <v>2</v>
      </c>
      <c r="F986" s="3" t="s">
        <v>2</v>
      </c>
      <c r="G986" s="3" t="s">
        <v>2</v>
      </c>
      <c r="H986" s="3" t="s">
        <v>2</v>
      </c>
      <c r="I986" s="3" t="s">
        <v>2</v>
      </c>
      <c r="J986" s="3" t="s">
        <v>2</v>
      </c>
      <c r="K986" s="3" t="s">
        <v>2</v>
      </c>
      <c r="L986" s="3" t="s">
        <v>2</v>
      </c>
      <c r="M986" s="3" t="s">
        <v>2</v>
      </c>
      <c r="N986" s="3" t="s">
        <v>2</v>
      </c>
    </row>
    <row r="987" spans="1:14" ht="20.25" customHeight="1">
      <c r="A987" s="3" t="s">
        <v>1721</v>
      </c>
      <c r="B987" s="3" t="s">
        <v>2620</v>
      </c>
      <c r="C987" s="3" t="s">
        <v>2</v>
      </c>
      <c r="D987" s="3" t="s">
        <v>2</v>
      </c>
      <c r="E987" s="3" t="s">
        <v>2</v>
      </c>
      <c r="F987" s="3" t="s">
        <v>2</v>
      </c>
      <c r="G987" s="3" t="s">
        <v>2</v>
      </c>
      <c r="H987" s="3" t="s">
        <v>2</v>
      </c>
      <c r="I987" s="3" t="s">
        <v>2</v>
      </c>
      <c r="J987" s="3" t="s">
        <v>2</v>
      </c>
      <c r="K987" s="3" t="s">
        <v>2</v>
      </c>
      <c r="L987" s="3" t="s">
        <v>2</v>
      </c>
      <c r="M987" s="3" t="s">
        <v>2</v>
      </c>
      <c r="N987" s="3" t="s">
        <v>2</v>
      </c>
    </row>
    <row r="988" spans="1:14" ht="20.25" customHeight="1">
      <c r="A988" s="3" t="s">
        <v>1722</v>
      </c>
      <c r="B988" s="3" t="s">
        <v>2621</v>
      </c>
      <c r="C988" s="3" t="s">
        <v>2</v>
      </c>
      <c r="D988" s="3" t="s">
        <v>2</v>
      </c>
      <c r="E988" s="3" t="s">
        <v>2</v>
      </c>
      <c r="F988" s="3" t="s">
        <v>2</v>
      </c>
      <c r="G988" s="3" t="s">
        <v>2</v>
      </c>
      <c r="H988" s="3" t="s">
        <v>2</v>
      </c>
      <c r="I988" s="3" t="s">
        <v>2</v>
      </c>
      <c r="J988" s="3" t="s">
        <v>2</v>
      </c>
      <c r="K988" s="3" t="s">
        <v>2</v>
      </c>
      <c r="L988" s="3" t="s">
        <v>2</v>
      </c>
      <c r="M988" s="3" t="s">
        <v>2</v>
      </c>
      <c r="N988" s="3" t="s">
        <v>2</v>
      </c>
    </row>
    <row r="989" spans="1:14" ht="20.25" customHeight="1">
      <c r="A989" s="3" t="s">
        <v>1723</v>
      </c>
      <c r="B989" s="3" t="s">
        <v>2622</v>
      </c>
      <c r="C989" s="3" t="s">
        <v>2</v>
      </c>
      <c r="D989" s="3" t="s">
        <v>2</v>
      </c>
      <c r="E989" s="3" t="s">
        <v>2</v>
      </c>
      <c r="F989" s="3" t="s">
        <v>2</v>
      </c>
      <c r="G989" s="3" t="s">
        <v>2</v>
      </c>
      <c r="H989" s="3" t="s">
        <v>2</v>
      </c>
      <c r="I989" s="3" t="s">
        <v>2</v>
      </c>
      <c r="J989" s="3" t="s">
        <v>2</v>
      </c>
      <c r="K989" s="3" t="s">
        <v>2</v>
      </c>
      <c r="L989" s="3" t="s">
        <v>2</v>
      </c>
      <c r="M989" s="3" t="s">
        <v>2</v>
      </c>
      <c r="N989" s="3" t="s">
        <v>2</v>
      </c>
    </row>
    <row r="990" spans="1:14" ht="20.25" customHeight="1">
      <c r="A990" s="3" t="s">
        <v>1724</v>
      </c>
      <c r="B990" s="3" t="s">
        <v>2623</v>
      </c>
      <c r="C990" s="3" t="s">
        <v>2</v>
      </c>
      <c r="D990" s="3" t="s">
        <v>2</v>
      </c>
      <c r="E990" s="3" t="s">
        <v>2</v>
      </c>
      <c r="F990" s="3" t="s">
        <v>2</v>
      </c>
      <c r="G990" s="3" t="s">
        <v>2</v>
      </c>
      <c r="H990" s="3" t="s">
        <v>2</v>
      </c>
      <c r="I990" s="3" t="s">
        <v>2</v>
      </c>
      <c r="J990" s="3" t="s">
        <v>2</v>
      </c>
      <c r="K990" s="3" t="s">
        <v>2</v>
      </c>
      <c r="L990" s="3" t="s">
        <v>2</v>
      </c>
      <c r="M990" s="3" t="s">
        <v>2</v>
      </c>
      <c r="N990" s="3" t="s">
        <v>2</v>
      </c>
    </row>
    <row r="991" spans="1:14" ht="20.25" customHeight="1">
      <c r="A991" s="3" t="s">
        <v>1725</v>
      </c>
      <c r="B991" s="3" t="s">
        <v>2624</v>
      </c>
      <c r="C991" s="3" t="s">
        <v>2</v>
      </c>
      <c r="D991" s="3" t="s">
        <v>2</v>
      </c>
      <c r="E991" s="3" t="s">
        <v>2</v>
      </c>
      <c r="F991" s="3" t="s">
        <v>2</v>
      </c>
      <c r="G991" s="3" t="s">
        <v>2</v>
      </c>
      <c r="H991" s="3" t="s">
        <v>2</v>
      </c>
      <c r="I991" s="3" t="s">
        <v>2</v>
      </c>
      <c r="J991" s="3" t="s">
        <v>2</v>
      </c>
      <c r="K991" s="3" t="s">
        <v>2</v>
      </c>
      <c r="L991" s="3" t="s">
        <v>2</v>
      </c>
      <c r="M991" s="3" t="s">
        <v>2</v>
      </c>
      <c r="N991" s="3" t="s">
        <v>2</v>
      </c>
    </row>
    <row r="992" spans="1:14" ht="20.25" customHeight="1">
      <c r="A992" s="3" t="s">
        <v>1726</v>
      </c>
      <c r="B992" s="3" t="s">
        <v>2625</v>
      </c>
      <c r="C992" s="3" t="s">
        <v>2</v>
      </c>
      <c r="D992" s="3" t="s">
        <v>2</v>
      </c>
      <c r="E992" s="3" t="s">
        <v>2</v>
      </c>
      <c r="F992" s="3" t="s">
        <v>2</v>
      </c>
      <c r="G992" s="3" t="s">
        <v>2</v>
      </c>
      <c r="H992" s="3" t="s">
        <v>2</v>
      </c>
      <c r="I992" s="3" t="s">
        <v>2</v>
      </c>
      <c r="J992" s="3" t="s">
        <v>2</v>
      </c>
      <c r="K992" s="3" t="s">
        <v>2</v>
      </c>
      <c r="L992" s="3" t="s">
        <v>2</v>
      </c>
      <c r="M992" s="3" t="s">
        <v>2</v>
      </c>
      <c r="N992" s="3" t="s">
        <v>2</v>
      </c>
    </row>
    <row r="993" spans="1:14" ht="20.25" customHeight="1">
      <c r="A993" s="3" t="s">
        <v>1727</v>
      </c>
      <c r="B993" s="3" t="s">
        <v>2626</v>
      </c>
      <c r="C993" s="3" t="s">
        <v>2</v>
      </c>
      <c r="D993" s="3" t="s">
        <v>2</v>
      </c>
      <c r="E993" s="3" t="s">
        <v>2</v>
      </c>
      <c r="F993" s="3" t="s">
        <v>2</v>
      </c>
      <c r="G993" s="3" t="s">
        <v>2</v>
      </c>
      <c r="H993" s="3" t="s">
        <v>2</v>
      </c>
      <c r="I993" s="3" t="s">
        <v>2</v>
      </c>
      <c r="J993" s="3" t="s">
        <v>2</v>
      </c>
      <c r="K993" s="3" t="s">
        <v>2</v>
      </c>
      <c r="L993" s="3" t="s">
        <v>2</v>
      </c>
      <c r="M993" s="3" t="s">
        <v>2</v>
      </c>
      <c r="N993" s="3" t="s">
        <v>2</v>
      </c>
    </row>
    <row r="994" spans="1:14" ht="20.25" customHeight="1">
      <c r="A994" s="3" t="s">
        <v>1728</v>
      </c>
      <c r="B994" s="3" t="s">
        <v>2627</v>
      </c>
      <c r="C994" s="3" t="s">
        <v>2</v>
      </c>
      <c r="D994" s="3" t="s">
        <v>2</v>
      </c>
      <c r="E994" s="3" t="s">
        <v>2</v>
      </c>
      <c r="F994" s="3" t="s">
        <v>2</v>
      </c>
      <c r="G994" s="3" t="s">
        <v>2</v>
      </c>
      <c r="H994" s="3" t="s">
        <v>2</v>
      </c>
      <c r="I994" s="3" t="s">
        <v>2</v>
      </c>
      <c r="J994" s="3" t="s">
        <v>2</v>
      </c>
      <c r="K994" s="3" t="s">
        <v>2</v>
      </c>
      <c r="L994" s="3" t="s">
        <v>2</v>
      </c>
      <c r="M994" s="3" t="s">
        <v>2</v>
      </c>
      <c r="N994" s="3" t="s">
        <v>2</v>
      </c>
    </row>
    <row r="995" spans="1:14" ht="20.25" customHeight="1">
      <c r="A995" s="3" t="s">
        <v>1729</v>
      </c>
      <c r="B995" s="3" t="s">
        <v>2628</v>
      </c>
      <c r="C995" s="3" t="s">
        <v>2</v>
      </c>
      <c r="D995" s="3" t="s">
        <v>2</v>
      </c>
      <c r="E995" s="3" t="s">
        <v>2</v>
      </c>
      <c r="F995" s="3" t="s">
        <v>2</v>
      </c>
      <c r="G995" s="3" t="s">
        <v>2</v>
      </c>
      <c r="H995" s="3" t="s">
        <v>2</v>
      </c>
      <c r="I995" s="3" t="s">
        <v>2</v>
      </c>
      <c r="J995" s="3" t="s">
        <v>2</v>
      </c>
      <c r="K995" s="3" t="s">
        <v>2</v>
      </c>
      <c r="L995" s="3" t="s">
        <v>2</v>
      </c>
      <c r="M995" s="3" t="s">
        <v>2</v>
      </c>
      <c r="N995" s="3" t="s">
        <v>2</v>
      </c>
    </row>
    <row r="996" spans="1:14" ht="20.25" customHeight="1">
      <c r="A996" s="3" t="s">
        <v>801</v>
      </c>
      <c r="B996" s="3" t="s">
        <v>2629</v>
      </c>
      <c r="C996" s="3">
        <v>115.84</v>
      </c>
      <c r="D996" s="3">
        <v>110.83</v>
      </c>
      <c r="E996" s="3">
        <v>110.83</v>
      </c>
      <c r="F996" s="3">
        <v>0.76300000000000001</v>
      </c>
      <c r="G996" s="3">
        <v>0.73</v>
      </c>
      <c r="H996" s="3">
        <v>0.73</v>
      </c>
      <c r="I996" s="3">
        <v>1570</v>
      </c>
      <c r="J996" s="3">
        <v>1.03E-2</v>
      </c>
      <c r="K996" s="3">
        <v>1328</v>
      </c>
      <c r="L996" s="3">
        <v>8.6999999999999994E-3</v>
      </c>
      <c r="M996" s="3">
        <v>0</v>
      </c>
      <c r="N996" s="3">
        <v>0</v>
      </c>
    </row>
  </sheetData>
  <sheetProtection formatCells="0"/>
  <mergeCells count="3">
    <mergeCell ref="A2:A3"/>
    <mergeCell ref="B2:B3"/>
    <mergeCell ref="E2:N2"/>
  </mergeCells>
  <phoneticPr fontId="12"/>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79F97-2CDE-4BAE-9AFD-A76A1C4F438D}">
  <sheetPr codeName="Sheet4">
    <tabColor rgb="FFFFC000"/>
    <pageSetUpPr fitToPage="1"/>
  </sheetPr>
  <dimension ref="A1:AZ45"/>
  <sheetViews>
    <sheetView workbookViewId="0"/>
  </sheetViews>
  <sheetFormatPr defaultColWidth="9" defaultRowHeight="13.2" outlineLevelCol="1"/>
  <cols>
    <col min="1" max="1" width="2.109375" style="179" customWidth="1"/>
    <col min="2" max="2" width="1.88671875" style="179" customWidth="1"/>
    <col min="3" max="3" width="9.6640625" style="179" customWidth="1"/>
    <col min="4" max="4" width="6.6640625" style="179" customWidth="1"/>
    <col min="5" max="5" width="12.88671875" style="177" customWidth="1"/>
    <col min="6" max="6" width="2.44140625" style="179" customWidth="1"/>
    <col min="7" max="7" width="13.109375" style="179" customWidth="1"/>
    <col min="8" max="8" width="2.44140625" style="179" customWidth="1"/>
    <col min="9" max="9" width="13.109375" style="179" customWidth="1"/>
    <col min="10" max="10" width="2.44140625" style="179" customWidth="1"/>
    <col min="11" max="11" width="15" style="179" customWidth="1"/>
    <col min="12" max="12" width="2.44140625" style="179" customWidth="1"/>
    <col min="13" max="13" width="11.109375" style="179" customWidth="1"/>
    <col min="14" max="14" width="1.33203125" style="179" customWidth="1"/>
    <col min="15" max="15" width="80.6640625" style="203" customWidth="1"/>
    <col min="16" max="20" width="9" style="179" hidden="1" customWidth="1" outlineLevel="1"/>
    <col min="21" max="21" width="9" style="179" collapsed="1"/>
    <col min="22" max="16384" width="9" style="179"/>
  </cols>
  <sheetData>
    <row r="1" spans="1:52" ht="15" customHeight="1">
      <c r="A1" s="176"/>
      <c r="B1" s="177"/>
      <c r="C1" s="177"/>
      <c r="D1" s="177"/>
      <c r="F1" s="177"/>
      <c r="G1" s="177"/>
      <c r="H1" s="177"/>
      <c r="I1" s="177"/>
      <c r="J1" s="177"/>
      <c r="K1" s="177"/>
      <c r="L1" s="177"/>
      <c r="M1" s="177"/>
      <c r="N1" s="177"/>
      <c r="O1" s="178" t="s">
        <v>2704</v>
      </c>
    </row>
    <row r="2" spans="1:52" ht="24.75" customHeight="1">
      <c r="A2" s="177"/>
      <c r="B2" s="177"/>
      <c r="C2" s="1224" t="s">
        <v>1021</v>
      </c>
      <c r="D2" s="1224"/>
      <c r="E2" s="1224"/>
      <c r="F2" s="1224"/>
      <c r="G2" s="1224"/>
      <c r="H2" s="1224"/>
      <c r="I2" s="1224"/>
      <c r="J2" s="1224"/>
      <c r="K2" s="1224"/>
      <c r="L2" s="1224"/>
      <c r="M2" s="1224"/>
      <c r="N2" s="177"/>
      <c r="O2" s="180"/>
    </row>
    <row r="3" spans="1:52" ht="15.75" customHeight="1">
      <c r="A3" s="177"/>
      <c r="B3" s="177"/>
      <c r="C3" s="1224"/>
      <c r="D3" s="1224"/>
      <c r="E3" s="1224"/>
      <c r="F3" s="1224"/>
      <c r="G3" s="1224"/>
      <c r="H3" s="1224"/>
      <c r="I3" s="1224"/>
      <c r="J3" s="1224"/>
      <c r="K3" s="1224"/>
      <c r="L3" s="1224"/>
      <c r="M3" s="1224"/>
      <c r="N3" s="177"/>
      <c r="O3" s="177"/>
    </row>
    <row r="4" spans="1:52" ht="6.75" customHeight="1">
      <c r="A4" s="177"/>
      <c r="B4" s="177"/>
      <c r="C4" s="177"/>
      <c r="D4" s="177"/>
      <c r="F4" s="177"/>
      <c r="G4" s="177"/>
      <c r="H4" s="177"/>
      <c r="I4" s="177"/>
      <c r="J4" s="177"/>
      <c r="K4" s="177"/>
      <c r="L4" s="177"/>
      <c r="M4" s="177"/>
      <c r="N4" s="177"/>
      <c r="O4" s="177"/>
    </row>
    <row r="5" spans="1:52" ht="18" customHeight="1">
      <c r="A5" s="177"/>
      <c r="B5" s="177"/>
      <c r="C5" s="177" t="s">
        <v>61</v>
      </c>
      <c r="D5" s="177"/>
      <c r="F5" s="177"/>
      <c r="G5" s="177"/>
      <c r="H5" s="177"/>
      <c r="I5" s="177"/>
      <c r="J5" s="177"/>
      <c r="K5" s="177"/>
      <c r="L5" s="177"/>
      <c r="M5" s="177"/>
      <c r="N5" s="177"/>
      <c r="O5" s="181" t="s">
        <v>2692</v>
      </c>
    </row>
    <row r="6" spans="1:52" ht="18" customHeight="1" thickBot="1">
      <c r="A6" s="177"/>
      <c r="B6" s="177"/>
      <c r="C6" s="177" t="s">
        <v>60</v>
      </c>
      <c r="D6" s="177"/>
      <c r="F6" s="177"/>
      <c r="G6" s="177"/>
      <c r="H6" s="177"/>
      <c r="I6" s="177"/>
      <c r="J6" s="177"/>
      <c r="K6" s="177"/>
      <c r="L6" s="177"/>
      <c r="M6" s="177"/>
      <c r="N6" s="177"/>
      <c r="O6" s="177"/>
    </row>
    <row r="7" spans="1:52" ht="39" customHeight="1">
      <c r="A7" s="177"/>
      <c r="B7" s="177"/>
      <c r="C7" s="1225" t="s">
        <v>1022</v>
      </c>
      <c r="D7" s="1226"/>
      <c r="E7" s="1227"/>
      <c r="F7" s="1234" t="s">
        <v>895</v>
      </c>
      <c r="G7" s="1235"/>
      <c r="H7" s="1236" t="str">
        <f>IF(報_提出書!H8="","",報_提出書!H8)</f>
        <v/>
      </c>
      <c r="I7" s="1237"/>
      <c r="J7" s="1237"/>
      <c r="K7" s="1237"/>
      <c r="L7" s="1237"/>
      <c r="M7" s="1238"/>
      <c r="N7" s="177"/>
      <c r="O7" s="581" t="s">
        <v>1656</v>
      </c>
    </row>
    <row r="8" spans="1:52" ht="39" customHeight="1">
      <c r="A8" s="177"/>
      <c r="B8" s="177"/>
      <c r="C8" s="1228"/>
      <c r="D8" s="1229"/>
      <c r="E8" s="1230"/>
      <c r="F8" s="1196" t="s">
        <v>1023</v>
      </c>
      <c r="G8" s="1197"/>
      <c r="H8" s="1198" t="str">
        <f>IF(報_提出書!H9="","",報_提出書!H9)</f>
        <v>代表取締役</v>
      </c>
      <c r="I8" s="1199"/>
      <c r="J8" s="1199"/>
      <c r="K8" s="1199"/>
      <c r="L8" s="1199"/>
      <c r="M8" s="1200"/>
      <c r="N8" s="177"/>
      <c r="O8" s="1195"/>
    </row>
    <row r="9" spans="1:52" ht="39" customHeight="1">
      <c r="A9" s="177"/>
      <c r="B9" s="177"/>
      <c r="C9" s="1231"/>
      <c r="D9" s="1232"/>
      <c r="E9" s="1233"/>
      <c r="F9" s="1196" t="s">
        <v>1016</v>
      </c>
      <c r="G9" s="1197"/>
      <c r="H9" s="1198" t="str">
        <f>IF(報_提出書!H10="","",報_提出書!H10)</f>
        <v>●●△△</v>
      </c>
      <c r="I9" s="1199"/>
      <c r="J9" s="1199"/>
      <c r="K9" s="1199"/>
      <c r="L9" s="1199"/>
      <c r="M9" s="1200"/>
      <c r="N9" s="177"/>
      <c r="O9" s="1195"/>
    </row>
    <row r="10" spans="1:52" ht="39" customHeight="1" thickBot="1">
      <c r="A10" s="177"/>
      <c r="B10" s="177"/>
      <c r="C10" s="1201" t="s">
        <v>59</v>
      </c>
      <c r="D10" s="1202"/>
      <c r="E10" s="1203"/>
      <c r="F10" s="1204" t="str">
        <f>IF(報_提出書!H7="","",報_提出書!H7)</f>
        <v>東京都新宿区○○○</v>
      </c>
      <c r="G10" s="1205"/>
      <c r="H10" s="1205"/>
      <c r="I10" s="1205"/>
      <c r="J10" s="1205"/>
      <c r="K10" s="1205"/>
      <c r="L10" s="1205"/>
      <c r="M10" s="1206"/>
      <c r="N10" s="177"/>
      <c r="O10" s="182"/>
    </row>
    <row r="11" spans="1:52" ht="11.25" customHeight="1">
      <c r="A11" s="177"/>
      <c r="B11" s="177"/>
      <c r="C11" s="177"/>
      <c r="D11" s="177"/>
      <c r="F11" s="177"/>
      <c r="G11" s="177"/>
      <c r="H11" s="177"/>
      <c r="I11" s="177"/>
      <c r="J11" s="177"/>
      <c r="K11" s="177"/>
      <c r="L11" s="177"/>
      <c r="M11" s="177"/>
      <c r="N11" s="177"/>
      <c r="O11" s="177"/>
    </row>
    <row r="12" spans="1:52" ht="18" customHeight="1" thickBot="1">
      <c r="A12" s="177"/>
      <c r="B12" s="177"/>
      <c r="C12" s="177" t="s">
        <v>58</v>
      </c>
      <c r="D12" s="177"/>
      <c r="F12" s="177"/>
      <c r="G12" s="177"/>
      <c r="H12" s="177"/>
      <c r="I12" s="177"/>
      <c r="J12" s="177"/>
      <c r="K12" s="177"/>
      <c r="L12" s="177"/>
      <c r="M12" s="177"/>
      <c r="N12" s="177"/>
      <c r="O12" s="177"/>
    </row>
    <row r="13" spans="1:52" ht="39" customHeight="1">
      <c r="A13" s="177"/>
      <c r="B13" s="177"/>
      <c r="C13" s="1207" t="s">
        <v>57</v>
      </c>
      <c r="D13" s="1208"/>
      <c r="E13" s="1209"/>
      <c r="F13" s="1210"/>
      <c r="G13" s="1211"/>
      <c r="H13" s="1211"/>
      <c r="I13" s="1211"/>
      <c r="J13" s="1211"/>
      <c r="K13" s="1211"/>
      <c r="L13" s="1211"/>
      <c r="M13" s="1212"/>
      <c r="N13" s="177"/>
      <c r="O13" s="177"/>
      <c r="P13" s="431">
        <v>1</v>
      </c>
    </row>
    <row r="14" spans="1:52" ht="39" customHeight="1">
      <c r="A14" s="177"/>
      <c r="B14" s="177"/>
      <c r="C14" s="183" t="s">
        <v>56</v>
      </c>
      <c r="D14" s="184"/>
      <c r="E14" s="185"/>
      <c r="F14" s="432"/>
      <c r="G14" s="177" t="s">
        <v>55</v>
      </c>
      <c r="H14" s="177"/>
      <c r="I14" s="177" t="s">
        <v>54</v>
      </c>
      <c r="J14" s="177"/>
      <c r="K14" s="177" t="s">
        <v>53</v>
      </c>
      <c r="L14" s="177"/>
      <c r="M14" s="433" t="s">
        <v>52</v>
      </c>
      <c r="N14" s="177"/>
      <c r="O14" s="177"/>
      <c r="P14" s="431" t="b">
        <v>0</v>
      </c>
      <c r="Q14" s="431" t="b">
        <v>1</v>
      </c>
      <c r="R14" s="431" t="b">
        <v>1</v>
      </c>
      <c r="S14" s="431" t="b">
        <v>1</v>
      </c>
      <c r="T14" s="179">
        <f>COUNTIF(P14:S14,"TRUE")</f>
        <v>3</v>
      </c>
    </row>
    <row r="15" spans="1:52" s="188" customFormat="1" ht="27" customHeight="1">
      <c r="A15" s="186"/>
      <c r="B15" s="186"/>
      <c r="C15" s="1213" t="s">
        <v>51</v>
      </c>
      <c r="D15" s="1214"/>
      <c r="E15" s="1215"/>
      <c r="F15" s="1219" t="s">
        <v>987</v>
      </c>
      <c r="G15" s="1220"/>
      <c r="H15" s="1221" t="str">
        <f>IF(報_提出書!D26="","",報_提出書!D26)</f>
        <v>https://www.■■■.co.jp</v>
      </c>
      <c r="I15" s="1222"/>
      <c r="J15" s="1222"/>
      <c r="K15" s="1222"/>
      <c r="L15" s="1222"/>
      <c r="M15" s="1223"/>
      <c r="N15" s="186"/>
      <c r="O15" s="186"/>
      <c r="P15" s="187"/>
      <c r="Q15" s="187"/>
      <c r="R15" s="187"/>
      <c r="S15" s="187"/>
      <c r="T15" s="186"/>
      <c r="U15" s="186"/>
      <c r="V15" s="186"/>
      <c r="W15" s="186"/>
      <c r="X15" s="186"/>
      <c r="Y15" s="186"/>
      <c r="Z15" s="186"/>
      <c r="AA15" s="186"/>
      <c r="AB15" s="186"/>
      <c r="AC15" s="186"/>
      <c r="AD15" s="186"/>
      <c r="AE15" s="186"/>
      <c r="AF15" s="186"/>
      <c r="AG15" s="186"/>
      <c r="AH15" s="186"/>
      <c r="AI15" s="186"/>
      <c r="AJ15" s="186"/>
      <c r="AK15" s="186"/>
      <c r="AL15" s="186"/>
      <c r="AM15" s="186"/>
      <c r="AN15" s="186"/>
      <c r="AO15" s="186"/>
      <c r="AP15" s="186"/>
      <c r="AQ15" s="186"/>
      <c r="AR15" s="186"/>
      <c r="AS15" s="186"/>
      <c r="AT15" s="186"/>
      <c r="AU15" s="186"/>
      <c r="AV15" s="186"/>
      <c r="AW15" s="186"/>
      <c r="AX15" s="186"/>
      <c r="AY15" s="186"/>
      <c r="AZ15" s="186"/>
    </row>
    <row r="16" spans="1:52" ht="240" customHeight="1" thickBot="1">
      <c r="A16" s="177"/>
      <c r="B16" s="177"/>
      <c r="C16" s="1216"/>
      <c r="D16" s="1217"/>
      <c r="E16" s="1218"/>
      <c r="F16" s="1188" t="s">
        <v>2730</v>
      </c>
      <c r="G16" s="1189"/>
      <c r="H16" s="1189"/>
      <c r="I16" s="1189"/>
      <c r="J16" s="1189"/>
      <c r="K16" s="1189"/>
      <c r="L16" s="1189"/>
      <c r="M16" s="1190"/>
      <c r="N16" s="177"/>
      <c r="O16" s="189"/>
    </row>
    <row r="17" spans="1:16" ht="11.25" customHeight="1">
      <c r="A17" s="177"/>
      <c r="B17" s="177"/>
      <c r="C17" s="177"/>
      <c r="D17" s="177"/>
      <c r="F17" s="177"/>
      <c r="G17" s="177"/>
      <c r="H17" s="177"/>
      <c r="I17" s="177"/>
      <c r="J17" s="177"/>
      <c r="K17" s="177"/>
      <c r="L17" s="177"/>
      <c r="M17" s="177"/>
      <c r="N17" s="177"/>
      <c r="O17" s="177"/>
    </row>
    <row r="18" spans="1:16" ht="15" customHeight="1" thickBot="1">
      <c r="A18" s="177"/>
      <c r="B18" s="177"/>
      <c r="C18" s="177" t="s">
        <v>50</v>
      </c>
      <c r="D18" s="177"/>
      <c r="F18" s="177"/>
      <c r="G18" s="177"/>
      <c r="H18" s="177"/>
      <c r="I18" s="177"/>
      <c r="J18" s="177"/>
      <c r="K18" s="177"/>
      <c r="L18" s="177"/>
      <c r="M18" s="177"/>
      <c r="N18" s="177"/>
      <c r="O18" s="177"/>
    </row>
    <row r="19" spans="1:16" ht="25.5" customHeight="1">
      <c r="A19" s="177"/>
      <c r="B19" s="177"/>
      <c r="C19" s="1191" t="s">
        <v>49</v>
      </c>
      <c r="D19" s="1194" t="s">
        <v>47</v>
      </c>
      <c r="E19" s="1194"/>
      <c r="F19" s="1181" t="s">
        <v>2727</v>
      </c>
      <c r="G19" s="1182"/>
      <c r="H19" s="1182"/>
      <c r="I19" s="1182"/>
      <c r="J19" s="1182"/>
      <c r="K19" s="1182"/>
      <c r="L19" s="1182"/>
      <c r="M19" s="1183"/>
      <c r="N19" s="190"/>
      <c r="O19" s="191"/>
    </row>
    <row r="20" spans="1:16" ht="25.5" customHeight="1">
      <c r="A20" s="177"/>
      <c r="B20" s="177"/>
      <c r="C20" s="1177"/>
      <c r="D20" s="1179" t="s">
        <v>34</v>
      </c>
      <c r="E20" s="192" t="s">
        <v>46</v>
      </c>
      <c r="F20" s="1185" t="s">
        <v>2725</v>
      </c>
      <c r="G20" s="1186"/>
      <c r="H20" s="1186"/>
      <c r="I20" s="1186"/>
      <c r="J20" s="1186"/>
      <c r="K20" s="1186"/>
      <c r="L20" s="1186"/>
      <c r="M20" s="1187"/>
      <c r="N20" s="190"/>
      <c r="O20" s="177"/>
      <c r="P20" s="179">
        <f>COUNTA(F20:M21)</f>
        <v>2</v>
      </c>
    </row>
    <row r="21" spans="1:16" ht="25.5" customHeight="1">
      <c r="A21" s="177"/>
      <c r="B21" s="177"/>
      <c r="C21" s="1192"/>
      <c r="D21" s="1193"/>
      <c r="E21" s="192" t="s">
        <v>45</v>
      </c>
      <c r="F21" s="1185" t="s">
        <v>2729</v>
      </c>
      <c r="G21" s="1186"/>
      <c r="H21" s="1186"/>
      <c r="I21" s="1186"/>
      <c r="J21" s="1186"/>
      <c r="K21" s="1186"/>
      <c r="L21" s="1186"/>
      <c r="M21" s="1187"/>
      <c r="N21" s="190"/>
      <c r="O21" s="193"/>
    </row>
    <row r="22" spans="1:16" ht="25.5" customHeight="1">
      <c r="A22" s="177"/>
      <c r="B22" s="177"/>
      <c r="C22" s="1176" t="s">
        <v>48</v>
      </c>
      <c r="D22" s="1184" t="s">
        <v>47</v>
      </c>
      <c r="E22" s="1184"/>
      <c r="F22" s="1185" t="s">
        <v>2728</v>
      </c>
      <c r="G22" s="1186"/>
      <c r="H22" s="1186"/>
      <c r="I22" s="1186"/>
      <c r="J22" s="1186"/>
      <c r="K22" s="1186"/>
      <c r="L22" s="1186"/>
      <c r="M22" s="1187"/>
      <c r="N22" s="190"/>
      <c r="O22" s="191"/>
    </row>
    <row r="23" spans="1:16" ht="25.5" customHeight="1">
      <c r="A23" s="177"/>
      <c r="B23" s="177"/>
      <c r="C23" s="1177"/>
      <c r="D23" s="1179" t="s">
        <v>34</v>
      </c>
      <c r="E23" s="192" t="s">
        <v>46</v>
      </c>
      <c r="F23" s="1185" t="s">
        <v>2725</v>
      </c>
      <c r="G23" s="1186"/>
      <c r="H23" s="1186"/>
      <c r="I23" s="1186"/>
      <c r="J23" s="1186"/>
      <c r="K23" s="1186"/>
      <c r="L23" s="1186"/>
      <c r="M23" s="1187"/>
      <c r="N23" s="190"/>
      <c r="O23" s="177"/>
      <c r="P23" s="179">
        <f>COUNTA(F23:M24)</f>
        <v>2</v>
      </c>
    </row>
    <row r="24" spans="1:16" ht="25.5" customHeight="1" thickBot="1">
      <c r="A24" s="177"/>
      <c r="B24" s="177"/>
      <c r="C24" s="1178"/>
      <c r="D24" s="1180"/>
      <c r="E24" s="194" t="s">
        <v>45</v>
      </c>
      <c r="F24" s="1188" t="s">
        <v>2729</v>
      </c>
      <c r="G24" s="1189"/>
      <c r="H24" s="1189"/>
      <c r="I24" s="1189"/>
      <c r="J24" s="1189"/>
      <c r="K24" s="1189"/>
      <c r="L24" s="1189"/>
      <c r="M24" s="1190"/>
      <c r="N24" s="190"/>
      <c r="O24" s="193"/>
    </row>
    <row r="25" spans="1:16" ht="13.5" customHeight="1">
      <c r="A25" s="177"/>
      <c r="B25" s="177"/>
      <c r="C25" s="195"/>
      <c r="D25" s="196"/>
      <c r="E25" s="197"/>
      <c r="F25" s="198"/>
      <c r="G25" s="198"/>
      <c r="H25" s="198"/>
      <c r="I25" s="198"/>
      <c r="J25" s="198"/>
      <c r="K25" s="198"/>
      <c r="L25" s="198"/>
      <c r="M25" s="198"/>
      <c r="N25" s="177"/>
      <c r="O25" s="199"/>
    </row>
    <row r="26" spans="1:16" ht="15.75" customHeight="1">
      <c r="A26" s="177"/>
      <c r="B26" s="177"/>
      <c r="C26" s="177"/>
      <c r="D26" s="177"/>
      <c r="E26" s="200"/>
      <c r="F26" s="201"/>
      <c r="G26" s="177"/>
      <c r="H26" s="177"/>
      <c r="I26" s="177"/>
      <c r="J26" s="177"/>
      <c r="K26" s="177"/>
      <c r="L26" s="177"/>
      <c r="M26" s="177"/>
      <c r="N26" s="177"/>
      <c r="O26" s="199"/>
    </row>
    <row r="27" spans="1:16" ht="15" customHeight="1">
      <c r="A27" s="177"/>
      <c r="B27" s="177"/>
      <c r="C27" s="177"/>
      <c r="D27" s="177"/>
      <c r="F27" s="177"/>
      <c r="G27" s="177"/>
      <c r="H27" s="177"/>
      <c r="I27" s="177"/>
      <c r="J27" s="177"/>
      <c r="K27" s="177"/>
      <c r="L27" s="177"/>
      <c r="M27" s="177"/>
      <c r="N27" s="202"/>
      <c r="O27" s="199"/>
    </row>
    <row r="28" spans="1:16">
      <c r="A28" s="177"/>
      <c r="B28" s="177"/>
      <c r="C28" s="177"/>
      <c r="D28" s="177"/>
      <c r="F28" s="177"/>
      <c r="G28" s="177"/>
      <c r="H28" s="177"/>
      <c r="I28" s="177"/>
      <c r="J28" s="177"/>
      <c r="K28" s="177"/>
      <c r="L28" s="177"/>
      <c r="M28" s="177"/>
      <c r="N28" s="177"/>
      <c r="O28" s="199"/>
    </row>
    <row r="29" spans="1:16">
      <c r="A29" s="177"/>
      <c r="B29" s="177"/>
      <c r="C29" s="177"/>
      <c r="D29" s="177"/>
      <c r="F29" s="177"/>
      <c r="G29" s="177"/>
      <c r="H29" s="177"/>
      <c r="I29" s="177"/>
      <c r="J29" s="177"/>
      <c r="K29" s="177"/>
      <c r="L29" s="177"/>
      <c r="M29" s="177"/>
      <c r="N29" s="177"/>
      <c r="O29" s="199"/>
    </row>
    <row r="30" spans="1:16">
      <c r="A30" s="177"/>
      <c r="B30" s="177"/>
      <c r="C30" s="177"/>
      <c r="D30" s="177"/>
      <c r="F30" s="177"/>
      <c r="G30" s="177"/>
      <c r="H30" s="177"/>
      <c r="I30" s="177"/>
      <c r="J30" s="177"/>
      <c r="K30" s="177"/>
      <c r="L30" s="177"/>
      <c r="M30" s="177"/>
      <c r="N30" s="177"/>
      <c r="O30" s="199"/>
    </row>
    <row r="31" spans="1:16">
      <c r="A31" s="177"/>
      <c r="B31" s="177"/>
      <c r="C31" s="177"/>
      <c r="D31" s="177"/>
      <c r="F31" s="177"/>
      <c r="G31" s="177"/>
      <c r="H31" s="177"/>
      <c r="I31" s="177"/>
      <c r="J31" s="177"/>
      <c r="K31" s="177"/>
      <c r="L31" s="177"/>
      <c r="M31" s="177"/>
      <c r="N31" s="177"/>
      <c r="O31" s="199"/>
    </row>
    <row r="32" spans="1:16">
      <c r="A32" s="177"/>
      <c r="B32" s="177"/>
      <c r="C32" s="177"/>
      <c r="D32" s="177"/>
      <c r="F32" s="177"/>
      <c r="G32" s="177"/>
      <c r="H32" s="177"/>
      <c r="I32" s="177"/>
      <c r="J32" s="177"/>
      <c r="K32" s="177"/>
      <c r="L32" s="177"/>
      <c r="M32" s="177"/>
      <c r="N32" s="177"/>
      <c r="O32" s="199"/>
    </row>
    <row r="33" spans="1:15">
      <c r="A33" s="177"/>
      <c r="B33" s="177"/>
      <c r="C33" s="177"/>
      <c r="D33" s="177"/>
      <c r="F33" s="177"/>
      <c r="G33" s="177"/>
      <c r="H33" s="177"/>
      <c r="I33" s="177"/>
      <c r="J33" s="177"/>
      <c r="K33" s="177"/>
      <c r="L33" s="177"/>
      <c r="M33" s="177"/>
      <c r="N33" s="177"/>
      <c r="O33" s="199"/>
    </row>
    <row r="34" spans="1:15">
      <c r="A34" s="177"/>
      <c r="B34" s="177"/>
      <c r="C34" s="177"/>
      <c r="D34" s="177"/>
      <c r="F34" s="177"/>
      <c r="G34" s="177"/>
      <c r="H34" s="177"/>
      <c r="I34" s="177"/>
      <c r="J34" s="177"/>
      <c r="K34" s="177"/>
      <c r="L34" s="177"/>
      <c r="M34" s="177"/>
      <c r="N34" s="177"/>
      <c r="O34" s="199"/>
    </row>
    <row r="35" spans="1:15">
      <c r="A35" s="177"/>
      <c r="B35" s="177"/>
      <c r="C35" s="177"/>
      <c r="D35" s="177"/>
      <c r="F35" s="177"/>
      <c r="G35" s="177"/>
      <c r="H35" s="177"/>
      <c r="I35" s="177"/>
      <c r="J35" s="177"/>
      <c r="K35" s="177"/>
      <c r="L35" s="177"/>
      <c r="M35" s="177"/>
      <c r="N35" s="177"/>
      <c r="O35" s="199"/>
    </row>
    <row r="36" spans="1:15">
      <c r="A36" s="177"/>
      <c r="B36" s="177"/>
      <c r="C36" s="177"/>
      <c r="D36" s="177"/>
      <c r="F36" s="177"/>
      <c r="G36" s="177"/>
      <c r="H36" s="177"/>
      <c r="I36" s="177"/>
      <c r="J36" s="177"/>
      <c r="K36" s="177"/>
      <c r="L36" s="177"/>
      <c r="M36" s="177"/>
      <c r="N36" s="177"/>
      <c r="O36" s="199"/>
    </row>
    <row r="37" spans="1:15">
      <c r="A37" s="177"/>
      <c r="B37" s="177"/>
      <c r="C37" s="177"/>
      <c r="D37" s="177"/>
      <c r="F37" s="177"/>
      <c r="G37" s="177"/>
      <c r="H37" s="177"/>
      <c r="I37" s="177"/>
      <c r="J37" s="177"/>
      <c r="K37" s="177"/>
      <c r="L37" s="177"/>
      <c r="M37" s="177"/>
      <c r="N37" s="177"/>
      <c r="O37" s="199"/>
    </row>
    <row r="38" spans="1:15">
      <c r="A38" s="177"/>
      <c r="B38" s="177"/>
      <c r="C38" s="177"/>
      <c r="D38" s="177"/>
      <c r="F38" s="177"/>
      <c r="G38" s="177"/>
      <c r="H38" s="177"/>
      <c r="I38" s="177"/>
      <c r="J38" s="177"/>
      <c r="K38" s="177"/>
      <c r="L38" s="177"/>
      <c r="M38" s="177"/>
      <c r="N38" s="177"/>
      <c r="O38" s="199"/>
    </row>
    <row r="39" spans="1:15">
      <c r="A39" s="177"/>
      <c r="B39" s="177"/>
      <c r="C39" s="177"/>
      <c r="D39" s="177"/>
      <c r="F39" s="177"/>
      <c r="G39" s="177"/>
      <c r="H39" s="177"/>
      <c r="I39" s="177"/>
      <c r="J39" s="177"/>
      <c r="K39" s="177"/>
      <c r="L39" s="177"/>
      <c r="M39" s="177"/>
      <c r="N39" s="177"/>
      <c r="O39" s="199"/>
    </row>
    <row r="40" spans="1:15">
      <c r="A40" s="177"/>
      <c r="B40" s="177"/>
      <c r="C40" s="177"/>
      <c r="D40" s="177"/>
      <c r="F40" s="177"/>
      <c r="G40" s="177"/>
      <c r="H40" s="177"/>
      <c r="I40" s="177"/>
      <c r="J40" s="177"/>
      <c r="K40" s="177"/>
      <c r="L40" s="177"/>
      <c r="M40" s="177"/>
      <c r="N40" s="177"/>
      <c r="O40" s="199"/>
    </row>
    <row r="41" spans="1:15">
      <c r="A41" s="177"/>
      <c r="B41" s="177"/>
      <c r="C41" s="177"/>
      <c r="D41" s="177"/>
      <c r="F41" s="177"/>
      <c r="G41" s="177"/>
      <c r="H41" s="177"/>
      <c r="I41" s="177"/>
      <c r="J41" s="177"/>
      <c r="K41" s="177"/>
      <c r="L41" s="177"/>
      <c r="M41" s="177"/>
      <c r="N41" s="177"/>
      <c r="O41" s="199"/>
    </row>
    <row r="42" spans="1:15">
      <c r="A42" s="177"/>
      <c r="B42" s="177"/>
      <c r="C42" s="177"/>
      <c r="D42" s="177"/>
      <c r="F42" s="177"/>
      <c r="G42" s="177"/>
      <c r="H42" s="177"/>
      <c r="I42" s="177"/>
      <c r="J42" s="177"/>
      <c r="K42" s="177"/>
      <c r="L42" s="177"/>
      <c r="M42" s="177"/>
      <c r="N42" s="177"/>
      <c r="O42" s="199"/>
    </row>
    <row r="43" spans="1:15">
      <c r="A43" s="177"/>
      <c r="B43" s="177"/>
      <c r="C43" s="177"/>
      <c r="D43" s="177"/>
      <c r="F43" s="177"/>
      <c r="G43" s="177"/>
      <c r="H43" s="177"/>
      <c r="I43" s="177"/>
      <c r="J43" s="177"/>
      <c r="K43" s="177"/>
      <c r="L43" s="177"/>
      <c r="M43" s="177"/>
      <c r="N43" s="177"/>
      <c r="O43" s="199"/>
    </row>
    <row r="44" spans="1:15">
      <c r="A44" s="177"/>
      <c r="B44" s="177"/>
      <c r="C44" s="177"/>
      <c r="D44" s="177"/>
      <c r="F44" s="177"/>
      <c r="G44" s="177"/>
      <c r="H44" s="177"/>
      <c r="I44" s="177"/>
      <c r="J44" s="177"/>
      <c r="K44" s="177"/>
      <c r="L44" s="177"/>
      <c r="M44" s="177"/>
      <c r="N44" s="177"/>
      <c r="O44" s="199"/>
    </row>
    <row r="45" spans="1:15">
      <c r="A45" s="177"/>
      <c r="B45" s="177"/>
      <c r="C45" s="177"/>
      <c r="D45" s="177"/>
      <c r="F45" s="177"/>
      <c r="G45" s="177"/>
      <c r="H45" s="177"/>
      <c r="I45" s="177"/>
      <c r="J45" s="177"/>
      <c r="K45" s="177"/>
      <c r="L45" s="177"/>
      <c r="M45" s="177"/>
      <c r="N45" s="177"/>
      <c r="O45" s="199"/>
    </row>
  </sheetData>
  <sheetProtection algorithmName="SHA-512" hashValue="zOHI9hUoMPgzO5c47apZrMoWJQUSEmZ4Xh9eT1XhhmqBkIa6S9pmHa25p1g7/LHsxSlGyHFNgxSn5v0/LQB60A==" saltValue="91Ctl7fXbuHHJ2V9kC9OQQ==" spinCount="100000" sheet="1" formatCells="0"/>
  <dataConsolidate function="count" link="1">
    <dataRefs count="1">
      <dataRef ref="F17:M19" sheet="その１（計画書）" r:id="rId1"/>
    </dataRefs>
  </dataConsolidate>
  <mergeCells count="29">
    <mergeCell ref="C2:M3"/>
    <mergeCell ref="C7:E9"/>
    <mergeCell ref="F7:G7"/>
    <mergeCell ref="H7:M7"/>
    <mergeCell ref="F8:G8"/>
    <mergeCell ref="H8:M8"/>
    <mergeCell ref="C13:E13"/>
    <mergeCell ref="F13:M13"/>
    <mergeCell ref="C15:E16"/>
    <mergeCell ref="F15:G15"/>
    <mergeCell ref="H15:M15"/>
    <mergeCell ref="F16:M16"/>
    <mergeCell ref="O8:O9"/>
    <mergeCell ref="F9:G9"/>
    <mergeCell ref="H9:M9"/>
    <mergeCell ref="C10:E10"/>
    <mergeCell ref="F10:M10"/>
    <mergeCell ref="C22:C24"/>
    <mergeCell ref="D23:D24"/>
    <mergeCell ref="F19:M19"/>
    <mergeCell ref="D22:E22"/>
    <mergeCell ref="F22:M22"/>
    <mergeCell ref="F23:M23"/>
    <mergeCell ref="F24:M24"/>
    <mergeCell ref="F20:M20"/>
    <mergeCell ref="F21:M21"/>
    <mergeCell ref="C19:C21"/>
    <mergeCell ref="D20:D21"/>
    <mergeCell ref="D19:E19"/>
  </mergeCells>
  <phoneticPr fontId="12"/>
  <conditionalFormatting sqref="F16 F19 F22">
    <cfRule type="containsBlanks" dxfId="77" priority="4">
      <formula>LEN(TRIM(F16))=0</formula>
    </cfRule>
  </conditionalFormatting>
  <conditionalFormatting sqref="F13:M13">
    <cfRule type="expression" dxfId="76" priority="6">
      <formula>$P$13="0"</formula>
    </cfRule>
    <cfRule type="expression" dxfId="75" priority="7" stopIfTrue="1">
      <formula>$P$13=0</formula>
    </cfRule>
  </conditionalFormatting>
  <conditionalFormatting sqref="F14:M14">
    <cfRule type="expression" dxfId="74" priority="5" stopIfTrue="1">
      <formula>$T$14=0</formula>
    </cfRule>
  </conditionalFormatting>
  <conditionalFormatting sqref="F20:M21">
    <cfRule type="expression" dxfId="73" priority="3">
      <formula>$P$20=0</formula>
    </cfRule>
  </conditionalFormatting>
  <conditionalFormatting sqref="F23:M24">
    <cfRule type="expression" dxfId="72" priority="2">
      <formula>$P$23=0</formula>
    </cfRule>
  </conditionalFormatting>
  <conditionalFormatting sqref="H7:H9 F10 H15">
    <cfRule type="containsBlanks" dxfId="71" priority="8">
      <formula>LEN(TRIM(F7))=0</formula>
    </cfRule>
  </conditionalFormatting>
  <printOptions horizontalCentered="1"/>
  <pageMargins left="0.35433070866141736" right="0.27559055118110237" top="0.39370078740157483" bottom="0.39370078740157483" header="0.23622047244094491" footer="0.19685039370078741"/>
  <pageSetup paperSize="9" orientation="portrait" horizontalDpi="300" verticalDpi="300" r:id="rId2"/>
  <headerFooter alignWithMargins="0">
    <oddHeader>&amp;L第２号様式　その１</oddHeader>
  </headerFooter>
  <drawing r:id="rId3"/>
  <legacyDrawing r:id="rId4"/>
  <mc:AlternateContent xmlns:mc="http://schemas.openxmlformats.org/markup-compatibility/2006">
    <mc:Choice Requires="x14">
      <controls>
        <mc:AlternateContent xmlns:mc="http://schemas.openxmlformats.org/markup-compatibility/2006">
          <mc:Choice Requires="x14">
            <control shapeId="155649" r:id="rId5" name="Group Box 1">
              <controlPr defaultSize="0" autoFill="0" autoPict="0">
                <anchor moveWithCells="1">
                  <from>
                    <xdr:col>5</xdr:col>
                    <xdr:colOff>0</xdr:colOff>
                    <xdr:row>12</xdr:row>
                    <xdr:rowOff>0</xdr:rowOff>
                  </from>
                  <to>
                    <xdr:col>13</xdr:col>
                    <xdr:colOff>0</xdr:colOff>
                    <xdr:row>13</xdr:row>
                    <xdr:rowOff>0</xdr:rowOff>
                  </to>
                </anchor>
              </controlPr>
            </control>
          </mc:Choice>
        </mc:AlternateContent>
        <mc:AlternateContent xmlns:mc="http://schemas.openxmlformats.org/markup-compatibility/2006">
          <mc:Choice Requires="x14">
            <control shapeId="155650" r:id="rId6" name="Check Box 2">
              <controlPr defaultSize="0" autoFill="0" autoLine="0" autoPict="0">
                <anchor moveWithCells="1">
                  <from>
                    <xdr:col>5</xdr:col>
                    <xdr:colOff>7620</xdr:colOff>
                    <xdr:row>13</xdr:row>
                    <xdr:rowOff>152400</xdr:rowOff>
                  </from>
                  <to>
                    <xdr:col>6</xdr:col>
                    <xdr:colOff>121920</xdr:colOff>
                    <xdr:row>13</xdr:row>
                    <xdr:rowOff>365760</xdr:rowOff>
                  </to>
                </anchor>
              </controlPr>
            </control>
          </mc:Choice>
        </mc:AlternateContent>
        <mc:AlternateContent xmlns:mc="http://schemas.openxmlformats.org/markup-compatibility/2006">
          <mc:Choice Requires="x14">
            <control shapeId="155651" r:id="rId7" name="Check Box 3">
              <controlPr defaultSize="0" autoFill="0" autoLine="0" autoPict="0">
                <anchor moveWithCells="1">
                  <from>
                    <xdr:col>6</xdr:col>
                    <xdr:colOff>944880</xdr:colOff>
                    <xdr:row>13</xdr:row>
                    <xdr:rowOff>152400</xdr:rowOff>
                  </from>
                  <to>
                    <xdr:col>8</xdr:col>
                    <xdr:colOff>45720</xdr:colOff>
                    <xdr:row>13</xdr:row>
                    <xdr:rowOff>373380</xdr:rowOff>
                  </to>
                </anchor>
              </controlPr>
            </control>
          </mc:Choice>
        </mc:AlternateContent>
        <mc:AlternateContent xmlns:mc="http://schemas.openxmlformats.org/markup-compatibility/2006">
          <mc:Choice Requires="x14">
            <control shapeId="155652" r:id="rId8" name="Check Box 4">
              <controlPr defaultSize="0" autoFill="0" autoLine="0" autoPict="0">
                <anchor moveWithCells="1">
                  <from>
                    <xdr:col>8</xdr:col>
                    <xdr:colOff>906780</xdr:colOff>
                    <xdr:row>13</xdr:row>
                    <xdr:rowOff>144780</xdr:rowOff>
                  </from>
                  <to>
                    <xdr:col>10</xdr:col>
                    <xdr:colOff>7620</xdr:colOff>
                    <xdr:row>13</xdr:row>
                    <xdr:rowOff>350520</xdr:rowOff>
                  </to>
                </anchor>
              </controlPr>
            </control>
          </mc:Choice>
        </mc:AlternateContent>
        <mc:AlternateContent xmlns:mc="http://schemas.openxmlformats.org/markup-compatibility/2006">
          <mc:Choice Requires="x14">
            <control shapeId="155653" r:id="rId9" name="Check Box 5">
              <controlPr defaultSize="0" autoFill="0" autoLine="0" autoPict="0">
                <anchor moveWithCells="1">
                  <from>
                    <xdr:col>10</xdr:col>
                    <xdr:colOff>1059180</xdr:colOff>
                    <xdr:row>13</xdr:row>
                    <xdr:rowOff>152400</xdr:rowOff>
                  </from>
                  <to>
                    <xdr:col>12</xdr:col>
                    <xdr:colOff>30480</xdr:colOff>
                    <xdr:row>13</xdr:row>
                    <xdr:rowOff>373380</xdr:rowOff>
                  </to>
                </anchor>
              </controlPr>
            </control>
          </mc:Choice>
        </mc:AlternateContent>
        <mc:AlternateContent xmlns:mc="http://schemas.openxmlformats.org/markup-compatibility/2006">
          <mc:Choice Requires="x14">
            <control shapeId="155654" r:id="rId10" name="Group Box 6">
              <controlPr defaultSize="0" autoFill="0" autoPict="0">
                <anchor moveWithCells="1">
                  <from>
                    <xdr:col>5</xdr:col>
                    <xdr:colOff>0</xdr:colOff>
                    <xdr:row>12</xdr:row>
                    <xdr:rowOff>0</xdr:rowOff>
                  </from>
                  <to>
                    <xdr:col>13</xdr:col>
                    <xdr:colOff>0</xdr:colOff>
                    <xdr:row>13</xdr:row>
                    <xdr:rowOff>0</xdr:rowOff>
                  </to>
                </anchor>
              </controlPr>
            </control>
          </mc:Choice>
        </mc:AlternateContent>
        <mc:AlternateContent xmlns:mc="http://schemas.openxmlformats.org/markup-compatibility/2006">
          <mc:Choice Requires="x14">
            <control shapeId="155655" r:id="rId11" name="Option Button 7">
              <controlPr defaultSize="0" autoFill="0" autoLine="0" autoPict="0">
                <anchor moveWithCells="1">
                  <from>
                    <xdr:col>5</xdr:col>
                    <xdr:colOff>144780</xdr:colOff>
                    <xdr:row>12</xdr:row>
                    <xdr:rowOff>144780</xdr:rowOff>
                  </from>
                  <to>
                    <xdr:col>6</xdr:col>
                    <xdr:colOff>731520</xdr:colOff>
                    <xdr:row>12</xdr:row>
                    <xdr:rowOff>342900</xdr:rowOff>
                  </to>
                </anchor>
              </controlPr>
            </control>
          </mc:Choice>
        </mc:AlternateContent>
        <mc:AlternateContent xmlns:mc="http://schemas.openxmlformats.org/markup-compatibility/2006">
          <mc:Choice Requires="x14">
            <control shapeId="155656" r:id="rId12" name="Option Button 8">
              <controlPr defaultSize="0" autoFill="0" autoLine="0" autoPict="0">
                <anchor moveWithCells="1">
                  <from>
                    <xdr:col>8</xdr:col>
                    <xdr:colOff>45720</xdr:colOff>
                    <xdr:row>12</xdr:row>
                    <xdr:rowOff>152400</xdr:rowOff>
                  </from>
                  <to>
                    <xdr:col>8</xdr:col>
                    <xdr:colOff>838200</xdr:colOff>
                    <xdr:row>12</xdr:row>
                    <xdr:rowOff>350520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5">
    <tabColor rgb="FF006600"/>
    <pageSetUpPr fitToPage="1"/>
  </sheetPr>
  <dimension ref="A1:E12"/>
  <sheetViews>
    <sheetView workbookViewId="0"/>
  </sheetViews>
  <sheetFormatPr defaultColWidth="9" defaultRowHeight="12"/>
  <cols>
    <col min="1" max="1" width="3.21875" style="329" customWidth="1"/>
    <col min="2" max="2" width="30.77734375" style="329" customWidth="1"/>
    <col min="3" max="3" width="25.21875" style="329" customWidth="1"/>
    <col min="4" max="4" width="16.33203125" style="329" customWidth="1"/>
    <col min="5" max="5" width="40.77734375" style="329" customWidth="1"/>
    <col min="6" max="6" width="9" style="329" customWidth="1"/>
    <col min="7" max="16384" width="9" style="329"/>
  </cols>
  <sheetData>
    <row r="1" spans="1:5" ht="15.75" customHeight="1">
      <c r="A1" s="69" t="s">
        <v>1158</v>
      </c>
      <c r="C1" s="330"/>
      <c r="D1" s="330"/>
      <c r="E1" s="318" t="s">
        <v>2705</v>
      </c>
    </row>
    <row r="2" spans="1:5" ht="69" customHeight="1">
      <c r="A2" s="331"/>
      <c r="B2" s="330"/>
      <c r="C2" s="330"/>
      <c r="D2" s="330"/>
      <c r="E2" s="330"/>
    </row>
    <row r="3" spans="1:5" ht="21.75" customHeight="1" thickBot="1">
      <c r="A3" s="331"/>
      <c r="B3" s="1117"/>
      <c r="C3" s="1117"/>
      <c r="D3" s="332" t="s">
        <v>1246</v>
      </c>
      <c r="E3" s="330"/>
    </row>
    <row r="4" spans="1:5" ht="38.25" customHeight="1" thickTop="1">
      <c r="A4" s="331"/>
      <c r="B4" s="333" t="s">
        <v>1238</v>
      </c>
      <c r="C4" s="334"/>
      <c r="D4" s="67">
        <v>10000</v>
      </c>
      <c r="E4" s="335"/>
    </row>
    <row r="5" spans="1:5" ht="38.25" customHeight="1">
      <c r="A5" s="331"/>
      <c r="B5" s="1118" t="s">
        <v>1239</v>
      </c>
      <c r="C5" s="1119"/>
      <c r="D5" s="24">
        <v>100000</v>
      </c>
      <c r="E5" s="337" t="str">
        <f>IF(D5="","",IF(D4&gt;D5,"全国の供給電力量が、都内の供給電力量を下回っているので、修正してください。",""))</f>
        <v/>
      </c>
    </row>
    <row r="6" spans="1:5" ht="38.25" customHeight="1">
      <c r="A6" s="331"/>
      <c r="B6" s="336" t="s">
        <v>1175</v>
      </c>
      <c r="C6" s="338"/>
      <c r="D6" s="25">
        <f>'D5'!N32</f>
        <v>105000.00000000001</v>
      </c>
      <c r="E6" s="339"/>
    </row>
    <row r="7" spans="1:5" ht="38.25" customHeight="1">
      <c r="A7" s="331"/>
      <c r="B7" s="1116" t="s">
        <v>1176</v>
      </c>
      <c r="C7" s="1116"/>
      <c r="D7" s="59">
        <f>IFERROR(1-D5/D6,"-")</f>
        <v>4.7619047619047783E-2</v>
      </c>
      <c r="E7" s="339" t="str">
        <f>IF(AND(D10=1,D11=0),"②供給電力量(全国)を入力してください",
 IF(AND(D10=0,D11=1),"①供給電力量(都内)を入力してください",""))</f>
        <v/>
      </c>
    </row>
    <row r="8" spans="1:5">
      <c r="A8" s="331"/>
      <c r="B8" s="331"/>
      <c r="C8" s="331"/>
      <c r="D8" s="331"/>
      <c r="E8" s="331"/>
    </row>
    <row r="9" spans="1:5">
      <c r="A9" s="331"/>
      <c r="B9" s="330"/>
      <c r="C9" s="330"/>
      <c r="D9" s="330"/>
      <c r="E9" s="330"/>
    </row>
    <row r="10" spans="1:5" hidden="1">
      <c r="A10" s="331"/>
      <c r="B10" s="330"/>
      <c r="C10" s="330" t="s">
        <v>570</v>
      </c>
      <c r="D10" s="330">
        <f>IF(D4&gt;0,1,0)</f>
        <v>1</v>
      </c>
      <c r="E10" s="330"/>
    </row>
    <row r="11" spans="1:5" hidden="1">
      <c r="A11" s="330"/>
      <c r="B11" s="330"/>
      <c r="C11" s="330" t="s">
        <v>571</v>
      </c>
      <c r="D11" s="330">
        <f>IF(D5&gt;0,1,0)</f>
        <v>1</v>
      </c>
      <c r="E11" s="330"/>
    </row>
    <row r="12" spans="1:5">
      <c r="A12" s="330"/>
      <c r="B12" s="330"/>
      <c r="C12" s="330"/>
      <c r="D12" s="330"/>
      <c r="E12" s="330"/>
    </row>
  </sheetData>
  <sheetProtection algorithmName="SHA-512" hashValue="zFv0ECaI86VHTKmFlGFq45rYMVpOr0k2NJGPijfKFnTg6Oq+LRgc/+mAj65exl0jZMke4IrYGhtc2hZ2MNTmfg==" saltValue="XEOHdLNI+ugMWeEDnRtOHg==" spinCount="100000" sheet="1" formatCells="0"/>
  <mergeCells count="3">
    <mergeCell ref="B7:C7"/>
    <mergeCell ref="B3:C3"/>
    <mergeCell ref="B5:C5"/>
  </mergeCells>
  <phoneticPr fontId="12"/>
  <conditionalFormatting sqref="D4:D5">
    <cfRule type="containsBlanks" dxfId="70" priority="8">
      <formula>LEN(TRIM(D4))=0</formula>
    </cfRule>
  </conditionalFormatting>
  <conditionalFormatting sqref="D7">
    <cfRule type="expression" dxfId="69" priority="2">
      <formula>$D$7="-"</formula>
    </cfRule>
    <cfRule type="expression" dxfId="68" priority="3">
      <formula>OR($D$7&lt;0,$D$7&gt;15%)</formula>
    </cfRule>
  </conditionalFormatting>
  <dataValidations count="1">
    <dataValidation type="decimal" operator="greaterThanOrEqual" allowBlank="1" showInputMessage="1" showErrorMessage="1" error="正の値で入力してください。" sqref="D4:D6" xr:uid="{00000000-0002-0000-0700-000000000000}">
      <formula1>0</formula1>
    </dataValidation>
  </dataValidations>
  <pageMargins left="0.74803149606299213" right="0.74803149606299213" top="0.98425196850393704" bottom="0.98425196850393704" header="0.51181102362204722" footer="0.51181102362204722"/>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90" r:id="rId4" name="Group Box 10">
              <controlPr defaultSize="0" autoFill="0" autoPict="0">
                <anchor moveWithCells="1">
                  <from>
                    <xdr:col>2</xdr:col>
                    <xdr:colOff>2011680</xdr:colOff>
                    <xdr:row>7</xdr:row>
                    <xdr:rowOff>0</xdr:rowOff>
                  </from>
                  <to>
                    <xdr:col>4</xdr:col>
                    <xdr:colOff>236220</xdr:colOff>
                    <xdr:row>14</xdr:row>
                    <xdr:rowOff>45720</xdr:rowOff>
                  </to>
                </anchor>
              </controlPr>
            </control>
          </mc:Choice>
        </mc:AlternateContent>
        <mc:AlternateContent xmlns:mc="http://schemas.openxmlformats.org/markup-compatibility/2006">
          <mc:Choice Requires="x14">
            <control shapeId="20492" r:id="rId5" name="Group Box 12">
              <controlPr defaultSize="0" autoFill="0" autoPict="0">
                <anchor moveWithCells="1">
                  <from>
                    <xdr:col>2</xdr:col>
                    <xdr:colOff>2004060</xdr:colOff>
                    <xdr:row>7</xdr:row>
                    <xdr:rowOff>0</xdr:rowOff>
                  </from>
                  <to>
                    <xdr:col>4</xdr:col>
                    <xdr:colOff>251460</xdr:colOff>
                    <xdr:row>14</xdr:row>
                    <xdr:rowOff>144780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7">
    <tabColor rgb="FF006600"/>
  </sheetPr>
  <dimension ref="A1:FF145"/>
  <sheetViews>
    <sheetView workbookViewId="0"/>
  </sheetViews>
  <sheetFormatPr defaultColWidth="9" defaultRowHeight="12" outlineLevelRow="1" outlineLevelCol="1"/>
  <cols>
    <col min="1" max="1" width="3.109375" style="330" customWidth="1"/>
    <col min="2" max="2" width="34.77734375" style="395" customWidth="1"/>
    <col min="3" max="3" width="12.21875" style="329" customWidth="1"/>
    <col min="4" max="153" width="16.6640625" style="329" customWidth="1"/>
    <col min="154" max="154" width="1.21875" style="329" customWidth="1"/>
    <col min="155" max="155" width="4" style="329" customWidth="1"/>
    <col min="156" max="156" width="20.6640625" style="329" hidden="1" customWidth="1" outlineLevel="1"/>
    <col min="157" max="157" width="4.6640625" style="329" hidden="1" customWidth="1" outlineLevel="1"/>
    <col min="158" max="158" width="30.88671875" style="329" hidden="1" customWidth="1" outlineLevel="1"/>
    <col min="159" max="159" width="4.88671875" style="329" hidden="1" customWidth="1" outlineLevel="1"/>
    <col min="160" max="160" width="11.88671875" style="329" hidden="1" customWidth="1" outlineLevel="1"/>
    <col min="161" max="161" width="9" style="329" hidden="1" customWidth="1" outlineLevel="1"/>
    <col min="162" max="162" width="11.21875" style="329" customWidth="1" collapsed="1"/>
    <col min="163" max="16384" width="9" style="329"/>
  </cols>
  <sheetData>
    <row r="1" spans="1:162" ht="156" customHeight="1">
      <c r="A1" s="486" t="s">
        <v>1231</v>
      </c>
      <c r="B1" s="485"/>
      <c r="C1" s="487" t="s">
        <v>2706</v>
      </c>
      <c r="D1" s="318"/>
      <c r="E1" s="330"/>
      <c r="F1" s="330"/>
      <c r="G1" s="330"/>
      <c r="H1" s="330"/>
      <c r="I1" s="330"/>
      <c r="J1" s="330"/>
      <c r="K1" s="330"/>
      <c r="L1" s="330"/>
      <c r="M1" s="330"/>
      <c r="N1" s="330"/>
      <c r="O1" s="330"/>
      <c r="P1" s="330"/>
      <c r="Q1" s="330"/>
      <c r="R1" s="330"/>
      <c r="S1" s="330"/>
      <c r="T1" s="330"/>
      <c r="U1" s="330"/>
      <c r="V1" s="330"/>
      <c r="W1" s="330"/>
      <c r="X1" s="330"/>
      <c r="Y1" s="330"/>
      <c r="Z1" s="330"/>
      <c r="AA1" s="330"/>
      <c r="AB1" s="330"/>
      <c r="AC1" s="330"/>
      <c r="AD1" s="330"/>
      <c r="AE1" s="330"/>
      <c r="AF1" s="330"/>
      <c r="AG1" s="330"/>
      <c r="AH1" s="330"/>
      <c r="AI1" s="330"/>
      <c r="AJ1" s="330"/>
      <c r="AK1" s="330"/>
      <c r="AL1" s="330"/>
      <c r="AM1" s="330"/>
      <c r="AN1" s="330"/>
      <c r="AO1" s="330"/>
      <c r="AP1" s="330"/>
      <c r="AQ1" s="330"/>
      <c r="AR1" s="330"/>
      <c r="AS1" s="330"/>
      <c r="AT1" s="330"/>
      <c r="AU1" s="330"/>
      <c r="AV1" s="330"/>
      <c r="AW1" s="330"/>
      <c r="AX1" s="330"/>
      <c r="AY1" s="330"/>
      <c r="AZ1" s="330"/>
      <c r="BA1" s="330"/>
      <c r="BB1" s="330"/>
      <c r="BC1" s="330"/>
      <c r="BD1" s="330"/>
      <c r="BE1" s="330"/>
      <c r="BF1" s="330"/>
      <c r="BG1" s="330"/>
      <c r="BH1" s="330"/>
      <c r="BI1" s="330"/>
      <c r="BJ1" s="330"/>
      <c r="BK1" s="330"/>
      <c r="BL1" s="330"/>
      <c r="BM1" s="330"/>
      <c r="BN1" s="330"/>
      <c r="BO1" s="330"/>
      <c r="BP1" s="330"/>
      <c r="BQ1" s="330"/>
      <c r="BR1" s="330"/>
      <c r="BS1" s="330"/>
      <c r="BT1" s="330"/>
      <c r="BU1" s="330"/>
      <c r="BV1" s="330"/>
      <c r="BW1" s="330"/>
      <c r="BX1" s="330"/>
      <c r="BY1" s="330"/>
      <c r="BZ1" s="330"/>
      <c r="CA1" s="330"/>
      <c r="CB1" s="330"/>
      <c r="CC1" s="330"/>
      <c r="CD1" s="330"/>
      <c r="CE1" s="330"/>
      <c r="CF1" s="330"/>
      <c r="CG1" s="330"/>
      <c r="CH1" s="330"/>
      <c r="CI1" s="330"/>
      <c r="CJ1" s="330"/>
      <c r="CK1" s="330"/>
      <c r="CL1" s="330"/>
      <c r="CM1" s="330"/>
      <c r="CN1" s="330"/>
      <c r="CO1" s="330"/>
      <c r="CP1" s="330"/>
      <c r="CQ1" s="330"/>
      <c r="CR1" s="330"/>
      <c r="CS1" s="330"/>
      <c r="CT1" s="330"/>
      <c r="CU1" s="330"/>
      <c r="CV1" s="330"/>
      <c r="CW1" s="330"/>
      <c r="CX1" s="330"/>
      <c r="CY1" s="330"/>
      <c r="CZ1" s="330"/>
      <c r="DA1" s="330"/>
      <c r="DB1" s="330"/>
      <c r="DC1" s="330"/>
      <c r="DD1" s="330"/>
      <c r="DE1" s="330"/>
      <c r="DF1" s="330"/>
      <c r="DG1" s="330"/>
      <c r="DH1" s="330"/>
      <c r="DI1" s="330"/>
      <c r="DJ1" s="330"/>
      <c r="DK1" s="330"/>
      <c r="DL1" s="330"/>
      <c r="DM1" s="330"/>
      <c r="DN1" s="330"/>
      <c r="DO1" s="330"/>
      <c r="DP1" s="330"/>
      <c r="DQ1" s="330"/>
      <c r="DR1" s="330"/>
      <c r="DS1" s="330"/>
      <c r="DT1" s="330"/>
      <c r="DU1" s="330"/>
      <c r="DV1" s="330"/>
      <c r="DW1" s="330"/>
      <c r="DX1" s="330"/>
      <c r="DY1" s="330"/>
      <c r="DZ1" s="330"/>
      <c r="EA1" s="330"/>
      <c r="EB1" s="330"/>
      <c r="EC1" s="330"/>
      <c r="ED1" s="330"/>
      <c r="EE1" s="330"/>
      <c r="EF1" s="330"/>
      <c r="EG1" s="330"/>
      <c r="EH1" s="330"/>
      <c r="EI1" s="330"/>
      <c r="EJ1" s="330"/>
      <c r="EK1" s="330"/>
      <c r="EL1" s="330"/>
      <c r="EM1" s="330"/>
      <c r="EN1" s="330"/>
      <c r="EO1" s="330"/>
      <c r="EP1" s="330"/>
      <c r="EQ1" s="330"/>
      <c r="ER1" s="330"/>
      <c r="ES1" s="330"/>
      <c r="ET1" s="330"/>
      <c r="EU1" s="330"/>
      <c r="EV1" s="330"/>
      <c r="EW1" s="330"/>
      <c r="EX1" s="330"/>
      <c r="EY1" s="330"/>
      <c r="EZ1" s="330"/>
      <c r="FA1" s="330"/>
      <c r="FB1" s="330"/>
      <c r="FC1" s="330"/>
      <c r="FD1" s="330"/>
      <c r="FE1" s="330"/>
      <c r="FF1" s="330"/>
    </row>
    <row r="2" spans="1:162" s="330" customFormat="1">
      <c r="C2" s="833"/>
    </row>
    <row r="3" spans="1:162" customFormat="1" ht="13.2">
      <c r="A3" s="2"/>
      <c r="B3" s="340"/>
      <c r="C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row>
    <row r="4" spans="1:162" ht="13.5" customHeight="1">
      <c r="B4" s="341" t="s">
        <v>0</v>
      </c>
      <c r="C4" s="342" t="s">
        <v>1</v>
      </c>
      <c r="D4" s="343">
        <v>1</v>
      </c>
      <c r="E4" s="343">
        <v>2</v>
      </c>
      <c r="F4" s="343">
        <v>3</v>
      </c>
      <c r="G4" s="343">
        <v>4</v>
      </c>
      <c r="H4" s="343">
        <v>5</v>
      </c>
      <c r="I4" s="343">
        <v>6</v>
      </c>
      <c r="J4" s="343">
        <v>7</v>
      </c>
      <c r="K4" s="343">
        <v>8</v>
      </c>
      <c r="L4" s="343">
        <v>9</v>
      </c>
      <c r="M4" s="343">
        <v>10</v>
      </c>
      <c r="N4" s="343">
        <v>11</v>
      </c>
      <c r="O4" s="343">
        <v>12</v>
      </c>
      <c r="P4" s="343">
        <v>13</v>
      </c>
      <c r="Q4" s="343">
        <v>14</v>
      </c>
      <c r="R4" s="343">
        <v>15</v>
      </c>
      <c r="S4" s="343">
        <v>16</v>
      </c>
      <c r="T4" s="343">
        <v>17</v>
      </c>
      <c r="U4" s="343">
        <v>18</v>
      </c>
      <c r="V4" s="343">
        <v>19</v>
      </c>
      <c r="W4" s="343">
        <v>20</v>
      </c>
      <c r="X4" s="343">
        <v>21</v>
      </c>
      <c r="Y4" s="343">
        <v>22</v>
      </c>
      <c r="Z4" s="343">
        <v>23</v>
      </c>
      <c r="AA4" s="343">
        <v>24</v>
      </c>
      <c r="AB4" s="343">
        <v>25</v>
      </c>
      <c r="AC4" s="343">
        <v>26</v>
      </c>
      <c r="AD4" s="343">
        <v>27</v>
      </c>
      <c r="AE4" s="343">
        <v>28</v>
      </c>
      <c r="AF4" s="343">
        <v>29</v>
      </c>
      <c r="AG4" s="343">
        <v>30</v>
      </c>
      <c r="AH4" s="343">
        <v>31</v>
      </c>
      <c r="AI4" s="343">
        <v>32</v>
      </c>
      <c r="AJ4" s="343">
        <v>33</v>
      </c>
      <c r="AK4" s="343">
        <v>34</v>
      </c>
      <c r="AL4" s="343">
        <v>35</v>
      </c>
      <c r="AM4" s="343">
        <v>36</v>
      </c>
      <c r="AN4" s="343">
        <v>37</v>
      </c>
      <c r="AO4" s="343">
        <v>38</v>
      </c>
      <c r="AP4" s="343">
        <v>39</v>
      </c>
      <c r="AQ4" s="343">
        <v>40</v>
      </c>
      <c r="AR4" s="343">
        <v>41</v>
      </c>
      <c r="AS4" s="343">
        <v>42</v>
      </c>
      <c r="AT4" s="343">
        <v>43</v>
      </c>
      <c r="AU4" s="343">
        <v>44</v>
      </c>
      <c r="AV4" s="343">
        <v>45</v>
      </c>
      <c r="AW4" s="343">
        <v>46</v>
      </c>
      <c r="AX4" s="343">
        <v>47</v>
      </c>
      <c r="AY4" s="343">
        <v>48</v>
      </c>
      <c r="AZ4" s="343">
        <v>49</v>
      </c>
      <c r="BA4" s="343">
        <v>50</v>
      </c>
      <c r="BB4" s="343">
        <v>51</v>
      </c>
      <c r="BC4" s="343">
        <v>52</v>
      </c>
      <c r="BD4" s="343">
        <v>53</v>
      </c>
      <c r="BE4" s="343">
        <v>54</v>
      </c>
      <c r="BF4" s="343">
        <v>55</v>
      </c>
      <c r="BG4" s="343">
        <v>56</v>
      </c>
      <c r="BH4" s="343">
        <v>57</v>
      </c>
      <c r="BI4" s="343">
        <v>58</v>
      </c>
      <c r="BJ4" s="343">
        <v>59</v>
      </c>
      <c r="BK4" s="343">
        <v>60</v>
      </c>
      <c r="BL4" s="343">
        <v>61</v>
      </c>
      <c r="BM4" s="343">
        <v>62</v>
      </c>
      <c r="BN4" s="343">
        <v>63</v>
      </c>
      <c r="BO4" s="343">
        <v>64</v>
      </c>
      <c r="BP4" s="343">
        <v>65</v>
      </c>
      <c r="BQ4" s="343">
        <v>66</v>
      </c>
      <c r="BR4" s="343">
        <v>67</v>
      </c>
      <c r="BS4" s="343">
        <v>68</v>
      </c>
      <c r="BT4" s="343">
        <v>69</v>
      </c>
      <c r="BU4" s="343">
        <v>70</v>
      </c>
      <c r="BV4" s="343">
        <v>71</v>
      </c>
      <c r="BW4" s="343">
        <v>72</v>
      </c>
      <c r="BX4" s="343">
        <v>73</v>
      </c>
      <c r="BY4" s="343">
        <v>74</v>
      </c>
      <c r="BZ4" s="343">
        <v>75</v>
      </c>
      <c r="CA4" s="343">
        <v>76</v>
      </c>
      <c r="CB4" s="343">
        <v>77</v>
      </c>
      <c r="CC4" s="343">
        <v>78</v>
      </c>
      <c r="CD4" s="343">
        <v>79</v>
      </c>
      <c r="CE4" s="343">
        <v>80</v>
      </c>
      <c r="CF4" s="343">
        <v>81</v>
      </c>
      <c r="CG4" s="343">
        <v>82</v>
      </c>
      <c r="CH4" s="343">
        <v>83</v>
      </c>
      <c r="CI4" s="343">
        <v>84</v>
      </c>
      <c r="CJ4" s="343">
        <v>85</v>
      </c>
      <c r="CK4" s="343">
        <v>86</v>
      </c>
      <c r="CL4" s="343">
        <v>87</v>
      </c>
      <c r="CM4" s="343">
        <v>88</v>
      </c>
      <c r="CN4" s="343">
        <v>89</v>
      </c>
      <c r="CO4" s="343">
        <v>90</v>
      </c>
      <c r="CP4" s="343">
        <v>91</v>
      </c>
      <c r="CQ4" s="343">
        <v>92</v>
      </c>
      <c r="CR4" s="343">
        <v>93</v>
      </c>
      <c r="CS4" s="343">
        <v>94</v>
      </c>
      <c r="CT4" s="343">
        <v>95</v>
      </c>
      <c r="CU4" s="343">
        <v>96</v>
      </c>
      <c r="CV4" s="343">
        <v>97</v>
      </c>
      <c r="CW4" s="343">
        <v>98</v>
      </c>
      <c r="CX4" s="343">
        <v>99</v>
      </c>
      <c r="CY4" s="343">
        <v>100</v>
      </c>
      <c r="CZ4" s="343">
        <v>101</v>
      </c>
      <c r="DA4" s="343">
        <v>102</v>
      </c>
      <c r="DB4" s="343">
        <v>103</v>
      </c>
      <c r="DC4" s="343">
        <v>104</v>
      </c>
      <c r="DD4" s="343">
        <v>105</v>
      </c>
      <c r="DE4" s="343">
        <v>106</v>
      </c>
      <c r="DF4" s="343">
        <v>107</v>
      </c>
      <c r="DG4" s="343">
        <v>108</v>
      </c>
      <c r="DH4" s="343">
        <v>109</v>
      </c>
      <c r="DI4" s="343">
        <v>110</v>
      </c>
      <c r="DJ4" s="343">
        <v>111</v>
      </c>
      <c r="DK4" s="343">
        <v>112</v>
      </c>
      <c r="DL4" s="343">
        <v>113</v>
      </c>
      <c r="DM4" s="343">
        <v>114</v>
      </c>
      <c r="DN4" s="343">
        <v>115</v>
      </c>
      <c r="DO4" s="343">
        <v>116</v>
      </c>
      <c r="DP4" s="343">
        <v>117</v>
      </c>
      <c r="DQ4" s="343">
        <v>118</v>
      </c>
      <c r="DR4" s="343">
        <v>119</v>
      </c>
      <c r="DS4" s="343">
        <v>120</v>
      </c>
      <c r="DT4" s="343">
        <v>121</v>
      </c>
      <c r="DU4" s="343">
        <v>122</v>
      </c>
      <c r="DV4" s="343">
        <v>123</v>
      </c>
      <c r="DW4" s="343">
        <v>124</v>
      </c>
      <c r="DX4" s="343">
        <v>125</v>
      </c>
      <c r="DY4" s="343">
        <v>126</v>
      </c>
      <c r="DZ4" s="343">
        <v>127</v>
      </c>
      <c r="EA4" s="343">
        <v>128</v>
      </c>
      <c r="EB4" s="343">
        <v>129</v>
      </c>
      <c r="EC4" s="343">
        <v>130</v>
      </c>
      <c r="ED4" s="343">
        <v>131</v>
      </c>
      <c r="EE4" s="343">
        <v>132</v>
      </c>
      <c r="EF4" s="343">
        <v>133</v>
      </c>
      <c r="EG4" s="343">
        <v>134</v>
      </c>
      <c r="EH4" s="343">
        <v>135</v>
      </c>
      <c r="EI4" s="343">
        <v>136</v>
      </c>
      <c r="EJ4" s="343">
        <v>137</v>
      </c>
      <c r="EK4" s="343">
        <v>138</v>
      </c>
      <c r="EL4" s="343">
        <v>139</v>
      </c>
      <c r="EM4" s="343">
        <v>140</v>
      </c>
      <c r="EN4" s="343">
        <v>141</v>
      </c>
      <c r="EO4" s="343">
        <v>142</v>
      </c>
      <c r="EP4" s="343">
        <v>143</v>
      </c>
      <c r="EQ4" s="343">
        <v>144</v>
      </c>
      <c r="ER4" s="343">
        <v>145</v>
      </c>
      <c r="ES4" s="343">
        <v>146</v>
      </c>
      <c r="ET4" s="343">
        <v>147</v>
      </c>
      <c r="EU4" s="343">
        <v>148</v>
      </c>
      <c r="EV4" s="343">
        <v>149</v>
      </c>
      <c r="EW4" s="343">
        <v>150</v>
      </c>
      <c r="EX4" s="344"/>
      <c r="EY4" s="330"/>
      <c r="EZ4" s="330"/>
      <c r="FA4" s="330"/>
      <c r="FB4" s="330"/>
      <c r="FC4" s="330"/>
      <c r="FD4" s="1239"/>
      <c r="FE4" s="1239"/>
      <c r="FF4" s="1239"/>
    </row>
    <row r="5" spans="1:162" ht="20.100000000000001" customHeight="1">
      <c r="B5" s="345" t="s">
        <v>1092</v>
      </c>
      <c r="C5" s="346" t="s">
        <v>577</v>
      </c>
      <c r="D5" s="66" t="s">
        <v>2731</v>
      </c>
      <c r="E5" s="66" t="s">
        <v>2732</v>
      </c>
      <c r="F5" s="66" t="s">
        <v>2733</v>
      </c>
      <c r="G5" s="66" t="s">
        <v>2734</v>
      </c>
      <c r="H5" s="66" t="s">
        <v>2735</v>
      </c>
      <c r="I5" s="66"/>
      <c r="J5" s="66"/>
      <c r="K5" s="66"/>
      <c r="L5" s="66"/>
      <c r="M5" s="66"/>
      <c r="N5" s="66"/>
      <c r="O5" s="66"/>
      <c r="P5" s="66"/>
      <c r="Q5" s="66"/>
      <c r="R5" s="66"/>
      <c r="S5" s="66"/>
      <c r="T5" s="66"/>
      <c r="U5" s="66"/>
      <c r="V5" s="66"/>
      <c r="W5" s="66"/>
      <c r="X5" s="66"/>
      <c r="Y5" s="66"/>
      <c r="Z5" s="66"/>
      <c r="AA5" s="66"/>
      <c r="AB5" s="66"/>
      <c r="AC5" s="66"/>
      <c r="AD5" s="66"/>
      <c r="AE5" s="66"/>
      <c r="AF5" s="66"/>
      <c r="AG5" s="66"/>
      <c r="AH5" s="66"/>
      <c r="AI5" s="66"/>
      <c r="AJ5" s="66"/>
      <c r="AK5" s="66"/>
      <c r="AL5" s="66"/>
      <c r="AM5" s="66"/>
      <c r="AN5" s="66"/>
      <c r="AO5" s="66"/>
      <c r="AP5" s="66"/>
      <c r="AQ5" s="66"/>
      <c r="AR5" s="66"/>
      <c r="AS5" s="66"/>
      <c r="AT5" s="66"/>
      <c r="AU5" s="66"/>
      <c r="AV5" s="66"/>
      <c r="AW5" s="66"/>
      <c r="AX5" s="66"/>
      <c r="AY5" s="66"/>
      <c r="AZ5" s="66"/>
      <c r="BA5" s="66"/>
      <c r="BB5" s="66"/>
      <c r="BC5" s="66"/>
      <c r="BD5" s="66"/>
      <c r="BE5" s="66"/>
      <c r="BF5" s="66"/>
      <c r="BG5" s="66"/>
      <c r="BH5" s="66"/>
      <c r="BI5" s="66"/>
      <c r="BJ5" s="66"/>
      <c r="BK5" s="66"/>
      <c r="BL5" s="66"/>
      <c r="BM5" s="66"/>
      <c r="BN5" s="66"/>
      <c r="BO5" s="66"/>
      <c r="BP5" s="66"/>
      <c r="BQ5" s="66"/>
      <c r="BR5" s="66"/>
      <c r="BS5" s="66"/>
      <c r="BT5" s="66"/>
      <c r="BU5" s="66"/>
      <c r="BV5" s="66"/>
      <c r="BW5" s="66"/>
      <c r="BX5" s="66"/>
      <c r="BY5" s="66"/>
      <c r="BZ5" s="66"/>
      <c r="CA5" s="66"/>
      <c r="CB5" s="66"/>
      <c r="CC5" s="66"/>
      <c r="CD5" s="66"/>
      <c r="CE5" s="66"/>
      <c r="CF5" s="66"/>
      <c r="CG5" s="66"/>
      <c r="CH5" s="66"/>
      <c r="CI5" s="66"/>
      <c r="CJ5" s="66"/>
      <c r="CK5" s="66"/>
      <c r="CL5" s="66"/>
      <c r="CM5" s="66"/>
      <c r="CN5" s="66"/>
      <c r="CO5" s="66"/>
      <c r="CP5" s="66"/>
      <c r="CQ5" s="66"/>
      <c r="CR5" s="66"/>
      <c r="CS5" s="66"/>
      <c r="CT5" s="66"/>
      <c r="CU5" s="66"/>
      <c r="CV5" s="66"/>
      <c r="CW5" s="66"/>
      <c r="CX5" s="66"/>
      <c r="CY5" s="66"/>
      <c r="CZ5" s="66"/>
      <c r="DA5" s="66"/>
      <c r="DB5" s="66"/>
      <c r="DC5" s="66"/>
      <c r="DD5" s="66"/>
      <c r="DE5" s="66"/>
      <c r="DF5" s="66"/>
      <c r="DG5" s="66"/>
      <c r="DH5" s="66"/>
      <c r="DI5" s="66"/>
      <c r="DJ5" s="66"/>
      <c r="DK5" s="66"/>
      <c r="DL5" s="66"/>
      <c r="DM5" s="66"/>
      <c r="DN5" s="66"/>
      <c r="DO5" s="66"/>
      <c r="DP5" s="66"/>
      <c r="DQ5" s="66"/>
      <c r="DR5" s="66"/>
      <c r="DS5" s="66"/>
      <c r="DT5" s="66"/>
      <c r="DU5" s="66"/>
      <c r="DV5" s="66"/>
      <c r="DW5" s="66"/>
      <c r="DX5" s="66"/>
      <c r="DY5" s="66"/>
      <c r="DZ5" s="66"/>
      <c r="EA5" s="66"/>
      <c r="EB5" s="66"/>
      <c r="EC5" s="66"/>
      <c r="ED5" s="66"/>
      <c r="EE5" s="66"/>
      <c r="EF5" s="66"/>
      <c r="EG5" s="66"/>
      <c r="EH5" s="66"/>
      <c r="EI5" s="66"/>
      <c r="EJ5" s="66"/>
      <c r="EK5" s="66"/>
      <c r="EL5" s="66"/>
      <c r="EM5" s="66"/>
      <c r="EN5" s="66"/>
      <c r="EO5" s="66"/>
      <c r="EP5" s="66"/>
      <c r="EQ5" s="66"/>
      <c r="ER5" s="66"/>
      <c r="ES5" s="66"/>
      <c r="ET5" s="66"/>
      <c r="EU5" s="66"/>
      <c r="EV5" s="66"/>
      <c r="EW5" s="66"/>
      <c r="EX5" s="347"/>
      <c r="EY5" s="330"/>
      <c r="EZ5" s="330"/>
      <c r="FA5" s="330"/>
      <c r="FB5" s="330"/>
      <c r="FC5" s="330"/>
      <c r="FD5" s="1239"/>
      <c r="FE5" s="1239"/>
      <c r="FF5" s="1239"/>
    </row>
    <row r="6" spans="1:162" ht="20.100000000000001" customHeight="1">
      <c r="B6" s="345" t="s">
        <v>1153</v>
      </c>
      <c r="C6" s="346" t="s">
        <v>578</v>
      </c>
      <c r="D6" s="8" t="s">
        <v>2736</v>
      </c>
      <c r="E6" s="8" t="s">
        <v>2736</v>
      </c>
      <c r="F6" s="8" t="s">
        <v>2737</v>
      </c>
      <c r="G6" s="8" t="s">
        <v>2738</v>
      </c>
      <c r="H6" s="8" t="s">
        <v>2739</v>
      </c>
      <c r="I6" s="8" t="s">
        <v>2</v>
      </c>
      <c r="J6" s="8" t="s">
        <v>2</v>
      </c>
      <c r="K6" s="8" t="s">
        <v>2</v>
      </c>
      <c r="L6" s="8" t="s">
        <v>2</v>
      </c>
      <c r="M6" s="8" t="s">
        <v>2</v>
      </c>
      <c r="N6" s="8" t="s">
        <v>2</v>
      </c>
      <c r="O6" s="8" t="s">
        <v>2</v>
      </c>
      <c r="P6" s="8" t="s">
        <v>2</v>
      </c>
      <c r="Q6" s="8" t="s">
        <v>2</v>
      </c>
      <c r="R6" s="8" t="s">
        <v>2</v>
      </c>
      <c r="S6" s="8" t="s">
        <v>2</v>
      </c>
      <c r="T6" s="8" t="s">
        <v>2</v>
      </c>
      <c r="U6" s="8" t="s">
        <v>2</v>
      </c>
      <c r="V6" s="8" t="s">
        <v>2</v>
      </c>
      <c r="W6" s="8" t="s">
        <v>2</v>
      </c>
      <c r="X6" s="8" t="s">
        <v>2</v>
      </c>
      <c r="Y6" s="8" t="s">
        <v>2</v>
      </c>
      <c r="Z6" s="8" t="s">
        <v>2</v>
      </c>
      <c r="AA6" s="8" t="s">
        <v>2</v>
      </c>
      <c r="AB6" s="8" t="s">
        <v>2</v>
      </c>
      <c r="AC6" s="8" t="s">
        <v>2</v>
      </c>
      <c r="AD6" s="8" t="s">
        <v>2</v>
      </c>
      <c r="AE6" s="8" t="s">
        <v>2</v>
      </c>
      <c r="AF6" s="8" t="s">
        <v>2</v>
      </c>
      <c r="AG6" s="8" t="s">
        <v>2</v>
      </c>
      <c r="AH6" s="8" t="s">
        <v>2</v>
      </c>
      <c r="AI6" s="8" t="s">
        <v>2</v>
      </c>
      <c r="AJ6" s="8" t="s">
        <v>2</v>
      </c>
      <c r="AK6" s="8" t="s">
        <v>2</v>
      </c>
      <c r="AL6" s="8" t="s">
        <v>2</v>
      </c>
      <c r="AM6" s="8" t="s">
        <v>2</v>
      </c>
      <c r="AN6" s="8" t="s">
        <v>2</v>
      </c>
      <c r="AO6" s="8" t="s">
        <v>2</v>
      </c>
      <c r="AP6" s="8" t="s">
        <v>2</v>
      </c>
      <c r="AQ6" s="8" t="s">
        <v>2</v>
      </c>
      <c r="AR6" s="8" t="s">
        <v>2</v>
      </c>
      <c r="AS6" s="8" t="s">
        <v>2</v>
      </c>
      <c r="AT6" s="8" t="s">
        <v>2</v>
      </c>
      <c r="AU6" s="8" t="s">
        <v>2</v>
      </c>
      <c r="AV6" s="8" t="s">
        <v>2</v>
      </c>
      <c r="AW6" s="8" t="s">
        <v>2</v>
      </c>
      <c r="AX6" s="8" t="s">
        <v>2</v>
      </c>
      <c r="AY6" s="8" t="s">
        <v>2</v>
      </c>
      <c r="AZ6" s="8" t="s">
        <v>2</v>
      </c>
      <c r="BA6" s="8" t="s">
        <v>2</v>
      </c>
      <c r="BB6" s="8" t="s">
        <v>2</v>
      </c>
      <c r="BC6" s="8" t="s">
        <v>2</v>
      </c>
      <c r="BD6" s="8" t="s">
        <v>2</v>
      </c>
      <c r="BE6" s="8" t="s">
        <v>2</v>
      </c>
      <c r="BF6" s="8" t="s">
        <v>2</v>
      </c>
      <c r="BG6" s="8" t="s">
        <v>2</v>
      </c>
      <c r="BH6" s="8" t="s">
        <v>2</v>
      </c>
      <c r="BI6" s="8" t="s">
        <v>2</v>
      </c>
      <c r="BJ6" s="8" t="s">
        <v>2</v>
      </c>
      <c r="BK6" s="8" t="s">
        <v>2</v>
      </c>
      <c r="BL6" s="8" t="s">
        <v>2</v>
      </c>
      <c r="BM6" s="8" t="s">
        <v>2</v>
      </c>
      <c r="BN6" s="8" t="s">
        <v>2</v>
      </c>
      <c r="BO6" s="8" t="s">
        <v>2</v>
      </c>
      <c r="BP6" s="8" t="s">
        <v>2</v>
      </c>
      <c r="BQ6" s="8" t="s">
        <v>2</v>
      </c>
      <c r="BR6" s="8" t="s">
        <v>2</v>
      </c>
      <c r="BS6" s="8" t="s">
        <v>2</v>
      </c>
      <c r="BT6" s="8" t="s">
        <v>2</v>
      </c>
      <c r="BU6" s="8" t="s">
        <v>2</v>
      </c>
      <c r="BV6" s="8" t="s">
        <v>2</v>
      </c>
      <c r="BW6" s="8" t="s">
        <v>2</v>
      </c>
      <c r="BX6" s="8" t="s">
        <v>2</v>
      </c>
      <c r="BY6" s="8" t="s">
        <v>2</v>
      </c>
      <c r="BZ6" s="8" t="s">
        <v>2</v>
      </c>
      <c r="CA6" s="8" t="s">
        <v>2</v>
      </c>
      <c r="CB6" s="8" t="s">
        <v>2</v>
      </c>
      <c r="CC6" s="8" t="s">
        <v>2</v>
      </c>
      <c r="CD6" s="8" t="s">
        <v>2</v>
      </c>
      <c r="CE6" s="8" t="s">
        <v>2</v>
      </c>
      <c r="CF6" s="8" t="s">
        <v>2</v>
      </c>
      <c r="CG6" s="8" t="s">
        <v>2</v>
      </c>
      <c r="CH6" s="8" t="s">
        <v>2</v>
      </c>
      <c r="CI6" s="8" t="s">
        <v>2</v>
      </c>
      <c r="CJ6" s="8" t="s">
        <v>2</v>
      </c>
      <c r="CK6" s="8" t="s">
        <v>2</v>
      </c>
      <c r="CL6" s="8" t="s">
        <v>2</v>
      </c>
      <c r="CM6" s="8" t="s">
        <v>2</v>
      </c>
      <c r="CN6" s="8" t="s">
        <v>2</v>
      </c>
      <c r="CO6" s="8" t="s">
        <v>2</v>
      </c>
      <c r="CP6" s="8" t="s">
        <v>2</v>
      </c>
      <c r="CQ6" s="8" t="s">
        <v>2</v>
      </c>
      <c r="CR6" s="8" t="s">
        <v>2</v>
      </c>
      <c r="CS6" s="8" t="s">
        <v>2</v>
      </c>
      <c r="CT6" s="8" t="s">
        <v>2</v>
      </c>
      <c r="CU6" s="8" t="s">
        <v>2</v>
      </c>
      <c r="CV6" s="8" t="s">
        <v>2</v>
      </c>
      <c r="CW6" s="8" t="s">
        <v>2</v>
      </c>
      <c r="CX6" s="8" t="s">
        <v>2</v>
      </c>
      <c r="CY6" s="8" t="s">
        <v>2</v>
      </c>
      <c r="CZ6" s="8" t="s">
        <v>2</v>
      </c>
      <c r="DA6" s="8" t="s">
        <v>2</v>
      </c>
      <c r="DB6" s="8" t="s">
        <v>2</v>
      </c>
      <c r="DC6" s="8" t="s">
        <v>2</v>
      </c>
      <c r="DD6" s="8" t="s">
        <v>2</v>
      </c>
      <c r="DE6" s="8" t="s">
        <v>2</v>
      </c>
      <c r="DF6" s="8" t="s">
        <v>2</v>
      </c>
      <c r="DG6" s="8" t="s">
        <v>2</v>
      </c>
      <c r="DH6" s="8" t="s">
        <v>2</v>
      </c>
      <c r="DI6" s="8" t="s">
        <v>2</v>
      </c>
      <c r="DJ6" s="8" t="s">
        <v>2</v>
      </c>
      <c r="DK6" s="8" t="s">
        <v>2</v>
      </c>
      <c r="DL6" s="8" t="s">
        <v>2</v>
      </c>
      <c r="DM6" s="8" t="s">
        <v>2</v>
      </c>
      <c r="DN6" s="8" t="s">
        <v>2</v>
      </c>
      <c r="DO6" s="8" t="s">
        <v>2</v>
      </c>
      <c r="DP6" s="8" t="s">
        <v>2</v>
      </c>
      <c r="DQ6" s="8" t="s">
        <v>2</v>
      </c>
      <c r="DR6" s="8" t="s">
        <v>2</v>
      </c>
      <c r="DS6" s="8" t="s">
        <v>2</v>
      </c>
      <c r="DT6" s="8" t="s">
        <v>2</v>
      </c>
      <c r="DU6" s="8" t="s">
        <v>2</v>
      </c>
      <c r="DV6" s="8" t="s">
        <v>2</v>
      </c>
      <c r="DW6" s="8" t="s">
        <v>2</v>
      </c>
      <c r="DX6" s="8" t="s">
        <v>2</v>
      </c>
      <c r="DY6" s="8" t="s">
        <v>2</v>
      </c>
      <c r="DZ6" s="8" t="s">
        <v>2</v>
      </c>
      <c r="EA6" s="8" t="s">
        <v>2</v>
      </c>
      <c r="EB6" s="8" t="s">
        <v>2</v>
      </c>
      <c r="EC6" s="8" t="s">
        <v>2</v>
      </c>
      <c r="ED6" s="8" t="s">
        <v>2</v>
      </c>
      <c r="EE6" s="8" t="s">
        <v>2</v>
      </c>
      <c r="EF6" s="8" t="s">
        <v>2</v>
      </c>
      <c r="EG6" s="8" t="s">
        <v>2</v>
      </c>
      <c r="EH6" s="8" t="s">
        <v>2</v>
      </c>
      <c r="EI6" s="8" t="s">
        <v>2</v>
      </c>
      <c r="EJ6" s="8" t="s">
        <v>2</v>
      </c>
      <c r="EK6" s="8" t="s">
        <v>2</v>
      </c>
      <c r="EL6" s="8" t="s">
        <v>2</v>
      </c>
      <c r="EM6" s="8" t="s">
        <v>2</v>
      </c>
      <c r="EN6" s="8" t="s">
        <v>2</v>
      </c>
      <c r="EO6" s="8" t="s">
        <v>2</v>
      </c>
      <c r="EP6" s="8" t="s">
        <v>2</v>
      </c>
      <c r="EQ6" s="8" t="s">
        <v>2</v>
      </c>
      <c r="ER6" s="8" t="s">
        <v>2</v>
      </c>
      <c r="ES6" s="8" t="s">
        <v>2</v>
      </c>
      <c r="ET6" s="8" t="s">
        <v>2</v>
      </c>
      <c r="EU6" s="8" t="s">
        <v>2</v>
      </c>
      <c r="EV6" s="8" t="s">
        <v>2</v>
      </c>
      <c r="EW6" s="8" t="s">
        <v>2</v>
      </c>
      <c r="EX6" s="344"/>
      <c r="EY6" s="330"/>
      <c r="EZ6" s="330"/>
      <c r="FA6" s="330"/>
      <c r="FB6" s="330"/>
      <c r="FC6" s="330"/>
      <c r="FD6" s="348"/>
      <c r="FE6" s="349"/>
      <c r="FF6" s="348"/>
    </row>
    <row r="7" spans="1:162" ht="20.100000000000001" customHeight="1">
      <c r="B7" s="345" t="s">
        <v>1587</v>
      </c>
      <c r="C7" s="350" t="s">
        <v>576</v>
      </c>
      <c r="D7" s="9" t="s">
        <v>2740</v>
      </c>
      <c r="E7" s="9" t="s">
        <v>2741</v>
      </c>
      <c r="F7" s="9" t="s">
        <v>2740</v>
      </c>
      <c r="G7" s="9" t="s">
        <v>2741</v>
      </c>
      <c r="H7" s="9" t="s">
        <v>2740</v>
      </c>
      <c r="I7" s="9" t="s">
        <v>2</v>
      </c>
      <c r="J7" s="9" t="s">
        <v>2</v>
      </c>
      <c r="K7" s="9" t="s">
        <v>2</v>
      </c>
      <c r="L7" s="9" t="s">
        <v>2</v>
      </c>
      <c r="M7" s="9" t="s">
        <v>2</v>
      </c>
      <c r="N7" s="9" t="s">
        <v>2</v>
      </c>
      <c r="O7" s="9" t="s">
        <v>2</v>
      </c>
      <c r="P7" s="9" t="s">
        <v>2</v>
      </c>
      <c r="Q7" s="9" t="s">
        <v>2</v>
      </c>
      <c r="R7" s="9" t="s">
        <v>2</v>
      </c>
      <c r="S7" s="9" t="s">
        <v>2</v>
      </c>
      <c r="T7" s="9" t="s">
        <v>2</v>
      </c>
      <c r="U7" s="9" t="s">
        <v>2</v>
      </c>
      <c r="V7" s="9" t="s">
        <v>2</v>
      </c>
      <c r="W7" s="9" t="s">
        <v>2</v>
      </c>
      <c r="X7" s="9" t="s">
        <v>2</v>
      </c>
      <c r="Y7" s="9" t="s">
        <v>2</v>
      </c>
      <c r="Z7" s="9" t="s">
        <v>2</v>
      </c>
      <c r="AA7" s="9" t="s">
        <v>2</v>
      </c>
      <c r="AB7" s="9" t="s">
        <v>2</v>
      </c>
      <c r="AC7" s="9" t="s">
        <v>2</v>
      </c>
      <c r="AD7" s="9" t="s">
        <v>2</v>
      </c>
      <c r="AE7" s="9" t="s">
        <v>2</v>
      </c>
      <c r="AF7" s="9" t="s">
        <v>2</v>
      </c>
      <c r="AG7" s="9" t="s">
        <v>2</v>
      </c>
      <c r="AH7" s="9" t="s">
        <v>2</v>
      </c>
      <c r="AI7" s="9" t="s">
        <v>2</v>
      </c>
      <c r="AJ7" s="9" t="s">
        <v>2</v>
      </c>
      <c r="AK7" s="9" t="s">
        <v>2</v>
      </c>
      <c r="AL7" s="9" t="s">
        <v>2</v>
      </c>
      <c r="AM7" s="9" t="s">
        <v>2</v>
      </c>
      <c r="AN7" s="9" t="s">
        <v>2</v>
      </c>
      <c r="AO7" s="9" t="s">
        <v>2</v>
      </c>
      <c r="AP7" s="9" t="s">
        <v>2</v>
      </c>
      <c r="AQ7" s="9" t="s">
        <v>2</v>
      </c>
      <c r="AR7" s="9" t="s">
        <v>2</v>
      </c>
      <c r="AS7" s="9" t="s">
        <v>2</v>
      </c>
      <c r="AT7" s="9" t="s">
        <v>2</v>
      </c>
      <c r="AU7" s="9" t="s">
        <v>2</v>
      </c>
      <c r="AV7" s="9" t="s">
        <v>2</v>
      </c>
      <c r="AW7" s="9" t="s">
        <v>2</v>
      </c>
      <c r="AX7" s="9" t="s">
        <v>2</v>
      </c>
      <c r="AY7" s="9" t="s">
        <v>2</v>
      </c>
      <c r="AZ7" s="9" t="s">
        <v>2</v>
      </c>
      <c r="BA7" s="9" t="s">
        <v>2</v>
      </c>
      <c r="BB7" s="9" t="s">
        <v>2</v>
      </c>
      <c r="BC7" s="9" t="s">
        <v>2</v>
      </c>
      <c r="BD7" s="9" t="s">
        <v>2</v>
      </c>
      <c r="BE7" s="9" t="s">
        <v>2</v>
      </c>
      <c r="BF7" s="9" t="s">
        <v>2</v>
      </c>
      <c r="BG7" s="9" t="s">
        <v>2</v>
      </c>
      <c r="BH7" s="9" t="s">
        <v>2</v>
      </c>
      <c r="BI7" s="9" t="s">
        <v>2</v>
      </c>
      <c r="BJ7" s="9" t="s">
        <v>2</v>
      </c>
      <c r="BK7" s="9" t="s">
        <v>2</v>
      </c>
      <c r="BL7" s="9" t="s">
        <v>2</v>
      </c>
      <c r="BM7" s="9" t="s">
        <v>2</v>
      </c>
      <c r="BN7" s="9" t="s">
        <v>2</v>
      </c>
      <c r="BO7" s="9" t="s">
        <v>2</v>
      </c>
      <c r="BP7" s="9" t="s">
        <v>2</v>
      </c>
      <c r="BQ7" s="9" t="s">
        <v>2</v>
      </c>
      <c r="BR7" s="9" t="s">
        <v>2</v>
      </c>
      <c r="BS7" s="9" t="s">
        <v>2</v>
      </c>
      <c r="BT7" s="9" t="s">
        <v>2</v>
      </c>
      <c r="BU7" s="9" t="s">
        <v>2</v>
      </c>
      <c r="BV7" s="9" t="s">
        <v>2</v>
      </c>
      <c r="BW7" s="9" t="s">
        <v>2</v>
      </c>
      <c r="BX7" s="9" t="s">
        <v>2</v>
      </c>
      <c r="BY7" s="9" t="s">
        <v>2</v>
      </c>
      <c r="BZ7" s="9" t="s">
        <v>2</v>
      </c>
      <c r="CA7" s="9" t="s">
        <v>2</v>
      </c>
      <c r="CB7" s="9" t="s">
        <v>2</v>
      </c>
      <c r="CC7" s="9" t="s">
        <v>2</v>
      </c>
      <c r="CD7" s="9" t="s">
        <v>2</v>
      </c>
      <c r="CE7" s="9" t="s">
        <v>2</v>
      </c>
      <c r="CF7" s="9" t="s">
        <v>2</v>
      </c>
      <c r="CG7" s="9" t="s">
        <v>2</v>
      </c>
      <c r="CH7" s="9" t="s">
        <v>2</v>
      </c>
      <c r="CI7" s="9" t="s">
        <v>2</v>
      </c>
      <c r="CJ7" s="9" t="s">
        <v>2</v>
      </c>
      <c r="CK7" s="9" t="s">
        <v>2</v>
      </c>
      <c r="CL7" s="9" t="s">
        <v>2</v>
      </c>
      <c r="CM7" s="9" t="s">
        <v>2</v>
      </c>
      <c r="CN7" s="9" t="s">
        <v>2</v>
      </c>
      <c r="CO7" s="9" t="s">
        <v>2</v>
      </c>
      <c r="CP7" s="9" t="s">
        <v>2</v>
      </c>
      <c r="CQ7" s="9" t="s">
        <v>2</v>
      </c>
      <c r="CR7" s="9" t="s">
        <v>2</v>
      </c>
      <c r="CS7" s="9" t="s">
        <v>2</v>
      </c>
      <c r="CT7" s="9" t="s">
        <v>2</v>
      </c>
      <c r="CU7" s="9" t="s">
        <v>2</v>
      </c>
      <c r="CV7" s="9" t="s">
        <v>2</v>
      </c>
      <c r="CW7" s="9" t="s">
        <v>2</v>
      </c>
      <c r="CX7" s="9" t="s">
        <v>2</v>
      </c>
      <c r="CY7" s="9" t="s">
        <v>2</v>
      </c>
      <c r="CZ7" s="9" t="s">
        <v>2</v>
      </c>
      <c r="DA7" s="9" t="s">
        <v>2</v>
      </c>
      <c r="DB7" s="9" t="s">
        <v>2</v>
      </c>
      <c r="DC7" s="9" t="s">
        <v>2</v>
      </c>
      <c r="DD7" s="9" t="s">
        <v>2</v>
      </c>
      <c r="DE7" s="9" t="s">
        <v>2</v>
      </c>
      <c r="DF7" s="9" t="s">
        <v>2</v>
      </c>
      <c r="DG7" s="9" t="s">
        <v>2</v>
      </c>
      <c r="DH7" s="9" t="s">
        <v>2</v>
      </c>
      <c r="DI7" s="9" t="s">
        <v>2</v>
      </c>
      <c r="DJ7" s="9" t="s">
        <v>2</v>
      </c>
      <c r="DK7" s="9" t="s">
        <v>2</v>
      </c>
      <c r="DL7" s="9" t="s">
        <v>2</v>
      </c>
      <c r="DM7" s="9" t="s">
        <v>2</v>
      </c>
      <c r="DN7" s="9" t="s">
        <v>2</v>
      </c>
      <c r="DO7" s="9" t="s">
        <v>2</v>
      </c>
      <c r="DP7" s="9" t="s">
        <v>2</v>
      </c>
      <c r="DQ7" s="9" t="s">
        <v>2</v>
      </c>
      <c r="DR7" s="9" t="s">
        <v>2</v>
      </c>
      <c r="DS7" s="9" t="s">
        <v>2</v>
      </c>
      <c r="DT7" s="9" t="s">
        <v>2</v>
      </c>
      <c r="DU7" s="9" t="s">
        <v>2</v>
      </c>
      <c r="DV7" s="9" t="s">
        <v>2</v>
      </c>
      <c r="DW7" s="9" t="s">
        <v>2</v>
      </c>
      <c r="DX7" s="9" t="s">
        <v>2</v>
      </c>
      <c r="DY7" s="9" t="s">
        <v>2</v>
      </c>
      <c r="DZ7" s="9" t="s">
        <v>2</v>
      </c>
      <c r="EA7" s="9" t="s">
        <v>2</v>
      </c>
      <c r="EB7" s="9" t="s">
        <v>2</v>
      </c>
      <c r="EC7" s="9" t="s">
        <v>2</v>
      </c>
      <c r="ED7" s="9" t="s">
        <v>2</v>
      </c>
      <c r="EE7" s="9" t="s">
        <v>2</v>
      </c>
      <c r="EF7" s="9" t="s">
        <v>2</v>
      </c>
      <c r="EG7" s="9" t="s">
        <v>2</v>
      </c>
      <c r="EH7" s="9" t="s">
        <v>2</v>
      </c>
      <c r="EI7" s="9" t="s">
        <v>2</v>
      </c>
      <c r="EJ7" s="9" t="s">
        <v>2</v>
      </c>
      <c r="EK7" s="9" t="s">
        <v>2</v>
      </c>
      <c r="EL7" s="9" t="s">
        <v>2</v>
      </c>
      <c r="EM7" s="9" t="s">
        <v>2</v>
      </c>
      <c r="EN7" s="9" t="s">
        <v>2</v>
      </c>
      <c r="EO7" s="9" t="s">
        <v>2</v>
      </c>
      <c r="EP7" s="9" t="s">
        <v>2</v>
      </c>
      <c r="EQ7" s="9" t="s">
        <v>2</v>
      </c>
      <c r="ER7" s="9" t="s">
        <v>2</v>
      </c>
      <c r="ES7" s="9" t="s">
        <v>2</v>
      </c>
      <c r="ET7" s="9" t="s">
        <v>2</v>
      </c>
      <c r="EU7" s="9" t="s">
        <v>2</v>
      </c>
      <c r="EV7" s="9" t="s">
        <v>2</v>
      </c>
      <c r="EW7" s="9" t="s">
        <v>2</v>
      </c>
      <c r="EX7" s="61"/>
      <c r="EY7" s="330"/>
      <c r="EZ7" s="330"/>
      <c r="FA7" s="330"/>
      <c r="FB7" s="330"/>
      <c r="FC7" s="330"/>
      <c r="FD7" s="351"/>
      <c r="FE7" s="351"/>
      <c r="FF7" s="351"/>
    </row>
    <row r="8" spans="1:162" ht="20.100000000000001" customHeight="1">
      <c r="B8" s="352" t="s">
        <v>2648</v>
      </c>
      <c r="C8" s="350" t="s">
        <v>25</v>
      </c>
      <c r="D8" s="66" t="s">
        <v>2</v>
      </c>
      <c r="E8" s="66" t="s">
        <v>2</v>
      </c>
      <c r="F8" s="66" t="s">
        <v>2</v>
      </c>
      <c r="G8" s="66" t="s">
        <v>2</v>
      </c>
      <c r="H8" s="66" t="s">
        <v>2</v>
      </c>
      <c r="I8" s="66" t="s">
        <v>2</v>
      </c>
      <c r="J8" s="66" t="s">
        <v>2</v>
      </c>
      <c r="K8" s="66" t="s">
        <v>2</v>
      </c>
      <c r="L8" s="66" t="s">
        <v>2</v>
      </c>
      <c r="M8" s="66" t="s">
        <v>2</v>
      </c>
      <c r="N8" s="66" t="s">
        <v>2</v>
      </c>
      <c r="O8" s="66" t="s">
        <v>2</v>
      </c>
      <c r="P8" s="66" t="s">
        <v>2</v>
      </c>
      <c r="Q8" s="66" t="s">
        <v>2</v>
      </c>
      <c r="R8" s="66" t="s">
        <v>2</v>
      </c>
      <c r="S8" s="66" t="s">
        <v>2</v>
      </c>
      <c r="T8" s="66" t="s">
        <v>2</v>
      </c>
      <c r="U8" s="66" t="s">
        <v>2</v>
      </c>
      <c r="V8" s="66" t="s">
        <v>2</v>
      </c>
      <c r="W8" s="66" t="s">
        <v>2</v>
      </c>
      <c r="X8" s="66" t="s">
        <v>2</v>
      </c>
      <c r="Y8" s="66" t="s">
        <v>2</v>
      </c>
      <c r="Z8" s="66" t="s">
        <v>2</v>
      </c>
      <c r="AA8" s="66" t="s">
        <v>2</v>
      </c>
      <c r="AB8" s="66" t="s">
        <v>2</v>
      </c>
      <c r="AC8" s="66" t="s">
        <v>2</v>
      </c>
      <c r="AD8" s="66" t="s">
        <v>2</v>
      </c>
      <c r="AE8" s="66" t="s">
        <v>2</v>
      </c>
      <c r="AF8" s="66" t="s">
        <v>2</v>
      </c>
      <c r="AG8" s="66" t="s">
        <v>2</v>
      </c>
      <c r="AH8" s="66" t="s">
        <v>2</v>
      </c>
      <c r="AI8" s="66" t="s">
        <v>2</v>
      </c>
      <c r="AJ8" s="66" t="s">
        <v>2</v>
      </c>
      <c r="AK8" s="66" t="s">
        <v>2</v>
      </c>
      <c r="AL8" s="66" t="s">
        <v>2</v>
      </c>
      <c r="AM8" s="66" t="s">
        <v>2</v>
      </c>
      <c r="AN8" s="66" t="s">
        <v>2</v>
      </c>
      <c r="AO8" s="66" t="s">
        <v>2</v>
      </c>
      <c r="AP8" s="66" t="s">
        <v>2</v>
      </c>
      <c r="AQ8" s="66" t="s">
        <v>2</v>
      </c>
      <c r="AR8" s="66" t="s">
        <v>2</v>
      </c>
      <c r="AS8" s="66" t="s">
        <v>2</v>
      </c>
      <c r="AT8" s="66" t="s">
        <v>2</v>
      </c>
      <c r="AU8" s="66" t="s">
        <v>2</v>
      </c>
      <c r="AV8" s="66" t="s">
        <v>2</v>
      </c>
      <c r="AW8" s="66" t="s">
        <v>2</v>
      </c>
      <c r="AX8" s="66" t="s">
        <v>2</v>
      </c>
      <c r="AY8" s="66" t="s">
        <v>2</v>
      </c>
      <c r="AZ8" s="66" t="s">
        <v>2</v>
      </c>
      <c r="BA8" s="66" t="s">
        <v>2</v>
      </c>
      <c r="BB8" s="66" t="s">
        <v>2</v>
      </c>
      <c r="BC8" s="66" t="s">
        <v>2</v>
      </c>
      <c r="BD8" s="66" t="s">
        <v>2</v>
      </c>
      <c r="BE8" s="66" t="s">
        <v>2</v>
      </c>
      <c r="BF8" s="66" t="s">
        <v>2</v>
      </c>
      <c r="BG8" s="66" t="s">
        <v>2</v>
      </c>
      <c r="BH8" s="66" t="s">
        <v>2</v>
      </c>
      <c r="BI8" s="66" t="s">
        <v>2</v>
      </c>
      <c r="BJ8" s="66" t="s">
        <v>2</v>
      </c>
      <c r="BK8" s="66" t="s">
        <v>2</v>
      </c>
      <c r="BL8" s="66" t="s">
        <v>2</v>
      </c>
      <c r="BM8" s="66" t="s">
        <v>2</v>
      </c>
      <c r="BN8" s="66" t="s">
        <v>2</v>
      </c>
      <c r="BO8" s="66" t="s">
        <v>2</v>
      </c>
      <c r="BP8" s="66" t="s">
        <v>2</v>
      </c>
      <c r="BQ8" s="66" t="s">
        <v>2</v>
      </c>
      <c r="BR8" s="66" t="s">
        <v>2</v>
      </c>
      <c r="BS8" s="66" t="s">
        <v>2</v>
      </c>
      <c r="BT8" s="66" t="s">
        <v>2</v>
      </c>
      <c r="BU8" s="66" t="s">
        <v>2</v>
      </c>
      <c r="BV8" s="66" t="s">
        <v>2</v>
      </c>
      <c r="BW8" s="66" t="s">
        <v>2</v>
      </c>
      <c r="BX8" s="66" t="s">
        <v>2</v>
      </c>
      <c r="BY8" s="66" t="s">
        <v>2</v>
      </c>
      <c r="BZ8" s="66" t="s">
        <v>2</v>
      </c>
      <c r="CA8" s="66" t="s">
        <v>2</v>
      </c>
      <c r="CB8" s="66" t="s">
        <v>2</v>
      </c>
      <c r="CC8" s="66" t="s">
        <v>2</v>
      </c>
      <c r="CD8" s="66" t="s">
        <v>2</v>
      </c>
      <c r="CE8" s="66" t="s">
        <v>2</v>
      </c>
      <c r="CF8" s="66" t="s">
        <v>2</v>
      </c>
      <c r="CG8" s="66" t="s">
        <v>2</v>
      </c>
      <c r="CH8" s="66" t="s">
        <v>2</v>
      </c>
      <c r="CI8" s="66" t="s">
        <v>2</v>
      </c>
      <c r="CJ8" s="66" t="s">
        <v>2</v>
      </c>
      <c r="CK8" s="66" t="s">
        <v>2</v>
      </c>
      <c r="CL8" s="66" t="s">
        <v>2</v>
      </c>
      <c r="CM8" s="66" t="s">
        <v>2</v>
      </c>
      <c r="CN8" s="66" t="s">
        <v>2</v>
      </c>
      <c r="CO8" s="66" t="s">
        <v>2</v>
      </c>
      <c r="CP8" s="66" t="s">
        <v>2</v>
      </c>
      <c r="CQ8" s="66" t="s">
        <v>2</v>
      </c>
      <c r="CR8" s="66" t="s">
        <v>2</v>
      </c>
      <c r="CS8" s="66" t="s">
        <v>2</v>
      </c>
      <c r="CT8" s="66" t="s">
        <v>2</v>
      </c>
      <c r="CU8" s="66" t="s">
        <v>2</v>
      </c>
      <c r="CV8" s="66" t="s">
        <v>2</v>
      </c>
      <c r="CW8" s="66" t="s">
        <v>2</v>
      </c>
      <c r="CX8" s="66" t="s">
        <v>2</v>
      </c>
      <c r="CY8" s="66" t="s">
        <v>2</v>
      </c>
      <c r="CZ8" s="66" t="s">
        <v>2</v>
      </c>
      <c r="DA8" s="66" t="s">
        <v>2</v>
      </c>
      <c r="DB8" s="66" t="s">
        <v>2</v>
      </c>
      <c r="DC8" s="66" t="s">
        <v>2</v>
      </c>
      <c r="DD8" s="66" t="s">
        <v>2</v>
      </c>
      <c r="DE8" s="66" t="s">
        <v>2</v>
      </c>
      <c r="DF8" s="66" t="s">
        <v>2</v>
      </c>
      <c r="DG8" s="66" t="s">
        <v>2</v>
      </c>
      <c r="DH8" s="66" t="s">
        <v>2</v>
      </c>
      <c r="DI8" s="66" t="s">
        <v>2</v>
      </c>
      <c r="DJ8" s="66" t="s">
        <v>2</v>
      </c>
      <c r="DK8" s="66" t="s">
        <v>2</v>
      </c>
      <c r="DL8" s="66" t="s">
        <v>2</v>
      </c>
      <c r="DM8" s="66" t="s">
        <v>2</v>
      </c>
      <c r="DN8" s="66" t="s">
        <v>2</v>
      </c>
      <c r="DO8" s="66" t="s">
        <v>2</v>
      </c>
      <c r="DP8" s="66" t="s">
        <v>2</v>
      </c>
      <c r="DQ8" s="66" t="s">
        <v>2</v>
      </c>
      <c r="DR8" s="66" t="s">
        <v>2</v>
      </c>
      <c r="DS8" s="66" t="s">
        <v>2</v>
      </c>
      <c r="DT8" s="66" t="s">
        <v>2</v>
      </c>
      <c r="DU8" s="66" t="s">
        <v>2</v>
      </c>
      <c r="DV8" s="66" t="s">
        <v>2</v>
      </c>
      <c r="DW8" s="66" t="s">
        <v>2</v>
      </c>
      <c r="DX8" s="66" t="s">
        <v>2</v>
      </c>
      <c r="DY8" s="66" t="s">
        <v>2</v>
      </c>
      <c r="DZ8" s="66" t="s">
        <v>2</v>
      </c>
      <c r="EA8" s="66" t="s">
        <v>2</v>
      </c>
      <c r="EB8" s="66" t="s">
        <v>2</v>
      </c>
      <c r="EC8" s="66" t="s">
        <v>2</v>
      </c>
      <c r="ED8" s="66" t="s">
        <v>2</v>
      </c>
      <c r="EE8" s="66" t="s">
        <v>2</v>
      </c>
      <c r="EF8" s="66" t="s">
        <v>2</v>
      </c>
      <c r="EG8" s="66" t="s">
        <v>2</v>
      </c>
      <c r="EH8" s="66" t="s">
        <v>2</v>
      </c>
      <c r="EI8" s="66" t="s">
        <v>2</v>
      </c>
      <c r="EJ8" s="66" t="s">
        <v>2</v>
      </c>
      <c r="EK8" s="66" t="s">
        <v>2</v>
      </c>
      <c r="EL8" s="66" t="s">
        <v>2</v>
      </c>
      <c r="EM8" s="66" t="s">
        <v>2</v>
      </c>
      <c r="EN8" s="66" t="s">
        <v>2</v>
      </c>
      <c r="EO8" s="66" t="s">
        <v>2</v>
      </c>
      <c r="EP8" s="66" t="s">
        <v>2</v>
      </c>
      <c r="EQ8" s="66" t="s">
        <v>2</v>
      </c>
      <c r="ER8" s="66" t="s">
        <v>2</v>
      </c>
      <c r="ES8" s="66" t="s">
        <v>2</v>
      </c>
      <c r="ET8" s="66" t="s">
        <v>2</v>
      </c>
      <c r="EU8" s="66" t="s">
        <v>2</v>
      </c>
      <c r="EV8" s="66" t="s">
        <v>2</v>
      </c>
      <c r="EW8" s="66" t="s">
        <v>2</v>
      </c>
      <c r="EX8" s="344"/>
      <c r="EY8" s="330"/>
      <c r="EZ8" s="330"/>
      <c r="FA8" s="330"/>
      <c r="FB8" s="330"/>
      <c r="FC8" s="330"/>
      <c r="FD8" s="348"/>
      <c r="FE8" s="349"/>
      <c r="FF8" s="348"/>
    </row>
    <row r="9" spans="1:162" ht="29.25" customHeight="1">
      <c r="B9" s="1030" t="s">
        <v>2691</v>
      </c>
      <c r="C9" s="350" t="s">
        <v>25</v>
      </c>
      <c r="D9" s="66" t="s">
        <v>2</v>
      </c>
      <c r="E9" s="66" t="s">
        <v>2</v>
      </c>
      <c r="F9" s="66" t="s">
        <v>2</v>
      </c>
      <c r="G9" s="66" t="s">
        <v>2</v>
      </c>
      <c r="H9" s="66" t="s">
        <v>1128</v>
      </c>
      <c r="I9" s="66" t="s">
        <v>2</v>
      </c>
      <c r="J9" s="66" t="s">
        <v>2</v>
      </c>
      <c r="K9" s="66" t="s">
        <v>2</v>
      </c>
      <c r="L9" s="66" t="s">
        <v>2</v>
      </c>
      <c r="M9" s="66" t="s">
        <v>2</v>
      </c>
      <c r="N9" s="66" t="s">
        <v>2</v>
      </c>
      <c r="O9" s="66" t="s">
        <v>2</v>
      </c>
      <c r="P9" s="66" t="s">
        <v>2</v>
      </c>
      <c r="Q9" s="66" t="s">
        <v>2</v>
      </c>
      <c r="R9" s="66" t="s">
        <v>2</v>
      </c>
      <c r="S9" s="66" t="s">
        <v>2</v>
      </c>
      <c r="T9" s="66" t="s">
        <v>2</v>
      </c>
      <c r="U9" s="66" t="s">
        <v>2</v>
      </c>
      <c r="V9" s="66" t="s">
        <v>2</v>
      </c>
      <c r="W9" s="66" t="s">
        <v>2</v>
      </c>
      <c r="X9" s="66" t="s">
        <v>2</v>
      </c>
      <c r="Y9" s="66" t="s">
        <v>2</v>
      </c>
      <c r="Z9" s="66" t="s">
        <v>2</v>
      </c>
      <c r="AA9" s="66" t="s">
        <v>2</v>
      </c>
      <c r="AB9" s="66" t="s">
        <v>2</v>
      </c>
      <c r="AC9" s="66" t="s">
        <v>2</v>
      </c>
      <c r="AD9" s="66" t="s">
        <v>2</v>
      </c>
      <c r="AE9" s="66" t="s">
        <v>2</v>
      </c>
      <c r="AF9" s="66" t="s">
        <v>2</v>
      </c>
      <c r="AG9" s="66" t="s">
        <v>2</v>
      </c>
      <c r="AH9" s="66" t="s">
        <v>2</v>
      </c>
      <c r="AI9" s="66" t="s">
        <v>2</v>
      </c>
      <c r="AJ9" s="66" t="s">
        <v>2</v>
      </c>
      <c r="AK9" s="66" t="s">
        <v>2</v>
      </c>
      <c r="AL9" s="66" t="s">
        <v>2</v>
      </c>
      <c r="AM9" s="66" t="s">
        <v>2</v>
      </c>
      <c r="AN9" s="66" t="s">
        <v>2</v>
      </c>
      <c r="AO9" s="66" t="s">
        <v>2</v>
      </c>
      <c r="AP9" s="66" t="s">
        <v>2</v>
      </c>
      <c r="AQ9" s="66" t="s">
        <v>2</v>
      </c>
      <c r="AR9" s="66" t="s">
        <v>2</v>
      </c>
      <c r="AS9" s="66" t="s">
        <v>2</v>
      </c>
      <c r="AT9" s="66" t="s">
        <v>2</v>
      </c>
      <c r="AU9" s="66" t="s">
        <v>2</v>
      </c>
      <c r="AV9" s="66" t="s">
        <v>2</v>
      </c>
      <c r="AW9" s="66" t="s">
        <v>2</v>
      </c>
      <c r="AX9" s="66" t="s">
        <v>2</v>
      </c>
      <c r="AY9" s="66" t="s">
        <v>2</v>
      </c>
      <c r="AZ9" s="66" t="s">
        <v>2</v>
      </c>
      <c r="BA9" s="66" t="s">
        <v>2</v>
      </c>
      <c r="BB9" s="66" t="s">
        <v>2</v>
      </c>
      <c r="BC9" s="66" t="s">
        <v>2</v>
      </c>
      <c r="BD9" s="66" t="s">
        <v>2</v>
      </c>
      <c r="BE9" s="66" t="s">
        <v>2</v>
      </c>
      <c r="BF9" s="66" t="s">
        <v>2</v>
      </c>
      <c r="BG9" s="66" t="s">
        <v>2</v>
      </c>
      <c r="BH9" s="66" t="s">
        <v>2</v>
      </c>
      <c r="BI9" s="66" t="s">
        <v>2</v>
      </c>
      <c r="BJ9" s="66" t="s">
        <v>2</v>
      </c>
      <c r="BK9" s="66" t="s">
        <v>2</v>
      </c>
      <c r="BL9" s="66" t="s">
        <v>2</v>
      </c>
      <c r="BM9" s="66" t="s">
        <v>2</v>
      </c>
      <c r="BN9" s="66" t="s">
        <v>2</v>
      </c>
      <c r="BO9" s="66" t="s">
        <v>2</v>
      </c>
      <c r="BP9" s="66" t="s">
        <v>2</v>
      </c>
      <c r="BQ9" s="66" t="s">
        <v>2</v>
      </c>
      <c r="BR9" s="66" t="s">
        <v>2</v>
      </c>
      <c r="BS9" s="66" t="s">
        <v>2</v>
      </c>
      <c r="BT9" s="66" t="s">
        <v>2</v>
      </c>
      <c r="BU9" s="66" t="s">
        <v>2</v>
      </c>
      <c r="BV9" s="66" t="s">
        <v>2</v>
      </c>
      <c r="BW9" s="66" t="s">
        <v>2</v>
      </c>
      <c r="BX9" s="66" t="s">
        <v>2</v>
      </c>
      <c r="BY9" s="66" t="s">
        <v>2</v>
      </c>
      <c r="BZ9" s="66" t="s">
        <v>2</v>
      </c>
      <c r="CA9" s="66" t="s">
        <v>2</v>
      </c>
      <c r="CB9" s="66" t="s">
        <v>2</v>
      </c>
      <c r="CC9" s="66" t="s">
        <v>2</v>
      </c>
      <c r="CD9" s="66" t="s">
        <v>2</v>
      </c>
      <c r="CE9" s="66" t="s">
        <v>2</v>
      </c>
      <c r="CF9" s="66" t="s">
        <v>2</v>
      </c>
      <c r="CG9" s="66" t="s">
        <v>2</v>
      </c>
      <c r="CH9" s="66" t="s">
        <v>2</v>
      </c>
      <c r="CI9" s="66" t="s">
        <v>2</v>
      </c>
      <c r="CJ9" s="66" t="s">
        <v>2</v>
      </c>
      <c r="CK9" s="66" t="s">
        <v>2</v>
      </c>
      <c r="CL9" s="66" t="s">
        <v>2</v>
      </c>
      <c r="CM9" s="66" t="s">
        <v>2</v>
      </c>
      <c r="CN9" s="66" t="s">
        <v>2</v>
      </c>
      <c r="CO9" s="66" t="s">
        <v>2</v>
      </c>
      <c r="CP9" s="66" t="s">
        <v>2</v>
      </c>
      <c r="CQ9" s="66" t="s">
        <v>2</v>
      </c>
      <c r="CR9" s="66" t="s">
        <v>2</v>
      </c>
      <c r="CS9" s="66" t="s">
        <v>2</v>
      </c>
      <c r="CT9" s="66" t="s">
        <v>2</v>
      </c>
      <c r="CU9" s="66" t="s">
        <v>2</v>
      </c>
      <c r="CV9" s="66" t="s">
        <v>2</v>
      </c>
      <c r="CW9" s="66" t="s">
        <v>2</v>
      </c>
      <c r="CX9" s="66" t="s">
        <v>2</v>
      </c>
      <c r="CY9" s="66" t="s">
        <v>2</v>
      </c>
      <c r="CZ9" s="66" t="s">
        <v>2</v>
      </c>
      <c r="DA9" s="66" t="s">
        <v>2</v>
      </c>
      <c r="DB9" s="66" t="s">
        <v>2</v>
      </c>
      <c r="DC9" s="66" t="s">
        <v>2</v>
      </c>
      <c r="DD9" s="66" t="s">
        <v>2</v>
      </c>
      <c r="DE9" s="66" t="s">
        <v>2</v>
      </c>
      <c r="DF9" s="66" t="s">
        <v>2</v>
      </c>
      <c r="DG9" s="66" t="s">
        <v>2</v>
      </c>
      <c r="DH9" s="66" t="s">
        <v>2</v>
      </c>
      <c r="DI9" s="66" t="s">
        <v>2</v>
      </c>
      <c r="DJ9" s="66" t="s">
        <v>2</v>
      </c>
      <c r="DK9" s="66" t="s">
        <v>2</v>
      </c>
      <c r="DL9" s="66" t="s">
        <v>2</v>
      </c>
      <c r="DM9" s="66" t="s">
        <v>2</v>
      </c>
      <c r="DN9" s="66" t="s">
        <v>2</v>
      </c>
      <c r="DO9" s="66" t="s">
        <v>2</v>
      </c>
      <c r="DP9" s="66" t="s">
        <v>2</v>
      </c>
      <c r="DQ9" s="66" t="s">
        <v>2</v>
      </c>
      <c r="DR9" s="66" t="s">
        <v>2</v>
      </c>
      <c r="DS9" s="66" t="s">
        <v>2</v>
      </c>
      <c r="DT9" s="66" t="s">
        <v>2</v>
      </c>
      <c r="DU9" s="66" t="s">
        <v>2</v>
      </c>
      <c r="DV9" s="66" t="s">
        <v>2</v>
      </c>
      <c r="DW9" s="66" t="s">
        <v>2</v>
      </c>
      <c r="DX9" s="66" t="s">
        <v>2</v>
      </c>
      <c r="DY9" s="66" t="s">
        <v>2</v>
      </c>
      <c r="DZ9" s="66" t="s">
        <v>2</v>
      </c>
      <c r="EA9" s="66" t="s">
        <v>2</v>
      </c>
      <c r="EB9" s="66" t="s">
        <v>2</v>
      </c>
      <c r="EC9" s="66" t="s">
        <v>2</v>
      </c>
      <c r="ED9" s="66" t="s">
        <v>2</v>
      </c>
      <c r="EE9" s="66" t="s">
        <v>2</v>
      </c>
      <c r="EF9" s="66" t="s">
        <v>2</v>
      </c>
      <c r="EG9" s="66" t="s">
        <v>2</v>
      </c>
      <c r="EH9" s="66" t="s">
        <v>2</v>
      </c>
      <c r="EI9" s="66" t="s">
        <v>2</v>
      </c>
      <c r="EJ9" s="66" t="s">
        <v>2</v>
      </c>
      <c r="EK9" s="66" t="s">
        <v>2</v>
      </c>
      <c r="EL9" s="66" t="s">
        <v>2</v>
      </c>
      <c r="EM9" s="66" t="s">
        <v>2</v>
      </c>
      <c r="EN9" s="66" t="s">
        <v>2</v>
      </c>
      <c r="EO9" s="66" t="s">
        <v>2</v>
      </c>
      <c r="EP9" s="66" t="s">
        <v>2</v>
      </c>
      <c r="EQ9" s="66" t="s">
        <v>2</v>
      </c>
      <c r="ER9" s="66" t="s">
        <v>2</v>
      </c>
      <c r="ES9" s="66" t="s">
        <v>2</v>
      </c>
      <c r="ET9" s="66" t="s">
        <v>2</v>
      </c>
      <c r="EU9" s="66" t="s">
        <v>2</v>
      </c>
      <c r="EV9" s="66" t="s">
        <v>2</v>
      </c>
      <c r="EW9" s="66" t="s">
        <v>2</v>
      </c>
      <c r="EX9" s="344"/>
      <c r="EY9" s="330"/>
      <c r="EZ9" s="330"/>
      <c r="FA9" s="330"/>
      <c r="FB9" s="330"/>
      <c r="FC9" s="330"/>
      <c r="FD9" s="348"/>
      <c r="FE9" s="349"/>
      <c r="FF9" s="348"/>
    </row>
    <row r="10" spans="1:162" ht="20.100000000000001" customHeight="1">
      <c r="B10" s="353" t="s">
        <v>27</v>
      </c>
      <c r="C10" s="354" t="s">
        <v>1098</v>
      </c>
      <c r="D10" s="17">
        <f t="shared" ref="D10:AI10" si="0">D11-D24</f>
        <v>15000</v>
      </c>
      <c r="E10" s="17">
        <f t="shared" si="0"/>
        <v>5000</v>
      </c>
      <c r="F10" s="17">
        <f t="shared" si="0"/>
        <v>5000</v>
      </c>
      <c r="G10" s="17">
        <f t="shared" si="0"/>
        <v>10000</v>
      </c>
      <c r="H10" s="17">
        <f t="shared" si="0"/>
        <v>10000</v>
      </c>
      <c r="I10" s="17">
        <f t="shared" si="0"/>
        <v>0</v>
      </c>
      <c r="J10" s="17">
        <f t="shared" si="0"/>
        <v>0</v>
      </c>
      <c r="K10" s="17">
        <f t="shared" si="0"/>
        <v>0</v>
      </c>
      <c r="L10" s="17">
        <f t="shared" si="0"/>
        <v>0</v>
      </c>
      <c r="M10" s="17">
        <f t="shared" si="0"/>
        <v>0</v>
      </c>
      <c r="N10" s="17">
        <f t="shared" si="0"/>
        <v>0</v>
      </c>
      <c r="O10" s="17">
        <f t="shared" si="0"/>
        <v>0</v>
      </c>
      <c r="P10" s="17">
        <f t="shared" si="0"/>
        <v>0</v>
      </c>
      <c r="Q10" s="17">
        <f t="shared" si="0"/>
        <v>0</v>
      </c>
      <c r="R10" s="17">
        <f t="shared" si="0"/>
        <v>0</v>
      </c>
      <c r="S10" s="17">
        <f t="shared" si="0"/>
        <v>0</v>
      </c>
      <c r="T10" s="17">
        <f t="shared" si="0"/>
        <v>0</v>
      </c>
      <c r="U10" s="17">
        <f t="shared" si="0"/>
        <v>0</v>
      </c>
      <c r="V10" s="17">
        <f t="shared" si="0"/>
        <v>0</v>
      </c>
      <c r="W10" s="17">
        <f t="shared" si="0"/>
        <v>0</v>
      </c>
      <c r="X10" s="17">
        <f t="shared" si="0"/>
        <v>0</v>
      </c>
      <c r="Y10" s="17">
        <f t="shared" si="0"/>
        <v>0</v>
      </c>
      <c r="Z10" s="17">
        <f t="shared" si="0"/>
        <v>0</v>
      </c>
      <c r="AA10" s="17">
        <f t="shared" si="0"/>
        <v>0</v>
      </c>
      <c r="AB10" s="17">
        <f t="shared" si="0"/>
        <v>0</v>
      </c>
      <c r="AC10" s="17">
        <f t="shared" si="0"/>
        <v>0</v>
      </c>
      <c r="AD10" s="17">
        <f t="shared" si="0"/>
        <v>0</v>
      </c>
      <c r="AE10" s="17">
        <f t="shared" si="0"/>
        <v>0</v>
      </c>
      <c r="AF10" s="17">
        <f t="shared" si="0"/>
        <v>0</v>
      </c>
      <c r="AG10" s="17">
        <f t="shared" si="0"/>
        <v>0</v>
      </c>
      <c r="AH10" s="17">
        <f t="shared" si="0"/>
        <v>0</v>
      </c>
      <c r="AI10" s="17">
        <f t="shared" si="0"/>
        <v>0</v>
      </c>
      <c r="AJ10" s="17">
        <f t="shared" ref="AJ10:BO10" si="1">AJ11-AJ24</f>
        <v>0</v>
      </c>
      <c r="AK10" s="17">
        <f t="shared" si="1"/>
        <v>0</v>
      </c>
      <c r="AL10" s="17">
        <f t="shared" si="1"/>
        <v>0</v>
      </c>
      <c r="AM10" s="17">
        <f t="shared" si="1"/>
        <v>0</v>
      </c>
      <c r="AN10" s="17">
        <f t="shared" si="1"/>
        <v>0</v>
      </c>
      <c r="AO10" s="17">
        <f t="shared" si="1"/>
        <v>0</v>
      </c>
      <c r="AP10" s="17">
        <f t="shared" si="1"/>
        <v>0</v>
      </c>
      <c r="AQ10" s="17">
        <f t="shared" si="1"/>
        <v>0</v>
      </c>
      <c r="AR10" s="17">
        <f t="shared" si="1"/>
        <v>0</v>
      </c>
      <c r="AS10" s="17">
        <f t="shared" si="1"/>
        <v>0</v>
      </c>
      <c r="AT10" s="17">
        <f t="shared" si="1"/>
        <v>0</v>
      </c>
      <c r="AU10" s="17">
        <f t="shared" si="1"/>
        <v>0</v>
      </c>
      <c r="AV10" s="17">
        <f t="shared" si="1"/>
        <v>0</v>
      </c>
      <c r="AW10" s="17">
        <f t="shared" si="1"/>
        <v>0</v>
      </c>
      <c r="AX10" s="17">
        <f t="shared" si="1"/>
        <v>0</v>
      </c>
      <c r="AY10" s="17">
        <f t="shared" si="1"/>
        <v>0</v>
      </c>
      <c r="AZ10" s="17">
        <f t="shared" si="1"/>
        <v>0</v>
      </c>
      <c r="BA10" s="17">
        <f t="shared" si="1"/>
        <v>0</v>
      </c>
      <c r="BB10" s="17">
        <f t="shared" si="1"/>
        <v>0</v>
      </c>
      <c r="BC10" s="17">
        <f t="shared" si="1"/>
        <v>0</v>
      </c>
      <c r="BD10" s="17">
        <f t="shared" si="1"/>
        <v>0</v>
      </c>
      <c r="BE10" s="17">
        <f t="shared" si="1"/>
        <v>0</v>
      </c>
      <c r="BF10" s="17">
        <f t="shared" si="1"/>
        <v>0</v>
      </c>
      <c r="BG10" s="17">
        <f t="shared" si="1"/>
        <v>0</v>
      </c>
      <c r="BH10" s="17">
        <f t="shared" si="1"/>
        <v>0</v>
      </c>
      <c r="BI10" s="17">
        <f t="shared" si="1"/>
        <v>0</v>
      </c>
      <c r="BJ10" s="17">
        <f t="shared" si="1"/>
        <v>0</v>
      </c>
      <c r="BK10" s="17">
        <f t="shared" si="1"/>
        <v>0</v>
      </c>
      <c r="BL10" s="17">
        <f t="shared" si="1"/>
        <v>0</v>
      </c>
      <c r="BM10" s="17">
        <f t="shared" si="1"/>
        <v>0</v>
      </c>
      <c r="BN10" s="17">
        <f t="shared" si="1"/>
        <v>0</v>
      </c>
      <c r="BO10" s="17">
        <f t="shared" si="1"/>
        <v>0</v>
      </c>
      <c r="BP10" s="17">
        <f t="shared" ref="BP10:CU10" si="2">BP11-BP24</f>
        <v>0</v>
      </c>
      <c r="BQ10" s="17">
        <f t="shared" si="2"/>
        <v>0</v>
      </c>
      <c r="BR10" s="17">
        <f t="shared" si="2"/>
        <v>0</v>
      </c>
      <c r="BS10" s="17">
        <f t="shared" si="2"/>
        <v>0</v>
      </c>
      <c r="BT10" s="17">
        <f t="shared" si="2"/>
        <v>0</v>
      </c>
      <c r="BU10" s="17">
        <f t="shared" si="2"/>
        <v>0</v>
      </c>
      <c r="BV10" s="17">
        <f t="shared" si="2"/>
        <v>0</v>
      </c>
      <c r="BW10" s="17">
        <f t="shared" si="2"/>
        <v>0</v>
      </c>
      <c r="BX10" s="17">
        <f t="shared" si="2"/>
        <v>0</v>
      </c>
      <c r="BY10" s="17">
        <f t="shared" si="2"/>
        <v>0</v>
      </c>
      <c r="BZ10" s="17">
        <f t="shared" si="2"/>
        <v>0</v>
      </c>
      <c r="CA10" s="17">
        <f t="shared" si="2"/>
        <v>0</v>
      </c>
      <c r="CB10" s="17">
        <f t="shared" si="2"/>
        <v>0</v>
      </c>
      <c r="CC10" s="17">
        <f t="shared" si="2"/>
        <v>0</v>
      </c>
      <c r="CD10" s="17">
        <f t="shared" si="2"/>
        <v>0</v>
      </c>
      <c r="CE10" s="17">
        <f t="shared" si="2"/>
        <v>0</v>
      </c>
      <c r="CF10" s="17">
        <f t="shared" si="2"/>
        <v>0</v>
      </c>
      <c r="CG10" s="17">
        <f t="shared" si="2"/>
        <v>0</v>
      </c>
      <c r="CH10" s="17">
        <f t="shared" si="2"/>
        <v>0</v>
      </c>
      <c r="CI10" s="17">
        <f t="shared" si="2"/>
        <v>0</v>
      </c>
      <c r="CJ10" s="17">
        <f t="shared" si="2"/>
        <v>0</v>
      </c>
      <c r="CK10" s="17">
        <f t="shared" si="2"/>
        <v>0</v>
      </c>
      <c r="CL10" s="17">
        <f t="shared" si="2"/>
        <v>0</v>
      </c>
      <c r="CM10" s="17">
        <f t="shared" si="2"/>
        <v>0</v>
      </c>
      <c r="CN10" s="17">
        <f t="shared" si="2"/>
        <v>0</v>
      </c>
      <c r="CO10" s="17">
        <f t="shared" si="2"/>
        <v>0</v>
      </c>
      <c r="CP10" s="17">
        <f t="shared" si="2"/>
        <v>0</v>
      </c>
      <c r="CQ10" s="17">
        <f t="shared" si="2"/>
        <v>0</v>
      </c>
      <c r="CR10" s="17">
        <f t="shared" si="2"/>
        <v>0</v>
      </c>
      <c r="CS10" s="17">
        <f t="shared" si="2"/>
        <v>0</v>
      </c>
      <c r="CT10" s="17">
        <f t="shared" si="2"/>
        <v>0</v>
      </c>
      <c r="CU10" s="17">
        <f t="shared" si="2"/>
        <v>0</v>
      </c>
      <c r="CV10" s="17">
        <f t="shared" ref="CV10:EA10" si="3">CV11-CV24</f>
        <v>0</v>
      </c>
      <c r="CW10" s="17">
        <f t="shared" si="3"/>
        <v>0</v>
      </c>
      <c r="CX10" s="17">
        <f t="shared" si="3"/>
        <v>0</v>
      </c>
      <c r="CY10" s="17">
        <f t="shared" si="3"/>
        <v>0</v>
      </c>
      <c r="CZ10" s="17">
        <f t="shared" si="3"/>
        <v>0</v>
      </c>
      <c r="DA10" s="17">
        <f t="shared" si="3"/>
        <v>0</v>
      </c>
      <c r="DB10" s="17">
        <f t="shared" si="3"/>
        <v>0</v>
      </c>
      <c r="DC10" s="17">
        <f t="shared" si="3"/>
        <v>0</v>
      </c>
      <c r="DD10" s="17">
        <f t="shared" si="3"/>
        <v>0</v>
      </c>
      <c r="DE10" s="17">
        <f t="shared" si="3"/>
        <v>0</v>
      </c>
      <c r="DF10" s="17">
        <f t="shared" si="3"/>
        <v>0</v>
      </c>
      <c r="DG10" s="17">
        <f t="shared" si="3"/>
        <v>0</v>
      </c>
      <c r="DH10" s="17">
        <f t="shared" si="3"/>
        <v>0</v>
      </c>
      <c r="DI10" s="17">
        <f t="shared" si="3"/>
        <v>0</v>
      </c>
      <c r="DJ10" s="17">
        <f t="shared" si="3"/>
        <v>0</v>
      </c>
      <c r="DK10" s="17">
        <f t="shared" si="3"/>
        <v>0</v>
      </c>
      <c r="DL10" s="17">
        <f t="shared" si="3"/>
        <v>0</v>
      </c>
      <c r="DM10" s="17">
        <f t="shared" si="3"/>
        <v>0</v>
      </c>
      <c r="DN10" s="17">
        <f t="shared" si="3"/>
        <v>0</v>
      </c>
      <c r="DO10" s="17">
        <f t="shared" si="3"/>
        <v>0</v>
      </c>
      <c r="DP10" s="17">
        <f t="shared" si="3"/>
        <v>0</v>
      </c>
      <c r="DQ10" s="17">
        <f t="shared" si="3"/>
        <v>0</v>
      </c>
      <c r="DR10" s="17">
        <f t="shared" si="3"/>
        <v>0</v>
      </c>
      <c r="DS10" s="17">
        <f t="shared" si="3"/>
        <v>0</v>
      </c>
      <c r="DT10" s="17">
        <f t="shared" si="3"/>
        <v>0</v>
      </c>
      <c r="DU10" s="17">
        <f t="shared" si="3"/>
        <v>0</v>
      </c>
      <c r="DV10" s="17">
        <f t="shared" si="3"/>
        <v>0</v>
      </c>
      <c r="DW10" s="17">
        <f t="shared" si="3"/>
        <v>0</v>
      </c>
      <c r="DX10" s="17">
        <f t="shared" si="3"/>
        <v>0</v>
      </c>
      <c r="DY10" s="17">
        <f t="shared" si="3"/>
        <v>0</v>
      </c>
      <c r="DZ10" s="17">
        <f t="shared" si="3"/>
        <v>0</v>
      </c>
      <c r="EA10" s="17">
        <f t="shared" si="3"/>
        <v>0</v>
      </c>
      <c r="EB10" s="17">
        <f t="shared" ref="EB10:EW10" si="4">EB11-EB24</f>
        <v>0</v>
      </c>
      <c r="EC10" s="17">
        <f t="shared" si="4"/>
        <v>0</v>
      </c>
      <c r="ED10" s="17">
        <f t="shared" si="4"/>
        <v>0</v>
      </c>
      <c r="EE10" s="17">
        <f t="shared" si="4"/>
        <v>0</v>
      </c>
      <c r="EF10" s="17">
        <f t="shared" si="4"/>
        <v>0</v>
      </c>
      <c r="EG10" s="17">
        <f t="shared" si="4"/>
        <v>0</v>
      </c>
      <c r="EH10" s="17">
        <f t="shared" si="4"/>
        <v>0</v>
      </c>
      <c r="EI10" s="17">
        <f t="shared" si="4"/>
        <v>0</v>
      </c>
      <c r="EJ10" s="17">
        <f t="shared" si="4"/>
        <v>0</v>
      </c>
      <c r="EK10" s="17">
        <f t="shared" si="4"/>
        <v>0</v>
      </c>
      <c r="EL10" s="17">
        <f t="shared" si="4"/>
        <v>0</v>
      </c>
      <c r="EM10" s="17">
        <f t="shared" si="4"/>
        <v>0</v>
      </c>
      <c r="EN10" s="17">
        <f t="shared" si="4"/>
        <v>0</v>
      </c>
      <c r="EO10" s="17">
        <f t="shared" si="4"/>
        <v>0</v>
      </c>
      <c r="EP10" s="17">
        <f t="shared" si="4"/>
        <v>0</v>
      </c>
      <c r="EQ10" s="17">
        <f t="shared" si="4"/>
        <v>0</v>
      </c>
      <c r="ER10" s="17">
        <f t="shared" si="4"/>
        <v>0</v>
      </c>
      <c r="ES10" s="17">
        <f t="shared" si="4"/>
        <v>0</v>
      </c>
      <c r="ET10" s="17">
        <f t="shared" si="4"/>
        <v>0</v>
      </c>
      <c r="EU10" s="17">
        <f t="shared" si="4"/>
        <v>0</v>
      </c>
      <c r="EV10" s="17">
        <f t="shared" si="4"/>
        <v>0</v>
      </c>
      <c r="EW10" s="17">
        <f t="shared" si="4"/>
        <v>0</v>
      </c>
      <c r="EX10" s="62"/>
      <c r="EY10" s="330"/>
      <c r="EZ10" s="330"/>
      <c r="FA10" s="330"/>
      <c r="FB10" s="330"/>
      <c r="FC10" s="330"/>
      <c r="FD10" s="355"/>
      <c r="FE10" s="349"/>
      <c r="FF10" s="348"/>
    </row>
    <row r="11" spans="1:162" ht="18.75" customHeight="1">
      <c r="B11" s="352" t="s">
        <v>2649</v>
      </c>
      <c r="C11" s="356" t="s">
        <v>1247</v>
      </c>
      <c r="D11" s="23">
        <v>20000</v>
      </c>
      <c r="E11" s="23">
        <v>5000</v>
      </c>
      <c r="F11" s="23">
        <v>5000</v>
      </c>
      <c r="G11" s="23">
        <v>10000</v>
      </c>
      <c r="H11" s="23">
        <v>10000</v>
      </c>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c r="BT11" s="23"/>
      <c r="BU11" s="23"/>
      <c r="BV11" s="23"/>
      <c r="BW11" s="23"/>
      <c r="BX11" s="23"/>
      <c r="BY11" s="23"/>
      <c r="BZ11" s="23"/>
      <c r="CA11" s="23"/>
      <c r="CB11" s="23"/>
      <c r="CC11" s="23"/>
      <c r="CD11" s="23"/>
      <c r="CE11" s="23"/>
      <c r="CF11" s="23"/>
      <c r="CG11" s="23"/>
      <c r="CH11" s="23"/>
      <c r="CI11" s="23"/>
      <c r="CJ11" s="23"/>
      <c r="CK11" s="23"/>
      <c r="CL11" s="23"/>
      <c r="CM11" s="23"/>
      <c r="CN11" s="23"/>
      <c r="CO11" s="23"/>
      <c r="CP11" s="23"/>
      <c r="CQ11" s="23"/>
      <c r="CR11" s="23"/>
      <c r="CS11" s="23"/>
      <c r="CT11" s="23"/>
      <c r="CU11" s="23"/>
      <c r="CV11" s="23"/>
      <c r="CW11" s="23"/>
      <c r="CX11" s="23"/>
      <c r="CY11" s="23"/>
      <c r="CZ11" s="23"/>
      <c r="DA11" s="23"/>
      <c r="DB11" s="23"/>
      <c r="DC11" s="23"/>
      <c r="DD11" s="23"/>
      <c r="DE11" s="23"/>
      <c r="DF11" s="23"/>
      <c r="DG11" s="23"/>
      <c r="DH11" s="23"/>
      <c r="DI11" s="23"/>
      <c r="DJ11" s="23"/>
      <c r="DK11" s="23"/>
      <c r="DL11" s="23"/>
      <c r="DM11" s="23"/>
      <c r="DN11" s="23"/>
      <c r="DO11" s="23"/>
      <c r="DP11" s="23"/>
      <c r="DQ11" s="23"/>
      <c r="DR11" s="23"/>
      <c r="DS11" s="23"/>
      <c r="DT11" s="23"/>
      <c r="DU11" s="23"/>
      <c r="DV11" s="23"/>
      <c r="DW11" s="23"/>
      <c r="DX11" s="23"/>
      <c r="DY11" s="23"/>
      <c r="DZ11" s="23"/>
      <c r="EA11" s="23"/>
      <c r="EB11" s="23"/>
      <c r="EC11" s="23"/>
      <c r="ED11" s="23"/>
      <c r="EE11" s="23"/>
      <c r="EF11" s="23"/>
      <c r="EG11" s="23"/>
      <c r="EH11" s="23"/>
      <c r="EI11" s="23"/>
      <c r="EJ11" s="23"/>
      <c r="EK11" s="23"/>
      <c r="EL11" s="23"/>
      <c r="EM11" s="23"/>
      <c r="EN11" s="23"/>
      <c r="EO11" s="23"/>
      <c r="EP11" s="23"/>
      <c r="EQ11" s="23"/>
      <c r="ER11" s="23"/>
      <c r="ES11" s="23"/>
      <c r="ET11" s="23"/>
      <c r="EU11" s="23"/>
      <c r="EV11" s="23"/>
      <c r="EW11" s="23"/>
      <c r="EX11" s="63"/>
      <c r="EY11" s="330"/>
      <c r="EZ11" s="330"/>
      <c r="FA11" s="330"/>
      <c r="FB11" s="330"/>
      <c r="FC11" s="330"/>
      <c r="FD11" s="348"/>
      <c r="FE11" s="349"/>
      <c r="FF11" s="348"/>
    </row>
    <row r="12" spans="1:162" hidden="1" outlineLevel="1">
      <c r="B12" s="357"/>
      <c r="C12" s="358" t="s">
        <v>1130</v>
      </c>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63"/>
      <c r="EY12" s="330"/>
      <c r="EZ12" s="330"/>
      <c r="FA12" s="330"/>
      <c r="FB12" s="330"/>
      <c r="FC12" s="330"/>
      <c r="FD12" s="330"/>
      <c r="FE12" s="330"/>
      <c r="FF12" s="330"/>
    </row>
    <row r="13" spans="1:162" hidden="1" outlineLevel="1">
      <c r="B13" s="357"/>
      <c r="C13" s="359" t="s">
        <v>1141</v>
      </c>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63"/>
      <c r="EY13" s="330"/>
      <c r="EZ13" s="330"/>
      <c r="FA13" s="330"/>
      <c r="FB13" s="330"/>
      <c r="FC13" s="330"/>
      <c r="FD13" s="330"/>
      <c r="FE13" s="330"/>
      <c r="FF13" s="330"/>
    </row>
    <row r="14" spans="1:162" ht="12" hidden="1" customHeight="1" outlineLevel="1">
      <c r="B14" s="357"/>
      <c r="C14" s="359" t="s">
        <v>1131</v>
      </c>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63"/>
      <c r="EY14" s="330"/>
      <c r="EZ14" s="330"/>
      <c r="FA14" s="330"/>
      <c r="FB14" s="330"/>
      <c r="FC14" s="330"/>
      <c r="FD14" s="330"/>
      <c r="FE14" s="330"/>
      <c r="FF14" s="330"/>
    </row>
    <row r="15" spans="1:162" ht="12" hidden="1" customHeight="1" outlineLevel="1">
      <c r="B15" s="357"/>
      <c r="C15" s="359" t="s">
        <v>1132</v>
      </c>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7"/>
      <c r="DM15" s="7"/>
      <c r="DN15" s="7"/>
      <c r="DO15" s="7"/>
      <c r="DP15" s="7"/>
      <c r="DQ15" s="7"/>
      <c r="DR15" s="7"/>
      <c r="DS15" s="7"/>
      <c r="DT15" s="7"/>
      <c r="DU15" s="7"/>
      <c r="DV15" s="7"/>
      <c r="DW15" s="7"/>
      <c r="DX15" s="7"/>
      <c r="DY15" s="7"/>
      <c r="DZ15" s="7"/>
      <c r="EA15" s="7"/>
      <c r="EB15" s="7"/>
      <c r="EC15" s="7"/>
      <c r="ED15" s="7"/>
      <c r="EE15" s="7"/>
      <c r="EF15" s="7"/>
      <c r="EG15" s="7"/>
      <c r="EH15" s="7"/>
      <c r="EI15" s="7"/>
      <c r="EJ15" s="7"/>
      <c r="EK15" s="7"/>
      <c r="EL15" s="7"/>
      <c r="EM15" s="7"/>
      <c r="EN15" s="7"/>
      <c r="EO15" s="7"/>
      <c r="EP15" s="7"/>
      <c r="EQ15" s="7"/>
      <c r="ER15" s="7"/>
      <c r="ES15" s="7"/>
      <c r="ET15" s="7"/>
      <c r="EU15" s="7"/>
      <c r="EV15" s="7"/>
      <c r="EW15" s="7"/>
      <c r="EX15" s="63"/>
      <c r="EY15" s="330"/>
      <c r="EZ15" s="330"/>
      <c r="FA15" s="330"/>
      <c r="FB15" s="330"/>
      <c r="FC15" s="330"/>
      <c r="FD15" s="330"/>
      <c r="FE15" s="330"/>
      <c r="FF15" s="330"/>
    </row>
    <row r="16" spans="1:162" hidden="1" outlineLevel="1">
      <c r="B16" s="357"/>
      <c r="C16" s="359" t="s">
        <v>1133</v>
      </c>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c r="DK16" s="7"/>
      <c r="DL16" s="7"/>
      <c r="DM16" s="7"/>
      <c r="DN16" s="7"/>
      <c r="DO16" s="7"/>
      <c r="DP16" s="7"/>
      <c r="DQ16" s="7"/>
      <c r="DR16" s="7"/>
      <c r="DS16" s="7"/>
      <c r="DT16" s="7"/>
      <c r="DU16" s="7"/>
      <c r="DV16" s="7"/>
      <c r="DW16" s="7"/>
      <c r="DX16" s="7"/>
      <c r="DY16" s="7"/>
      <c r="DZ16" s="7"/>
      <c r="EA16" s="7"/>
      <c r="EB16" s="7"/>
      <c r="EC16" s="7"/>
      <c r="ED16" s="7"/>
      <c r="EE16" s="7"/>
      <c r="EF16" s="7"/>
      <c r="EG16" s="7"/>
      <c r="EH16" s="7"/>
      <c r="EI16" s="7"/>
      <c r="EJ16" s="7"/>
      <c r="EK16" s="7"/>
      <c r="EL16" s="7"/>
      <c r="EM16" s="7"/>
      <c r="EN16" s="7"/>
      <c r="EO16" s="7"/>
      <c r="EP16" s="7"/>
      <c r="EQ16" s="7"/>
      <c r="ER16" s="7"/>
      <c r="ES16" s="7"/>
      <c r="ET16" s="7"/>
      <c r="EU16" s="7"/>
      <c r="EV16" s="7"/>
      <c r="EW16" s="7"/>
      <c r="EX16" s="63"/>
      <c r="EY16" s="330"/>
      <c r="EZ16" s="330"/>
      <c r="FA16" s="330"/>
      <c r="FB16" s="330"/>
      <c r="FC16" s="330"/>
      <c r="FD16" s="330"/>
      <c r="FE16" s="330"/>
      <c r="FF16" s="330"/>
    </row>
    <row r="17" spans="1:162" hidden="1" outlineLevel="1">
      <c r="B17" s="357"/>
      <c r="C17" s="359" t="s">
        <v>1134</v>
      </c>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c r="DK17" s="7"/>
      <c r="DL17" s="7"/>
      <c r="DM17" s="7"/>
      <c r="DN17" s="7"/>
      <c r="DO17" s="7"/>
      <c r="DP17" s="7"/>
      <c r="DQ17" s="7"/>
      <c r="DR17" s="7"/>
      <c r="DS17" s="7"/>
      <c r="DT17" s="7"/>
      <c r="DU17" s="7"/>
      <c r="DV17" s="7"/>
      <c r="DW17" s="7"/>
      <c r="DX17" s="7"/>
      <c r="DY17" s="7"/>
      <c r="DZ17" s="7"/>
      <c r="EA17" s="7"/>
      <c r="EB17" s="7"/>
      <c r="EC17" s="7"/>
      <c r="ED17" s="7"/>
      <c r="EE17" s="7"/>
      <c r="EF17" s="7"/>
      <c r="EG17" s="7"/>
      <c r="EH17" s="7"/>
      <c r="EI17" s="7"/>
      <c r="EJ17" s="7"/>
      <c r="EK17" s="7"/>
      <c r="EL17" s="7"/>
      <c r="EM17" s="7"/>
      <c r="EN17" s="7"/>
      <c r="EO17" s="7"/>
      <c r="EP17" s="7"/>
      <c r="EQ17" s="7"/>
      <c r="ER17" s="7"/>
      <c r="ES17" s="7"/>
      <c r="ET17" s="7"/>
      <c r="EU17" s="7"/>
      <c r="EV17" s="7"/>
      <c r="EW17" s="7"/>
      <c r="EX17" s="63"/>
      <c r="EY17" s="330"/>
      <c r="EZ17" s="330"/>
      <c r="FA17" s="330"/>
      <c r="FB17" s="330"/>
      <c r="FC17" s="330"/>
      <c r="FD17" s="330"/>
      <c r="FE17" s="330"/>
      <c r="FF17" s="330"/>
    </row>
    <row r="18" spans="1:162" hidden="1" outlineLevel="1">
      <c r="B18" s="357"/>
      <c r="C18" s="359" t="s">
        <v>1135</v>
      </c>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63"/>
      <c r="EY18" s="330"/>
      <c r="EZ18" s="330"/>
      <c r="FA18" s="330"/>
      <c r="FB18" s="330"/>
      <c r="FC18" s="330"/>
      <c r="FD18" s="330"/>
      <c r="FE18" s="330"/>
      <c r="FF18" s="330"/>
    </row>
    <row r="19" spans="1:162" hidden="1" outlineLevel="1">
      <c r="B19" s="357"/>
      <c r="C19" s="359" t="s">
        <v>1136</v>
      </c>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63"/>
      <c r="EY19" s="330"/>
      <c r="EZ19" s="330"/>
      <c r="FA19" s="330"/>
      <c r="FB19" s="330"/>
      <c r="FC19" s="330"/>
      <c r="FD19" s="330"/>
      <c r="FE19" s="330"/>
      <c r="FF19" s="330"/>
    </row>
    <row r="20" spans="1:162" hidden="1" outlineLevel="1">
      <c r="B20" s="357"/>
      <c r="C20" s="359" t="s">
        <v>1137</v>
      </c>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63"/>
      <c r="EY20" s="330"/>
      <c r="EZ20" s="330"/>
      <c r="FA20" s="330"/>
      <c r="FB20" s="330"/>
      <c r="FC20" s="330"/>
      <c r="FD20" s="330"/>
      <c r="FE20" s="330"/>
      <c r="FF20" s="330"/>
    </row>
    <row r="21" spans="1:162" hidden="1" outlineLevel="1">
      <c r="B21" s="357"/>
      <c r="C21" s="359" t="s">
        <v>1138</v>
      </c>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7"/>
      <c r="EN21" s="7"/>
      <c r="EO21" s="7"/>
      <c r="EP21" s="7"/>
      <c r="EQ21" s="7"/>
      <c r="ER21" s="7"/>
      <c r="ES21" s="7"/>
      <c r="ET21" s="7"/>
      <c r="EU21" s="7"/>
      <c r="EV21" s="7"/>
      <c r="EW21" s="7"/>
      <c r="EX21" s="63"/>
      <c r="EY21" s="330"/>
      <c r="EZ21" s="330"/>
      <c r="FA21" s="330"/>
      <c r="FB21" s="330"/>
      <c r="FC21" s="330"/>
      <c r="FD21" s="330"/>
      <c r="FE21" s="330"/>
      <c r="FF21" s="330"/>
    </row>
    <row r="22" spans="1:162" hidden="1" outlineLevel="1">
      <c r="B22" s="357"/>
      <c r="C22" s="359" t="s">
        <v>1139</v>
      </c>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63"/>
      <c r="EY22" s="330"/>
      <c r="EZ22" s="330"/>
      <c r="FA22" s="330"/>
      <c r="FB22" s="330"/>
      <c r="FC22" s="330"/>
      <c r="FD22" s="348"/>
      <c r="FE22" s="349"/>
      <c r="FF22" s="348"/>
    </row>
    <row r="23" spans="1:162" hidden="1" outlineLevel="1">
      <c r="B23" s="360"/>
      <c r="C23" s="361" t="s">
        <v>1140</v>
      </c>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3"/>
      <c r="EY23" s="330"/>
      <c r="EZ23" s="330"/>
      <c r="FA23" s="330"/>
      <c r="FB23" s="330"/>
      <c r="FC23" s="330"/>
      <c r="FD23" s="351"/>
      <c r="FE23" s="351"/>
      <c r="FF23" s="351"/>
    </row>
    <row r="24" spans="1:162" ht="20.100000000000001" customHeight="1" collapsed="1">
      <c r="B24" s="362" t="s">
        <v>2650</v>
      </c>
      <c r="C24" s="363" t="s">
        <v>579</v>
      </c>
      <c r="D24" s="53">
        <v>5000</v>
      </c>
      <c r="E24" s="53"/>
      <c r="F24" s="53"/>
      <c r="G24" s="53"/>
      <c r="H24" s="53"/>
      <c r="I24" s="53"/>
      <c r="J24" s="53"/>
      <c r="K24" s="53"/>
      <c r="L24" s="53"/>
      <c r="M24" s="53"/>
      <c r="N24" s="53"/>
      <c r="O24" s="53"/>
      <c r="P24" s="53"/>
      <c r="Q24" s="53"/>
      <c r="R24" s="53"/>
      <c r="S24" s="53"/>
      <c r="T24" s="53"/>
      <c r="U24" s="53"/>
      <c r="V24" s="53"/>
      <c r="W24" s="53"/>
      <c r="X24" s="53"/>
      <c r="Y24" s="53"/>
      <c r="Z24" s="53"/>
      <c r="AA24" s="53"/>
      <c r="AB24" s="53"/>
      <c r="AC24" s="53"/>
      <c r="AD24" s="53"/>
      <c r="AE24" s="53"/>
      <c r="AF24" s="53"/>
      <c r="AG24" s="53"/>
      <c r="AH24" s="53"/>
      <c r="AI24" s="53"/>
      <c r="AJ24" s="53"/>
      <c r="AK24" s="53"/>
      <c r="AL24" s="53"/>
      <c r="AM24" s="53"/>
      <c r="AN24" s="53"/>
      <c r="AO24" s="53"/>
      <c r="AP24" s="53"/>
      <c r="AQ24" s="53"/>
      <c r="AR24" s="53"/>
      <c r="AS24" s="53"/>
      <c r="AT24" s="53"/>
      <c r="AU24" s="53"/>
      <c r="AV24" s="53"/>
      <c r="AW24" s="53"/>
      <c r="AX24" s="53"/>
      <c r="AY24" s="53"/>
      <c r="AZ24" s="53"/>
      <c r="BA24" s="53"/>
      <c r="BB24" s="53"/>
      <c r="BC24" s="53"/>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c r="DI24" s="53"/>
      <c r="DJ24" s="53"/>
      <c r="DK24" s="53"/>
      <c r="DL24" s="53"/>
      <c r="DM24" s="53"/>
      <c r="DN24" s="53"/>
      <c r="DO24" s="53"/>
      <c r="DP24" s="53"/>
      <c r="DQ24" s="53"/>
      <c r="DR24" s="53"/>
      <c r="DS24" s="53"/>
      <c r="DT24" s="53"/>
      <c r="DU24" s="53"/>
      <c r="DV24" s="53"/>
      <c r="DW24" s="53"/>
      <c r="DX24" s="53"/>
      <c r="DY24" s="53"/>
      <c r="DZ24" s="53"/>
      <c r="EA24" s="53"/>
      <c r="EB24" s="53"/>
      <c r="EC24" s="53"/>
      <c r="ED24" s="53"/>
      <c r="EE24" s="53"/>
      <c r="EF24" s="53"/>
      <c r="EG24" s="53"/>
      <c r="EH24" s="53"/>
      <c r="EI24" s="53"/>
      <c r="EJ24" s="53"/>
      <c r="EK24" s="53"/>
      <c r="EL24" s="53"/>
      <c r="EM24" s="53"/>
      <c r="EN24" s="53"/>
      <c r="EO24" s="53"/>
      <c r="EP24" s="53"/>
      <c r="EQ24" s="53"/>
      <c r="ER24" s="53"/>
      <c r="ES24" s="53"/>
      <c r="ET24" s="53"/>
      <c r="EU24" s="53"/>
      <c r="EV24" s="53"/>
      <c r="EW24" s="53"/>
      <c r="EX24" s="330"/>
      <c r="EY24" s="330"/>
      <c r="EZ24" s="330"/>
      <c r="FA24" s="349"/>
      <c r="FB24" s="364"/>
      <c r="FC24" s="349"/>
      <c r="FD24" s="348"/>
      <c r="FE24" s="349"/>
      <c r="FF24" s="348"/>
    </row>
    <row r="25" spans="1:162" ht="20.100000000000001" customHeight="1">
      <c r="B25" s="365" t="s">
        <v>2651</v>
      </c>
      <c r="C25" s="346" t="s">
        <v>577</v>
      </c>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330"/>
      <c r="EY25" s="330"/>
      <c r="EZ25" s="330"/>
      <c r="FA25" s="349"/>
      <c r="FB25" s="364"/>
      <c r="FC25" s="349"/>
      <c r="FD25" s="348"/>
      <c r="FE25" s="349"/>
      <c r="FF25" s="348"/>
    </row>
    <row r="26" spans="1:162" s="330" customFormat="1" ht="12" customHeight="1">
      <c r="B26" s="366" t="s">
        <v>1097</v>
      </c>
      <c r="C26" s="367"/>
      <c r="D26" s="16" t="str">
        <f>IF(OR(D6="", D6="-"), "-", IFERROR(VLOOKUP(D6, $EZ$63:$FA$69, 2, FALSE), LEFT(D6, 2)))</f>
        <v>01</v>
      </c>
      <c r="E26" s="16" t="str">
        <f t="shared" ref="E26:BP26" si="5">IF(OR(E6="", E6="-"), "-", IFERROR(VLOOKUP(E6, $EZ$63:$FA$69, 2, FALSE), LEFT(E6, 2)))</f>
        <v>01</v>
      </c>
      <c r="F26" s="16" t="str">
        <f t="shared" si="5"/>
        <v>02</v>
      </c>
      <c r="G26" s="16" t="str">
        <f t="shared" si="5"/>
        <v>03</v>
      </c>
      <c r="H26" s="16" t="str">
        <f t="shared" si="5"/>
        <v>06</v>
      </c>
      <c r="I26" s="16" t="str">
        <f t="shared" si="5"/>
        <v>-</v>
      </c>
      <c r="J26" s="16" t="str">
        <f t="shared" si="5"/>
        <v>-</v>
      </c>
      <c r="K26" s="16" t="str">
        <f t="shared" si="5"/>
        <v>-</v>
      </c>
      <c r="L26" s="16" t="str">
        <f t="shared" si="5"/>
        <v>-</v>
      </c>
      <c r="M26" s="16" t="str">
        <f t="shared" si="5"/>
        <v>-</v>
      </c>
      <c r="N26" s="16" t="str">
        <f t="shared" si="5"/>
        <v>-</v>
      </c>
      <c r="O26" s="16" t="str">
        <f t="shared" si="5"/>
        <v>-</v>
      </c>
      <c r="P26" s="16" t="str">
        <f t="shared" si="5"/>
        <v>-</v>
      </c>
      <c r="Q26" s="16" t="str">
        <f t="shared" si="5"/>
        <v>-</v>
      </c>
      <c r="R26" s="16" t="str">
        <f t="shared" si="5"/>
        <v>-</v>
      </c>
      <c r="S26" s="16" t="str">
        <f t="shared" si="5"/>
        <v>-</v>
      </c>
      <c r="T26" s="16" t="str">
        <f t="shared" si="5"/>
        <v>-</v>
      </c>
      <c r="U26" s="16" t="str">
        <f t="shared" si="5"/>
        <v>-</v>
      </c>
      <c r="V26" s="16" t="str">
        <f t="shared" si="5"/>
        <v>-</v>
      </c>
      <c r="W26" s="16" t="str">
        <f t="shared" si="5"/>
        <v>-</v>
      </c>
      <c r="X26" s="16" t="str">
        <f t="shared" si="5"/>
        <v>-</v>
      </c>
      <c r="Y26" s="16" t="str">
        <f t="shared" si="5"/>
        <v>-</v>
      </c>
      <c r="Z26" s="16" t="str">
        <f t="shared" si="5"/>
        <v>-</v>
      </c>
      <c r="AA26" s="16" t="str">
        <f t="shared" si="5"/>
        <v>-</v>
      </c>
      <c r="AB26" s="16" t="str">
        <f t="shared" si="5"/>
        <v>-</v>
      </c>
      <c r="AC26" s="16" t="str">
        <f t="shared" si="5"/>
        <v>-</v>
      </c>
      <c r="AD26" s="16" t="str">
        <f t="shared" si="5"/>
        <v>-</v>
      </c>
      <c r="AE26" s="16" t="str">
        <f t="shared" si="5"/>
        <v>-</v>
      </c>
      <c r="AF26" s="16" t="str">
        <f t="shared" si="5"/>
        <v>-</v>
      </c>
      <c r="AG26" s="16" t="str">
        <f t="shared" si="5"/>
        <v>-</v>
      </c>
      <c r="AH26" s="16" t="str">
        <f t="shared" si="5"/>
        <v>-</v>
      </c>
      <c r="AI26" s="16" t="str">
        <f t="shared" si="5"/>
        <v>-</v>
      </c>
      <c r="AJ26" s="16" t="str">
        <f t="shared" si="5"/>
        <v>-</v>
      </c>
      <c r="AK26" s="16" t="str">
        <f t="shared" si="5"/>
        <v>-</v>
      </c>
      <c r="AL26" s="16" t="str">
        <f t="shared" si="5"/>
        <v>-</v>
      </c>
      <c r="AM26" s="16" t="str">
        <f t="shared" si="5"/>
        <v>-</v>
      </c>
      <c r="AN26" s="16" t="str">
        <f t="shared" si="5"/>
        <v>-</v>
      </c>
      <c r="AO26" s="16" t="str">
        <f t="shared" si="5"/>
        <v>-</v>
      </c>
      <c r="AP26" s="16" t="str">
        <f t="shared" si="5"/>
        <v>-</v>
      </c>
      <c r="AQ26" s="16" t="str">
        <f t="shared" si="5"/>
        <v>-</v>
      </c>
      <c r="AR26" s="16" t="str">
        <f t="shared" si="5"/>
        <v>-</v>
      </c>
      <c r="AS26" s="16" t="str">
        <f t="shared" si="5"/>
        <v>-</v>
      </c>
      <c r="AT26" s="16" t="str">
        <f t="shared" si="5"/>
        <v>-</v>
      </c>
      <c r="AU26" s="16" t="str">
        <f t="shared" si="5"/>
        <v>-</v>
      </c>
      <c r="AV26" s="16" t="str">
        <f t="shared" si="5"/>
        <v>-</v>
      </c>
      <c r="AW26" s="16" t="str">
        <f t="shared" si="5"/>
        <v>-</v>
      </c>
      <c r="AX26" s="16" t="str">
        <f t="shared" si="5"/>
        <v>-</v>
      </c>
      <c r="AY26" s="16" t="str">
        <f t="shared" si="5"/>
        <v>-</v>
      </c>
      <c r="AZ26" s="16" t="str">
        <f t="shared" si="5"/>
        <v>-</v>
      </c>
      <c r="BA26" s="16" t="str">
        <f t="shared" si="5"/>
        <v>-</v>
      </c>
      <c r="BB26" s="16" t="str">
        <f t="shared" si="5"/>
        <v>-</v>
      </c>
      <c r="BC26" s="16" t="str">
        <f t="shared" si="5"/>
        <v>-</v>
      </c>
      <c r="BD26" s="16" t="str">
        <f t="shared" si="5"/>
        <v>-</v>
      </c>
      <c r="BE26" s="16" t="str">
        <f t="shared" si="5"/>
        <v>-</v>
      </c>
      <c r="BF26" s="16" t="str">
        <f t="shared" si="5"/>
        <v>-</v>
      </c>
      <c r="BG26" s="16" t="str">
        <f t="shared" si="5"/>
        <v>-</v>
      </c>
      <c r="BH26" s="16" t="str">
        <f t="shared" si="5"/>
        <v>-</v>
      </c>
      <c r="BI26" s="16" t="str">
        <f t="shared" si="5"/>
        <v>-</v>
      </c>
      <c r="BJ26" s="16" t="str">
        <f t="shared" si="5"/>
        <v>-</v>
      </c>
      <c r="BK26" s="16" t="str">
        <f t="shared" si="5"/>
        <v>-</v>
      </c>
      <c r="BL26" s="16" t="str">
        <f t="shared" si="5"/>
        <v>-</v>
      </c>
      <c r="BM26" s="16" t="str">
        <f t="shared" si="5"/>
        <v>-</v>
      </c>
      <c r="BN26" s="16" t="str">
        <f t="shared" si="5"/>
        <v>-</v>
      </c>
      <c r="BO26" s="16" t="str">
        <f t="shared" si="5"/>
        <v>-</v>
      </c>
      <c r="BP26" s="16" t="str">
        <f t="shared" si="5"/>
        <v>-</v>
      </c>
      <c r="BQ26" s="16" t="str">
        <f t="shared" ref="BQ26:EB26" si="6">IF(OR(BQ6="", BQ6="-"), "-", IFERROR(VLOOKUP(BQ6, $EZ$63:$FA$69, 2, FALSE), LEFT(BQ6, 2)))</f>
        <v>-</v>
      </c>
      <c r="BR26" s="16" t="str">
        <f t="shared" si="6"/>
        <v>-</v>
      </c>
      <c r="BS26" s="16" t="str">
        <f t="shared" si="6"/>
        <v>-</v>
      </c>
      <c r="BT26" s="16" t="str">
        <f t="shared" si="6"/>
        <v>-</v>
      </c>
      <c r="BU26" s="16" t="str">
        <f t="shared" si="6"/>
        <v>-</v>
      </c>
      <c r="BV26" s="16" t="str">
        <f t="shared" si="6"/>
        <v>-</v>
      </c>
      <c r="BW26" s="16" t="str">
        <f t="shared" si="6"/>
        <v>-</v>
      </c>
      <c r="BX26" s="16" t="str">
        <f t="shared" si="6"/>
        <v>-</v>
      </c>
      <c r="BY26" s="16" t="str">
        <f t="shared" si="6"/>
        <v>-</v>
      </c>
      <c r="BZ26" s="16" t="str">
        <f t="shared" si="6"/>
        <v>-</v>
      </c>
      <c r="CA26" s="16" t="str">
        <f t="shared" si="6"/>
        <v>-</v>
      </c>
      <c r="CB26" s="16" t="str">
        <f t="shared" si="6"/>
        <v>-</v>
      </c>
      <c r="CC26" s="16" t="str">
        <f t="shared" si="6"/>
        <v>-</v>
      </c>
      <c r="CD26" s="16" t="str">
        <f t="shared" si="6"/>
        <v>-</v>
      </c>
      <c r="CE26" s="16" t="str">
        <f t="shared" si="6"/>
        <v>-</v>
      </c>
      <c r="CF26" s="16" t="str">
        <f t="shared" si="6"/>
        <v>-</v>
      </c>
      <c r="CG26" s="16" t="str">
        <f t="shared" si="6"/>
        <v>-</v>
      </c>
      <c r="CH26" s="16" t="str">
        <f t="shared" si="6"/>
        <v>-</v>
      </c>
      <c r="CI26" s="16" t="str">
        <f t="shared" si="6"/>
        <v>-</v>
      </c>
      <c r="CJ26" s="16" t="str">
        <f t="shared" si="6"/>
        <v>-</v>
      </c>
      <c r="CK26" s="16" t="str">
        <f t="shared" si="6"/>
        <v>-</v>
      </c>
      <c r="CL26" s="16" t="str">
        <f t="shared" si="6"/>
        <v>-</v>
      </c>
      <c r="CM26" s="16" t="str">
        <f t="shared" si="6"/>
        <v>-</v>
      </c>
      <c r="CN26" s="16" t="str">
        <f t="shared" si="6"/>
        <v>-</v>
      </c>
      <c r="CO26" s="16" t="str">
        <f t="shared" si="6"/>
        <v>-</v>
      </c>
      <c r="CP26" s="16" t="str">
        <f t="shared" si="6"/>
        <v>-</v>
      </c>
      <c r="CQ26" s="16" t="str">
        <f t="shared" si="6"/>
        <v>-</v>
      </c>
      <c r="CR26" s="16" t="str">
        <f t="shared" si="6"/>
        <v>-</v>
      </c>
      <c r="CS26" s="16" t="str">
        <f t="shared" si="6"/>
        <v>-</v>
      </c>
      <c r="CT26" s="16" t="str">
        <f t="shared" si="6"/>
        <v>-</v>
      </c>
      <c r="CU26" s="16" t="str">
        <f t="shared" si="6"/>
        <v>-</v>
      </c>
      <c r="CV26" s="16" t="str">
        <f t="shared" si="6"/>
        <v>-</v>
      </c>
      <c r="CW26" s="16" t="str">
        <f t="shared" si="6"/>
        <v>-</v>
      </c>
      <c r="CX26" s="16" t="str">
        <f t="shared" si="6"/>
        <v>-</v>
      </c>
      <c r="CY26" s="16" t="str">
        <f t="shared" si="6"/>
        <v>-</v>
      </c>
      <c r="CZ26" s="16" t="str">
        <f t="shared" si="6"/>
        <v>-</v>
      </c>
      <c r="DA26" s="16" t="str">
        <f t="shared" si="6"/>
        <v>-</v>
      </c>
      <c r="DB26" s="16" t="str">
        <f t="shared" si="6"/>
        <v>-</v>
      </c>
      <c r="DC26" s="16" t="str">
        <f t="shared" si="6"/>
        <v>-</v>
      </c>
      <c r="DD26" s="16" t="str">
        <f t="shared" si="6"/>
        <v>-</v>
      </c>
      <c r="DE26" s="16" t="str">
        <f t="shared" si="6"/>
        <v>-</v>
      </c>
      <c r="DF26" s="16" t="str">
        <f t="shared" si="6"/>
        <v>-</v>
      </c>
      <c r="DG26" s="16" t="str">
        <f t="shared" si="6"/>
        <v>-</v>
      </c>
      <c r="DH26" s="16" t="str">
        <f t="shared" si="6"/>
        <v>-</v>
      </c>
      <c r="DI26" s="16" t="str">
        <f t="shared" si="6"/>
        <v>-</v>
      </c>
      <c r="DJ26" s="16" t="str">
        <f t="shared" si="6"/>
        <v>-</v>
      </c>
      <c r="DK26" s="16" t="str">
        <f t="shared" si="6"/>
        <v>-</v>
      </c>
      <c r="DL26" s="16" t="str">
        <f t="shared" si="6"/>
        <v>-</v>
      </c>
      <c r="DM26" s="16" t="str">
        <f t="shared" si="6"/>
        <v>-</v>
      </c>
      <c r="DN26" s="16" t="str">
        <f t="shared" si="6"/>
        <v>-</v>
      </c>
      <c r="DO26" s="16" t="str">
        <f t="shared" si="6"/>
        <v>-</v>
      </c>
      <c r="DP26" s="16" t="str">
        <f t="shared" si="6"/>
        <v>-</v>
      </c>
      <c r="DQ26" s="16" t="str">
        <f t="shared" si="6"/>
        <v>-</v>
      </c>
      <c r="DR26" s="16" t="str">
        <f t="shared" si="6"/>
        <v>-</v>
      </c>
      <c r="DS26" s="16" t="str">
        <f t="shared" si="6"/>
        <v>-</v>
      </c>
      <c r="DT26" s="16" t="str">
        <f t="shared" si="6"/>
        <v>-</v>
      </c>
      <c r="DU26" s="16" t="str">
        <f t="shared" si="6"/>
        <v>-</v>
      </c>
      <c r="DV26" s="16" t="str">
        <f t="shared" si="6"/>
        <v>-</v>
      </c>
      <c r="DW26" s="16" t="str">
        <f t="shared" si="6"/>
        <v>-</v>
      </c>
      <c r="DX26" s="16" t="str">
        <f t="shared" si="6"/>
        <v>-</v>
      </c>
      <c r="DY26" s="16" t="str">
        <f t="shared" si="6"/>
        <v>-</v>
      </c>
      <c r="DZ26" s="16" t="str">
        <f t="shared" si="6"/>
        <v>-</v>
      </c>
      <c r="EA26" s="16" t="str">
        <f t="shared" si="6"/>
        <v>-</v>
      </c>
      <c r="EB26" s="16" t="str">
        <f t="shared" si="6"/>
        <v>-</v>
      </c>
      <c r="EC26" s="16" t="str">
        <f t="shared" ref="EC26:EW26" si="7">IF(OR(EC6="", EC6="-"), "-", IFERROR(VLOOKUP(EC6, $EZ$63:$FA$69, 2, FALSE), LEFT(EC6, 2)))</f>
        <v>-</v>
      </c>
      <c r="ED26" s="16" t="str">
        <f t="shared" si="7"/>
        <v>-</v>
      </c>
      <c r="EE26" s="16" t="str">
        <f t="shared" si="7"/>
        <v>-</v>
      </c>
      <c r="EF26" s="16" t="str">
        <f t="shared" si="7"/>
        <v>-</v>
      </c>
      <c r="EG26" s="16" t="str">
        <f t="shared" si="7"/>
        <v>-</v>
      </c>
      <c r="EH26" s="16" t="str">
        <f t="shared" si="7"/>
        <v>-</v>
      </c>
      <c r="EI26" s="16" t="str">
        <f t="shared" si="7"/>
        <v>-</v>
      </c>
      <c r="EJ26" s="16" t="str">
        <f t="shared" si="7"/>
        <v>-</v>
      </c>
      <c r="EK26" s="16" t="str">
        <f t="shared" si="7"/>
        <v>-</v>
      </c>
      <c r="EL26" s="16" t="str">
        <f t="shared" si="7"/>
        <v>-</v>
      </c>
      <c r="EM26" s="16" t="str">
        <f t="shared" si="7"/>
        <v>-</v>
      </c>
      <c r="EN26" s="16" t="str">
        <f t="shared" si="7"/>
        <v>-</v>
      </c>
      <c r="EO26" s="16" t="str">
        <f t="shared" si="7"/>
        <v>-</v>
      </c>
      <c r="EP26" s="16" t="str">
        <f t="shared" si="7"/>
        <v>-</v>
      </c>
      <c r="EQ26" s="16" t="str">
        <f t="shared" si="7"/>
        <v>-</v>
      </c>
      <c r="ER26" s="16" t="str">
        <f t="shared" si="7"/>
        <v>-</v>
      </c>
      <c r="ES26" s="16" t="str">
        <f t="shared" si="7"/>
        <v>-</v>
      </c>
      <c r="ET26" s="16" t="str">
        <f t="shared" si="7"/>
        <v>-</v>
      </c>
      <c r="EU26" s="16" t="str">
        <f t="shared" si="7"/>
        <v>-</v>
      </c>
      <c r="EV26" s="16" t="str">
        <f t="shared" si="7"/>
        <v>-</v>
      </c>
      <c r="EW26" s="16" t="str">
        <f t="shared" si="7"/>
        <v>-</v>
      </c>
      <c r="FA26" s="349"/>
      <c r="FB26" s="364"/>
      <c r="FC26" s="349"/>
      <c r="FD26" s="348"/>
      <c r="FE26" s="349"/>
      <c r="FF26" s="348"/>
    </row>
    <row r="27" spans="1:162" s="330" customFormat="1" ht="12" customHeight="1">
      <c r="B27" s="366" t="s">
        <v>1657</v>
      </c>
      <c r="C27" s="367"/>
      <c r="D27" s="16" t="str">
        <f>IF(OR(D7="", D7="-"), "-", IFERROR(VLOOKUP(D7, $EZ$72:$FA$73, 2, FALSE), LEFT(D7, 1)))</f>
        <v>1</v>
      </c>
      <c r="E27" s="16" t="str">
        <f t="shared" ref="E27:BP27" si="8">IF(OR(E7="", E7="-"), "-", IFERROR(VLOOKUP(E7, $EZ$72:$FA$73, 2, FALSE), LEFT(E7, 1)))</f>
        <v>2</v>
      </c>
      <c r="F27" s="16" t="str">
        <f t="shared" si="8"/>
        <v>1</v>
      </c>
      <c r="G27" s="16" t="str">
        <f t="shared" si="8"/>
        <v>2</v>
      </c>
      <c r="H27" s="16" t="str">
        <f t="shared" si="8"/>
        <v>1</v>
      </c>
      <c r="I27" s="16" t="str">
        <f t="shared" si="8"/>
        <v>-</v>
      </c>
      <c r="J27" s="16" t="str">
        <f t="shared" si="8"/>
        <v>-</v>
      </c>
      <c r="K27" s="16" t="str">
        <f t="shared" si="8"/>
        <v>-</v>
      </c>
      <c r="L27" s="16" t="str">
        <f t="shared" si="8"/>
        <v>-</v>
      </c>
      <c r="M27" s="16" t="str">
        <f t="shared" si="8"/>
        <v>-</v>
      </c>
      <c r="N27" s="16" t="str">
        <f t="shared" si="8"/>
        <v>-</v>
      </c>
      <c r="O27" s="16" t="str">
        <f t="shared" si="8"/>
        <v>-</v>
      </c>
      <c r="P27" s="16" t="str">
        <f t="shared" si="8"/>
        <v>-</v>
      </c>
      <c r="Q27" s="16" t="str">
        <f t="shared" si="8"/>
        <v>-</v>
      </c>
      <c r="R27" s="16" t="str">
        <f t="shared" si="8"/>
        <v>-</v>
      </c>
      <c r="S27" s="16" t="str">
        <f t="shared" si="8"/>
        <v>-</v>
      </c>
      <c r="T27" s="16" t="str">
        <f t="shared" si="8"/>
        <v>-</v>
      </c>
      <c r="U27" s="16" t="str">
        <f t="shared" si="8"/>
        <v>-</v>
      </c>
      <c r="V27" s="16" t="str">
        <f t="shared" si="8"/>
        <v>-</v>
      </c>
      <c r="W27" s="16" t="str">
        <f t="shared" si="8"/>
        <v>-</v>
      </c>
      <c r="X27" s="16" t="str">
        <f t="shared" si="8"/>
        <v>-</v>
      </c>
      <c r="Y27" s="16" t="str">
        <f t="shared" si="8"/>
        <v>-</v>
      </c>
      <c r="Z27" s="16" t="str">
        <f t="shared" si="8"/>
        <v>-</v>
      </c>
      <c r="AA27" s="16" t="str">
        <f t="shared" si="8"/>
        <v>-</v>
      </c>
      <c r="AB27" s="16" t="str">
        <f t="shared" si="8"/>
        <v>-</v>
      </c>
      <c r="AC27" s="16" t="str">
        <f t="shared" si="8"/>
        <v>-</v>
      </c>
      <c r="AD27" s="16" t="str">
        <f t="shared" si="8"/>
        <v>-</v>
      </c>
      <c r="AE27" s="16" t="str">
        <f t="shared" si="8"/>
        <v>-</v>
      </c>
      <c r="AF27" s="16" t="str">
        <f t="shared" si="8"/>
        <v>-</v>
      </c>
      <c r="AG27" s="16" t="str">
        <f t="shared" si="8"/>
        <v>-</v>
      </c>
      <c r="AH27" s="16" t="str">
        <f t="shared" si="8"/>
        <v>-</v>
      </c>
      <c r="AI27" s="16" t="str">
        <f t="shared" si="8"/>
        <v>-</v>
      </c>
      <c r="AJ27" s="16" t="str">
        <f t="shared" si="8"/>
        <v>-</v>
      </c>
      <c r="AK27" s="16" t="str">
        <f t="shared" si="8"/>
        <v>-</v>
      </c>
      <c r="AL27" s="16" t="str">
        <f t="shared" si="8"/>
        <v>-</v>
      </c>
      <c r="AM27" s="16" t="str">
        <f t="shared" si="8"/>
        <v>-</v>
      </c>
      <c r="AN27" s="16" t="str">
        <f t="shared" si="8"/>
        <v>-</v>
      </c>
      <c r="AO27" s="16" t="str">
        <f t="shared" si="8"/>
        <v>-</v>
      </c>
      <c r="AP27" s="16" t="str">
        <f t="shared" si="8"/>
        <v>-</v>
      </c>
      <c r="AQ27" s="16" t="str">
        <f t="shared" si="8"/>
        <v>-</v>
      </c>
      <c r="AR27" s="16" t="str">
        <f t="shared" si="8"/>
        <v>-</v>
      </c>
      <c r="AS27" s="16" t="str">
        <f t="shared" si="8"/>
        <v>-</v>
      </c>
      <c r="AT27" s="16" t="str">
        <f t="shared" si="8"/>
        <v>-</v>
      </c>
      <c r="AU27" s="16" t="str">
        <f t="shared" si="8"/>
        <v>-</v>
      </c>
      <c r="AV27" s="16" t="str">
        <f t="shared" si="8"/>
        <v>-</v>
      </c>
      <c r="AW27" s="16" t="str">
        <f t="shared" si="8"/>
        <v>-</v>
      </c>
      <c r="AX27" s="16" t="str">
        <f t="shared" si="8"/>
        <v>-</v>
      </c>
      <c r="AY27" s="16" t="str">
        <f t="shared" si="8"/>
        <v>-</v>
      </c>
      <c r="AZ27" s="16" t="str">
        <f t="shared" si="8"/>
        <v>-</v>
      </c>
      <c r="BA27" s="16" t="str">
        <f t="shared" si="8"/>
        <v>-</v>
      </c>
      <c r="BB27" s="16" t="str">
        <f t="shared" si="8"/>
        <v>-</v>
      </c>
      <c r="BC27" s="16" t="str">
        <f t="shared" si="8"/>
        <v>-</v>
      </c>
      <c r="BD27" s="16" t="str">
        <f t="shared" si="8"/>
        <v>-</v>
      </c>
      <c r="BE27" s="16" t="str">
        <f t="shared" si="8"/>
        <v>-</v>
      </c>
      <c r="BF27" s="16" t="str">
        <f t="shared" si="8"/>
        <v>-</v>
      </c>
      <c r="BG27" s="16" t="str">
        <f t="shared" si="8"/>
        <v>-</v>
      </c>
      <c r="BH27" s="16" t="str">
        <f t="shared" si="8"/>
        <v>-</v>
      </c>
      <c r="BI27" s="16" t="str">
        <f t="shared" si="8"/>
        <v>-</v>
      </c>
      <c r="BJ27" s="16" t="str">
        <f t="shared" si="8"/>
        <v>-</v>
      </c>
      <c r="BK27" s="16" t="str">
        <f t="shared" si="8"/>
        <v>-</v>
      </c>
      <c r="BL27" s="16" t="str">
        <f t="shared" si="8"/>
        <v>-</v>
      </c>
      <c r="BM27" s="16" t="str">
        <f t="shared" si="8"/>
        <v>-</v>
      </c>
      <c r="BN27" s="16" t="str">
        <f t="shared" si="8"/>
        <v>-</v>
      </c>
      <c r="BO27" s="16" t="str">
        <f t="shared" si="8"/>
        <v>-</v>
      </c>
      <c r="BP27" s="16" t="str">
        <f t="shared" si="8"/>
        <v>-</v>
      </c>
      <c r="BQ27" s="16" t="str">
        <f t="shared" ref="BQ27:EB27" si="9">IF(OR(BQ7="", BQ7="-"), "-", IFERROR(VLOOKUP(BQ7, $EZ$72:$FA$73, 2, FALSE), LEFT(BQ7, 1)))</f>
        <v>-</v>
      </c>
      <c r="BR27" s="16" t="str">
        <f t="shared" si="9"/>
        <v>-</v>
      </c>
      <c r="BS27" s="16" t="str">
        <f t="shared" si="9"/>
        <v>-</v>
      </c>
      <c r="BT27" s="16" t="str">
        <f t="shared" si="9"/>
        <v>-</v>
      </c>
      <c r="BU27" s="16" t="str">
        <f t="shared" si="9"/>
        <v>-</v>
      </c>
      <c r="BV27" s="16" t="str">
        <f t="shared" si="9"/>
        <v>-</v>
      </c>
      <c r="BW27" s="16" t="str">
        <f t="shared" si="9"/>
        <v>-</v>
      </c>
      <c r="BX27" s="16" t="str">
        <f t="shared" si="9"/>
        <v>-</v>
      </c>
      <c r="BY27" s="16" t="str">
        <f t="shared" si="9"/>
        <v>-</v>
      </c>
      <c r="BZ27" s="16" t="str">
        <f t="shared" si="9"/>
        <v>-</v>
      </c>
      <c r="CA27" s="16" t="str">
        <f t="shared" si="9"/>
        <v>-</v>
      </c>
      <c r="CB27" s="16" t="str">
        <f t="shared" si="9"/>
        <v>-</v>
      </c>
      <c r="CC27" s="16" t="str">
        <f t="shared" si="9"/>
        <v>-</v>
      </c>
      <c r="CD27" s="16" t="str">
        <f t="shared" si="9"/>
        <v>-</v>
      </c>
      <c r="CE27" s="16" t="str">
        <f t="shared" si="9"/>
        <v>-</v>
      </c>
      <c r="CF27" s="16" t="str">
        <f t="shared" si="9"/>
        <v>-</v>
      </c>
      <c r="CG27" s="16" t="str">
        <f t="shared" si="9"/>
        <v>-</v>
      </c>
      <c r="CH27" s="16" t="str">
        <f t="shared" si="9"/>
        <v>-</v>
      </c>
      <c r="CI27" s="16" t="str">
        <f t="shared" si="9"/>
        <v>-</v>
      </c>
      <c r="CJ27" s="16" t="str">
        <f t="shared" si="9"/>
        <v>-</v>
      </c>
      <c r="CK27" s="16" t="str">
        <f t="shared" si="9"/>
        <v>-</v>
      </c>
      <c r="CL27" s="16" t="str">
        <f t="shared" si="9"/>
        <v>-</v>
      </c>
      <c r="CM27" s="16" t="str">
        <f t="shared" si="9"/>
        <v>-</v>
      </c>
      <c r="CN27" s="16" t="str">
        <f t="shared" si="9"/>
        <v>-</v>
      </c>
      <c r="CO27" s="16" t="str">
        <f t="shared" si="9"/>
        <v>-</v>
      </c>
      <c r="CP27" s="16" t="str">
        <f t="shared" si="9"/>
        <v>-</v>
      </c>
      <c r="CQ27" s="16" t="str">
        <f t="shared" si="9"/>
        <v>-</v>
      </c>
      <c r="CR27" s="16" t="str">
        <f t="shared" si="9"/>
        <v>-</v>
      </c>
      <c r="CS27" s="16" t="str">
        <f t="shared" si="9"/>
        <v>-</v>
      </c>
      <c r="CT27" s="16" t="str">
        <f t="shared" si="9"/>
        <v>-</v>
      </c>
      <c r="CU27" s="16" t="str">
        <f t="shared" si="9"/>
        <v>-</v>
      </c>
      <c r="CV27" s="16" t="str">
        <f t="shared" si="9"/>
        <v>-</v>
      </c>
      <c r="CW27" s="16" t="str">
        <f t="shared" si="9"/>
        <v>-</v>
      </c>
      <c r="CX27" s="16" t="str">
        <f t="shared" si="9"/>
        <v>-</v>
      </c>
      <c r="CY27" s="16" t="str">
        <f t="shared" si="9"/>
        <v>-</v>
      </c>
      <c r="CZ27" s="16" t="str">
        <f t="shared" si="9"/>
        <v>-</v>
      </c>
      <c r="DA27" s="16" t="str">
        <f t="shared" si="9"/>
        <v>-</v>
      </c>
      <c r="DB27" s="16" t="str">
        <f t="shared" si="9"/>
        <v>-</v>
      </c>
      <c r="DC27" s="16" t="str">
        <f t="shared" si="9"/>
        <v>-</v>
      </c>
      <c r="DD27" s="16" t="str">
        <f t="shared" si="9"/>
        <v>-</v>
      </c>
      <c r="DE27" s="16" t="str">
        <f t="shared" si="9"/>
        <v>-</v>
      </c>
      <c r="DF27" s="16" t="str">
        <f t="shared" si="9"/>
        <v>-</v>
      </c>
      <c r="DG27" s="16" t="str">
        <f t="shared" si="9"/>
        <v>-</v>
      </c>
      <c r="DH27" s="16" t="str">
        <f t="shared" si="9"/>
        <v>-</v>
      </c>
      <c r="DI27" s="16" t="str">
        <f t="shared" si="9"/>
        <v>-</v>
      </c>
      <c r="DJ27" s="16" t="str">
        <f t="shared" si="9"/>
        <v>-</v>
      </c>
      <c r="DK27" s="16" t="str">
        <f t="shared" si="9"/>
        <v>-</v>
      </c>
      <c r="DL27" s="16" t="str">
        <f t="shared" si="9"/>
        <v>-</v>
      </c>
      <c r="DM27" s="16" t="str">
        <f t="shared" si="9"/>
        <v>-</v>
      </c>
      <c r="DN27" s="16" t="str">
        <f t="shared" si="9"/>
        <v>-</v>
      </c>
      <c r="DO27" s="16" t="str">
        <f t="shared" si="9"/>
        <v>-</v>
      </c>
      <c r="DP27" s="16" t="str">
        <f t="shared" si="9"/>
        <v>-</v>
      </c>
      <c r="DQ27" s="16" t="str">
        <f t="shared" si="9"/>
        <v>-</v>
      </c>
      <c r="DR27" s="16" t="str">
        <f t="shared" si="9"/>
        <v>-</v>
      </c>
      <c r="DS27" s="16" t="str">
        <f t="shared" si="9"/>
        <v>-</v>
      </c>
      <c r="DT27" s="16" t="str">
        <f t="shared" si="9"/>
        <v>-</v>
      </c>
      <c r="DU27" s="16" t="str">
        <f t="shared" si="9"/>
        <v>-</v>
      </c>
      <c r="DV27" s="16" t="str">
        <f t="shared" si="9"/>
        <v>-</v>
      </c>
      <c r="DW27" s="16" t="str">
        <f t="shared" si="9"/>
        <v>-</v>
      </c>
      <c r="DX27" s="16" t="str">
        <f t="shared" si="9"/>
        <v>-</v>
      </c>
      <c r="DY27" s="16" t="str">
        <f t="shared" si="9"/>
        <v>-</v>
      </c>
      <c r="DZ27" s="16" t="str">
        <f t="shared" si="9"/>
        <v>-</v>
      </c>
      <c r="EA27" s="16" t="str">
        <f t="shared" si="9"/>
        <v>-</v>
      </c>
      <c r="EB27" s="16" t="str">
        <f t="shared" si="9"/>
        <v>-</v>
      </c>
      <c r="EC27" s="16" t="str">
        <f t="shared" ref="EC27:EW27" si="10">IF(OR(EC7="", EC7="-"), "-", IFERROR(VLOOKUP(EC7, $EZ$72:$FA$73, 2, FALSE), LEFT(EC7, 1)))</f>
        <v>-</v>
      </c>
      <c r="ED27" s="16" t="str">
        <f t="shared" si="10"/>
        <v>-</v>
      </c>
      <c r="EE27" s="16" t="str">
        <f t="shared" si="10"/>
        <v>-</v>
      </c>
      <c r="EF27" s="16" t="str">
        <f t="shared" si="10"/>
        <v>-</v>
      </c>
      <c r="EG27" s="16" t="str">
        <f t="shared" si="10"/>
        <v>-</v>
      </c>
      <c r="EH27" s="16" t="str">
        <f t="shared" si="10"/>
        <v>-</v>
      </c>
      <c r="EI27" s="16" t="str">
        <f t="shared" si="10"/>
        <v>-</v>
      </c>
      <c r="EJ27" s="16" t="str">
        <f t="shared" si="10"/>
        <v>-</v>
      </c>
      <c r="EK27" s="16" t="str">
        <f t="shared" si="10"/>
        <v>-</v>
      </c>
      <c r="EL27" s="16" t="str">
        <f t="shared" si="10"/>
        <v>-</v>
      </c>
      <c r="EM27" s="16" t="str">
        <f t="shared" si="10"/>
        <v>-</v>
      </c>
      <c r="EN27" s="16" t="str">
        <f t="shared" si="10"/>
        <v>-</v>
      </c>
      <c r="EO27" s="16" t="str">
        <f t="shared" si="10"/>
        <v>-</v>
      </c>
      <c r="EP27" s="16" t="str">
        <f t="shared" si="10"/>
        <v>-</v>
      </c>
      <c r="EQ27" s="16" t="str">
        <f t="shared" si="10"/>
        <v>-</v>
      </c>
      <c r="ER27" s="16" t="str">
        <f t="shared" si="10"/>
        <v>-</v>
      </c>
      <c r="ES27" s="16" t="str">
        <f t="shared" si="10"/>
        <v>-</v>
      </c>
      <c r="ET27" s="16" t="str">
        <f t="shared" si="10"/>
        <v>-</v>
      </c>
      <c r="EU27" s="16" t="str">
        <f t="shared" si="10"/>
        <v>-</v>
      </c>
      <c r="EV27" s="16" t="str">
        <f t="shared" si="10"/>
        <v>-</v>
      </c>
      <c r="EW27" s="16" t="str">
        <f t="shared" si="10"/>
        <v>-</v>
      </c>
      <c r="FA27" s="349"/>
      <c r="FB27" s="364"/>
      <c r="FC27" s="349"/>
      <c r="FD27" s="348"/>
      <c r="FE27" s="349"/>
      <c r="FF27" s="348"/>
    </row>
    <row r="28" spans="1:162" s="330" customFormat="1" ht="12" customHeight="1">
      <c r="B28" s="368" t="s">
        <v>24</v>
      </c>
      <c r="C28" s="369"/>
      <c r="D28" s="16" t="str">
        <f t="shared" ref="D28:AI28" si="11">IF(D11="-","-",CONCATENATE(D26,D27))</f>
        <v>011</v>
      </c>
      <c r="E28" s="16" t="str">
        <f t="shared" si="11"/>
        <v>012</v>
      </c>
      <c r="F28" s="16" t="str">
        <f t="shared" si="11"/>
        <v>021</v>
      </c>
      <c r="G28" s="16" t="str">
        <f t="shared" si="11"/>
        <v>032</v>
      </c>
      <c r="H28" s="16" t="str">
        <f t="shared" si="11"/>
        <v>061</v>
      </c>
      <c r="I28" s="16" t="str">
        <f t="shared" si="11"/>
        <v>--</v>
      </c>
      <c r="J28" s="16" t="str">
        <f t="shared" si="11"/>
        <v>--</v>
      </c>
      <c r="K28" s="16" t="str">
        <f t="shared" si="11"/>
        <v>--</v>
      </c>
      <c r="L28" s="16" t="str">
        <f t="shared" si="11"/>
        <v>--</v>
      </c>
      <c r="M28" s="16" t="str">
        <f t="shared" si="11"/>
        <v>--</v>
      </c>
      <c r="N28" s="16" t="str">
        <f t="shared" si="11"/>
        <v>--</v>
      </c>
      <c r="O28" s="16" t="str">
        <f t="shared" si="11"/>
        <v>--</v>
      </c>
      <c r="P28" s="16" t="str">
        <f t="shared" si="11"/>
        <v>--</v>
      </c>
      <c r="Q28" s="16" t="str">
        <f t="shared" si="11"/>
        <v>--</v>
      </c>
      <c r="R28" s="16" t="str">
        <f t="shared" si="11"/>
        <v>--</v>
      </c>
      <c r="S28" s="16" t="str">
        <f t="shared" si="11"/>
        <v>--</v>
      </c>
      <c r="T28" s="16" t="str">
        <f t="shared" si="11"/>
        <v>--</v>
      </c>
      <c r="U28" s="16" t="str">
        <f t="shared" si="11"/>
        <v>--</v>
      </c>
      <c r="V28" s="16" t="str">
        <f t="shared" si="11"/>
        <v>--</v>
      </c>
      <c r="W28" s="16" t="str">
        <f t="shared" si="11"/>
        <v>--</v>
      </c>
      <c r="X28" s="16" t="str">
        <f t="shared" si="11"/>
        <v>--</v>
      </c>
      <c r="Y28" s="16" t="str">
        <f t="shared" si="11"/>
        <v>--</v>
      </c>
      <c r="Z28" s="16" t="str">
        <f t="shared" si="11"/>
        <v>--</v>
      </c>
      <c r="AA28" s="16" t="str">
        <f t="shared" si="11"/>
        <v>--</v>
      </c>
      <c r="AB28" s="16" t="str">
        <f t="shared" si="11"/>
        <v>--</v>
      </c>
      <c r="AC28" s="16" t="str">
        <f t="shared" si="11"/>
        <v>--</v>
      </c>
      <c r="AD28" s="16" t="str">
        <f t="shared" si="11"/>
        <v>--</v>
      </c>
      <c r="AE28" s="16" t="str">
        <f t="shared" si="11"/>
        <v>--</v>
      </c>
      <c r="AF28" s="16" t="str">
        <f t="shared" si="11"/>
        <v>--</v>
      </c>
      <c r="AG28" s="16" t="str">
        <f t="shared" si="11"/>
        <v>--</v>
      </c>
      <c r="AH28" s="16" t="str">
        <f t="shared" si="11"/>
        <v>--</v>
      </c>
      <c r="AI28" s="16" t="str">
        <f t="shared" si="11"/>
        <v>--</v>
      </c>
      <c r="AJ28" s="16" t="str">
        <f t="shared" ref="AJ28:BO28" si="12">IF(AJ11="-","-",CONCATENATE(AJ26,AJ27))</f>
        <v>--</v>
      </c>
      <c r="AK28" s="16" t="str">
        <f t="shared" si="12"/>
        <v>--</v>
      </c>
      <c r="AL28" s="16" t="str">
        <f t="shared" si="12"/>
        <v>--</v>
      </c>
      <c r="AM28" s="16" t="str">
        <f t="shared" si="12"/>
        <v>--</v>
      </c>
      <c r="AN28" s="16" t="str">
        <f t="shared" si="12"/>
        <v>--</v>
      </c>
      <c r="AO28" s="16" t="str">
        <f t="shared" si="12"/>
        <v>--</v>
      </c>
      <c r="AP28" s="16" t="str">
        <f t="shared" si="12"/>
        <v>--</v>
      </c>
      <c r="AQ28" s="16" t="str">
        <f t="shared" si="12"/>
        <v>--</v>
      </c>
      <c r="AR28" s="16" t="str">
        <f t="shared" si="12"/>
        <v>--</v>
      </c>
      <c r="AS28" s="16" t="str">
        <f t="shared" si="12"/>
        <v>--</v>
      </c>
      <c r="AT28" s="16" t="str">
        <f t="shared" si="12"/>
        <v>--</v>
      </c>
      <c r="AU28" s="16" t="str">
        <f t="shared" si="12"/>
        <v>--</v>
      </c>
      <c r="AV28" s="16" t="str">
        <f t="shared" si="12"/>
        <v>--</v>
      </c>
      <c r="AW28" s="16" t="str">
        <f t="shared" si="12"/>
        <v>--</v>
      </c>
      <c r="AX28" s="16" t="str">
        <f t="shared" si="12"/>
        <v>--</v>
      </c>
      <c r="AY28" s="16" t="str">
        <f t="shared" si="12"/>
        <v>--</v>
      </c>
      <c r="AZ28" s="16" t="str">
        <f t="shared" si="12"/>
        <v>--</v>
      </c>
      <c r="BA28" s="16" t="str">
        <f t="shared" si="12"/>
        <v>--</v>
      </c>
      <c r="BB28" s="16" t="str">
        <f t="shared" si="12"/>
        <v>--</v>
      </c>
      <c r="BC28" s="16" t="str">
        <f t="shared" si="12"/>
        <v>--</v>
      </c>
      <c r="BD28" s="16" t="str">
        <f t="shared" si="12"/>
        <v>--</v>
      </c>
      <c r="BE28" s="16" t="str">
        <f t="shared" si="12"/>
        <v>--</v>
      </c>
      <c r="BF28" s="16" t="str">
        <f t="shared" si="12"/>
        <v>--</v>
      </c>
      <c r="BG28" s="16" t="str">
        <f t="shared" si="12"/>
        <v>--</v>
      </c>
      <c r="BH28" s="16" t="str">
        <f t="shared" si="12"/>
        <v>--</v>
      </c>
      <c r="BI28" s="16" t="str">
        <f t="shared" si="12"/>
        <v>--</v>
      </c>
      <c r="BJ28" s="16" t="str">
        <f t="shared" si="12"/>
        <v>--</v>
      </c>
      <c r="BK28" s="16" t="str">
        <f t="shared" si="12"/>
        <v>--</v>
      </c>
      <c r="BL28" s="16" t="str">
        <f t="shared" si="12"/>
        <v>--</v>
      </c>
      <c r="BM28" s="16" t="str">
        <f t="shared" si="12"/>
        <v>--</v>
      </c>
      <c r="BN28" s="16" t="str">
        <f t="shared" si="12"/>
        <v>--</v>
      </c>
      <c r="BO28" s="16" t="str">
        <f t="shared" si="12"/>
        <v>--</v>
      </c>
      <c r="BP28" s="16" t="str">
        <f t="shared" ref="BP28:CU28" si="13">IF(BP11="-","-",CONCATENATE(BP26,BP27))</f>
        <v>--</v>
      </c>
      <c r="BQ28" s="16" t="str">
        <f t="shared" si="13"/>
        <v>--</v>
      </c>
      <c r="BR28" s="16" t="str">
        <f t="shared" si="13"/>
        <v>--</v>
      </c>
      <c r="BS28" s="16" t="str">
        <f t="shared" si="13"/>
        <v>--</v>
      </c>
      <c r="BT28" s="16" t="str">
        <f t="shared" si="13"/>
        <v>--</v>
      </c>
      <c r="BU28" s="16" t="str">
        <f t="shared" si="13"/>
        <v>--</v>
      </c>
      <c r="BV28" s="16" t="str">
        <f t="shared" si="13"/>
        <v>--</v>
      </c>
      <c r="BW28" s="16" t="str">
        <f t="shared" si="13"/>
        <v>--</v>
      </c>
      <c r="BX28" s="16" t="str">
        <f t="shared" si="13"/>
        <v>--</v>
      </c>
      <c r="BY28" s="16" t="str">
        <f t="shared" si="13"/>
        <v>--</v>
      </c>
      <c r="BZ28" s="16" t="str">
        <f t="shared" si="13"/>
        <v>--</v>
      </c>
      <c r="CA28" s="16" t="str">
        <f t="shared" si="13"/>
        <v>--</v>
      </c>
      <c r="CB28" s="16" t="str">
        <f t="shared" si="13"/>
        <v>--</v>
      </c>
      <c r="CC28" s="16" t="str">
        <f t="shared" si="13"/>
        <v>--</v>
      </c>
      <c r="CD28" s="16" t="str">
        <f t="shared" si="13"/>
        <v>--</v>
      </c>
      <c r="CE28" s="16" t="str">
        <f t="shared" si="13"/>
        <v>--</v>
      </c>
      <c r="CF28" s="16" t="str">
        <f t="shared" si="13"/>
        <v>--</v>
      </c>
      <c r="CG28" s="16" t="str">
        <f t="shared" si="13"/>
        <v>--</v>
      </c>
      <c r="CH28" s="16" t="str">
        <f t="shared" si="13"/>
        <v>--</v>
      </c>
      <c r="CI28" s="16" t="str">
        <f t="shared" si="13"/>
        <v>--</v>
      </c>
      <c r="CJ28" s="16" t="str">
        <f t="shared" si="13"/>
        <v>--</v>
      </c>
      <c r="CK28" s="16" t="str">
        <f t="shared" si="13"/>
        <v>--</v>
      </c>
      <c r="CL28" s="16" t="str">
        <f t="shared" si="13"/>
        <v>--</v>
      </c>
      <c r="CM28" s="16" t="str">
        <f t="shared" si="13"/>
        <v>--</v>
      </c>
      <c r="CN28" s="16" t="str">
        <f t="shared" si="13"/>
        <v>--</v>
      </c>
      <c r="CO28" s="16" t="str">
        <f t="shared" si="13"/>
        <v>--</v>
      </c>
      <c r="CP28" s="16" t="str">
        <f t="shared" si="13"/>
        <v>--</v>
      </c>
      <c r="CQ28" s="16" t="str">
        <f t="shared" si="13"/>
        <v>--</v>
      </c>
      <c r="CR28" s="16" t="str">
        <f t="shared" si="13"/>
        <v>--</v>
      </c>
      <c r="CS28" s="16" t="str">
        <f t="shared" si="13"/>
        <v>--</v>
      </c>
      <c r="CT28" s="16" t="str">
        <f t="shared" si="13"/>
        <v>--</v>
      </c>
      <c r="CU28" s="16" t="str">
        <f t="shared" si="13"/>
        <v>--</v>
      </c>
      <c r="CV28" s="16" t="str">
        <f t="shared" ref="CV28:EA28" si="14">IF(CV11="-","-",CONCATENATE(CV26,CV27))</f>
        <v>--</v>
      </c>
      <c r="CW28" s="16" t="str">
        <f t="shared" si="14"/>
        <v>--</v>
      </c>
      <c r="CX28" s="16" t="str">
        <f t="shared" si="14"/>
        <v>--</v>
      </c>
      <c r="CY28" s="16" t="str">
        <f t="shared" si="14"/>
        <v>--</v>
      </c>
      <c r="CZ28" s="16" t="str">
        <f t="shared" si="14"/>
        <v>--</v>
      </c>
      <c r="DA28" s="16" t="str">
        <f t="shared" si="14"/>
        <v>--</v>
      </c>
      <c r="DB28" s="16" t="str">
        <f t="shared" si="14"/>
        <v>--</v>
      </c>
      <c r="DC28" s="16" t="str">
        <f t="shared" si="14"/>
        <v>--</v>
      </c>
      <c r="DD28" s="16" t="str">
        <f t="shared" si="14"/>
        <v>--</v>
      </c>
      <c r="DE28" s="16" t="str">
        <f t="shared" si="14"/>
        <v>--</v>
      </c>
      <c r="DF28" s="16" t="str">
        <f t="shared" si="14"/>
        <v>--</v>
      </c>
      <c r="DG28" s="16" t="str">
        <f t="shared" si="14"/>
        <v>--</v>
      </c>
      <c r="DH28" s="16" t="str">
        <f t="shared" si="14"/>
        <v>--</v>
      </c>
      <c r="DI28" s="16" t="str">
        <f t="shared" si="14"/>
        <v>--</v>
      </c>
      <c r="DJ28" s="16" t="str">
        <f t="shared" si="14"/>
        <v>--</v>
      </c>
      <c r="DK28" s="16" t="str">
        <f t="shared" si="14"/>
        <v>--</v>
      </c>
      <c r="DL28" s="16" t="str">
        <f t="shared" si="14"/>
        <v>--</v>
      </c>
      <c r="DM28" s="16" t="str">
        <f t="shared" si="14"/>
        <v>--</v>
      </c>
      <c r="DN28" s="16" t="str">
        <f t="shared" si="14"/>
        <v>--</v>
      </c>
      <c r="DO28" s="16" t="str">
        <f t="shared" si="14"/>
        <v>--</v>
      </c>
      <c r="DP28" s="16" t="str">
        <f t="shared" si="14"/>
        <v>--</v>
      </c>
      <c r="DQ28" s="16" t="str">
        <f t="shared" si="14"/>
        <v>--</v>
      </c>
      <c r="DR28" s="16" t="str">
        <f t="shared" si="14"/>
        <v>--</v>
      </c>
      <c r="DS28" s="16" t="str">
        <f t="shared" si="14"/>
        <v>--</v>
      </c>
      <c r="DT28" s="16" t="str">
        <f t="shared" si="14"/>
        <v>--</v>
      </c>
      <c r="DU28" s="16" t="str">
        <f t="shared" si="14"/>
        <v>--</v>
      </c>
      <c r="DV28" s="16" t="str">
        <f t="shared" si="14"/>
        <v>--</v>
      </c>
      <c r="DW28" s="16" t="str">
        <f t="shared" si="14"/>
        <v>--</v>
      </c>
      <c r="DX28" s="16" t="str">
        <f t="shared" si="14"/>
        <v>--</v>
      </c>
      <c r="DY28" s="16" t="str">
        <f t="shared" si="14"/>
        <v>--</v>
      </c>
      <c r="DZ28" s="16" t="str">
        <f t="shared" si="14"/>
        <v>--</v>
      </c>
      <c r="EA28" s="16" t="str">
        <f t="shared" si="14"/>
        <v>--</v>
      </c>
      <c r="EB28" s="16" t="str">
        <f t="shared" ref="EB28:EW28" si="15">IF(EB11="-","-",CONCATENATE(EB26,EB27))</f>
        <v>--</v>
      </c>
      <c r="EC28" s="16" t="str">
        <f t="shared" si="15"/>
        <v>--</v>
      </c>
      <c r="ED28" s="16" t="str">
        <f t="shared" si="15"/>
        <v>--</v>
      </c>
      <c r="EE28" s="16" t="str">
        <f t="shared" si="15"/>
        <v>--</v>
      </c>
      <c r="EF28" s="16" t="str">
        <f t="shared" si="15"/>
        <v>--</v>
      </c>
      <c r="EG28" s="16" t="str">
        <f t="shared" si="15"/>
        <v>--</v>
      </c>
      <c r="EH28" s="16" t="str">
        <f t="shared" si="15"/>
        <v>--</v>
      </c>
      <c r="EI28" s="16" t="str">
        <f t="shared" si="15"/>
        <v>--</v>
      </c>
      <c r="EJ28" s="16" t="str">
        <f t="shared" si="15"/>
        <v>--</v>
      </c>
      <c r="EK28" s="16" t="str">
        <f t="shared" si="15"/>
        <v>--</v>
      </c>
      <c r="EL28" s="16" t="str">
        <f t="shared" si="15"/>
        <v>--</v>
      </c>
      <c r="EM28" s="16" t="str">
        <f t="shared" si="15"/>
        <v>--</v>
      </c>
      <c r="EN28" s="16" t="str">
        <f t="shared" si="15"/>
        <v>--</v>
      </c>
      <c r="EO28" s="16" t="str">
        <f t="shared" si="15"/>
        <v>--</v>
      </c>
      <c r="EP28" s="16" t="str">
        <f t="shared" si="15"/>
        <v>--</v>
      </c>
      <c r="EQ28" s="16" t="str">
        <f t="shared" si="15"/>
        <v>--</v>
      </c>
      <c r="ER28" s="16" t="str">
        <f t="shared" si="15"/>
        <v>--</v>
      </c>
      <c r="ES28" s="16" t="str">
        <f t="shared" si="15"/>
        <v>--</v>
      </c>
      <c r="ET28" s="16" t="str">
        <f t="shared" si="15"/>
        <v>--</v>
      </c>
      <c r="EU28" s="16" t="str">
        <f t="shared" si="15"/>
        <v>--</v>
      </c>
      <c r="EV28" s="16" t="str">
        <f t="shared" si="15"/>
        <v>--</v>
      </c>
      <c r="EW28" s="16" t="str">
        <f t="shared" si="15"/>
        <v>--</v>
      </c>
      <c r="FA28" s="349"/>
      <c r="FB28" s="364"/>
      <c r="FC28" s="349"/>
      <c r="FD28" s="348"/>
      <c r="FE28" s="349"/>
      <c r="FF28" s="348"/>
    </row>
    <row r="29" spans="1:162" customFormat="1" ht="13.2">
      <c r="A29" s="1240" t="s">
        <v>1157</v>
      </c>
      <c r="B29" s="1240"/>
      <c r="C29" s="1241"/>
      <c r="D29" s="370" t="str">
        <f t="shared" ref="D29:AI29" si="16">D129</f>
        <v>○</v>
      </c>
      <c r="E29" s="370" t="str">
        <f t="shared" si="16"/>
        <v>○</v>
      </c>
      <c r="F29" s="370" t="str">
        <f t="shared" si="16"/>
        <v>○</v>
      </c>
      <c r="G29" s="370" t="str">
        <f t="shared" si="16"/>
        <v>○</v>
      </c>
      <c r="H29" s="370" t="str">
        <f t="shared" si="16"/>
        <v>○</v>
      </c>
      <c r="I29" s="370" t="str">
        <f t="shared" si="16"/>
        <v>○</v>
      </c>
      <c r="J29" s="370" t="str">
        <f t="shared" si="16"/>
        <v>○</v>
      </c>
      <c r="K29" s="370" t="str">
        <f t="shared" si="16"/>
        <v>○</v>
      </c>
      <c r="L29" s="370" t="str">
        <f t="shared" si="16"/>
        <v>○</v>
      </c>
      <c r="M29" s="370" t="str">
        <f t="shared" si="16"/>
        <v>○</v>
      </c>
      <c r="N29" s="370" t="str">
        <f t="shared" si="16"/>
        <v>○</v>
      </c>
      <c r="O29" s="370" t="str">
        <f t="shared" si="16"/>
        <v>○</v>
      </c>
      <c r="P29" s="370" t="str">
        <f t="shared" si="16"/>
        <v>○</v>
      </c>
      <c r="Q29" s="370" t="str">
        <f t="shared" si="16"/>
        <v>○</v>
      </c>
      <c r="R29" s="370" t="str">
        <f t="shared" si="16"/>
        <v>○</v>
      </c>
      <c r="S29" s="370" t="str">
        <f t="shared" si="16"/>
        <v>○</v>
      </c>
      <c r="T29" s="370" t="str">
        <f t="shared" si="16"/>
        <v>○</v>
      </c>
      <c r="U29" s="370" t="str">
        <f t="shared" si="16"/>
        <v>○</v>
      </c>
      <c r="V29" s="370" t="str">
        <f t="shared" si="16"/>
        <v>○</v>
      </c>
      <c r="W29" s="370" t="str">
        <f t="shared" si="16"/>
        <v>○</v>
      </c>
      <c r="X29" s="370" t="str">
        <f t="shared" si="16"/>
        <v>○</v>
      </c>
      <c r="Y29" s="370" t="str">
        <f t="shared" si="16"/>
        <v>○</v>
      </c>
      <c r="Z29" s="370" t="str">
        <f t="shared" si="16"/>
        <v>○</v>
      </c>
      <c r="AA29" s="370" t="str">
        <f t="shared" si="16"/>
        <v>○</v>
      </c>
      <c r="AB29" s="370" t="str">
        <f t="shared" si="16"/>
        <v>○</v>
      </c>
      <c r="AC29" s="370" t="str">
        <f t="shared" si="16"/>
        <v>○</v>
      </c>
      <c r="AD29" s="370" t="str">
        <f t="shared" si="16"/>
        <v>○</v>
      </c>
      <c r="AE29" s="370" t="str">
        <f t="shared" si="16"/>
        <v>○</v>
      </c>
      <c r="AF29" s="370" t="str">
        <f t="shared" si="16"/>
        <v>○</v>
      </c>
      <c r="AG29" s="370" t="str">
        <f t="shared" si="16"/>
        <v>○</v>
      </c>
      <c r="AH29" s="370" t="str">
        <f t="shared" si="16"/>
        <v>○</v>
      </c>
      <c r="AI29" s="370" t="str">
        <f t="shared" si="16"/>
        <v>○</v>
      </c>
      <c r="AJ29" s="370" t="str">
        <f t="shared" ref="AJ29:BO29" si="17">AJ129</f>
        <v>○</v>
      </c>
      <c r="AK29" s="370" t="str">
        <f t="shared" si="17"/>
        <v>○</v>
      </c>
      <c r="AL29" s="370" t="str">
        <f t="shared" si="17"/>
        <v>○</v>
      </c>
      <c r="AM29" s="370" t="str">
        <f t="shared" si="17"/>
        <v>○</v>
      </c>
      <c r="AN29" s="370" t="str">
        <f t="shared" si="17"/>
        <v>○</v>
      </c>
      <c r="AO29" s="370" t="str">
        <f t="shared" si="17"/>
        <v>○</v>
      </c>
      <c r="AP29" s="370" t="str">
        <f t="shared" si="17"/>
        <v>○</v>
      </c>
      <c r="AQ29" s="370" t="str">
        <f t="shared" si="17"/>
        <v>○</v>
      </c>
      <c r="AR29" s="370" t="str">
        <f t="shared" si="17"/>
        <v>○</v>
      </c>
      <c r="AS29" s="370" t="str">
        <f t="shared" si="17"/>
        <v>○</v>
      </c>
      <c r="AT29" s="370" t="str">
        <f t="shared" si="17"/>
        <v>○</v>
      </c>
      <c r="AU29" s="370" t="str">
        <f t="shared" si="17"/>
        <v>○</v>
      </c>
      <c r="AV29" s="370" t="str">
        <f t="shared" si="17"/>
        <v>○</v>
      </c>
      <c r="AW29" s="370" t="str">
        <f t="shared" si="17"/>
        <v>○</v>
      </c>
      <c r="AX29" s="370" t="str">
        <f t="shared" si="17"/>
        <v>○</v>
      </c>
      <c r="AY29" s="370" t="str">
        <f t="shared" si="17"/>
        <v>○</v>
      </c>
      <c r="AZ29" s="370" t="str">
        <f t="shared" si="17"/>
        <v>○</v>
      </c>
      <c r="BA29" s="370" t="str">
        <f t="shared" si="17"/>
        <v>○</v>
      </c>
      <c r="BB29" s="370" t="str">
        <f t="shared" si="17"/>
        <v>○</v>
      </c>
      <c r="BC29" s="370" t="str">
        <f t="shared" si="17"/>
        <v>○</v>
      </c>
      <c r="BD29" s="370" t="str">
        <f t="shared" si="17"/>
        <v>○</v>
      </c>
      <c r="BE29" s="370" t="str">
        <f t="shared" si="17"/>
        <v>○</v>
      </c>
      <c r="BF29" s="370" t="str">
        <f t="shared" si="17"/>
        <v>○</v>
      </c>
      <c r="BG29" s="370" t="str">
        <f t="shared" si="17"/>
        <v>○</v>
      </c>
      <c r="BH29" s="370" t="str">
        <f t="shared" si="17"/>
        <v>○</v>
      </c>
      <c r="BI29" s="370" t="str">
        <f t="shared" si="17"/>
        <v>○</v>
      </c>
      <c r="BJ29" s="370" t="str">
        <f t="shared" si="17"/>
        <v>○</v>
      </c>
      <c r="BK29" s="370" t="str">
        <f t="shared" si="17"/>
        <v>○</v>
      </c>
      <c r="BL29" s="370" t="str">
        <f t="shared" si="17"/>
        <v>○</v>
      </c>
      <c r="BM29" s="370" t="str">
        <f t="shared" si="17"/>
        <v>○</v>
      </c>
      <c r="BN29" s="370" t="str">
        <f t="shared" si="17"/>
        <v>○</v>
      </c>
      <c r="BO29" s="370" t="str">
        <f t="shared" si="17"/>
        <v>○</v>
      </c>
      <c r="BP29" s="370" t="str">
        <f t="shared" ref="BP29:CU29" si="18">BP129</f>
        <v>○</v>
      </c>
      <c r="BQ29" s="370" t="str">
        <f t="shared" si="18"/>
        <v>○</v>
      </c>
      <c r="BR29" s="370" t="str">
        <f t="shared" si="18"/>
        <v>○</v>
      </c>
      <c r="BS29" s="370" t="str">
        <f t="shared" si="18"/>
        <v>○</v>
      </c>
      <c r="BT29" s="370" t="str">
        <f t="shared" si="18"/>
        <v>○</v>
      </c>
      <c r="BU29" s="370" t="str">
        <f t="shared" si="18"/>
        <v>○</v>
      </c>
      <c r="BV29" s="370" t="str">
        <f t="shared" si="18"/>
        <v>○</v>
      </c>
      <c r="BW29" s="370" t="str">
        <f t="shared" si="18"/>
        <v>○</v>
      </c>
      <c r="BX29" s="370" t="str">
        <f t="shared" si="18"/>
        <v>○</v>
      </c>
      <c r="BY29" s="370" t="str">
        <f t="shared" si="18"/>
        <v>○</v>
      </c>
      <c r="BZ29" s="370" t="str">
        <f t="shared" si="18"/>
        <v>○</v>
      </c>
      <c r="CA29" s="370" t="str">
        <f t="shared" si="18"/>
        <v>○</v>
      </c>
      <c r="CB29" s="370" t="str">
        <f t="shared" si="18"/>
        <v>○</v>
      </c>
      <c r="CC29" s="370" t="str">
        <f t="shared" si="18"/>
        <v>○</v>
      </c>
      <c r="CD29" s="370" t="str">
        <f t="shared" si="18"/>
        <v>○</v>
      </c>
      <c r="CE29" s="370" t="str">
        <f t="shared" si="18"/>
        <v>○</v>
      </c>
      <c r="CF29" s="370" t="str">
        <f t="shared" si="18"/>
        <v>○</v>
      </c>
      <c r="CG29" s="370" t="str">
        <f t="shared" si="18"/>
        <v>○</v>
      </c>
      <c r="CH29" s="370" t="str">
        <f t="shared" si="18"/>
        <v>○</v>
      </c>
      <c r="CI29" s="370" t="str">
        <f t="shared" si="18"/>
        <v>○</v>
      </c>
      <c r="CJ29" s="370" t="str">
        <f t="shared" si="18"/>
        <v>○</v>
      </c>
      <c r="CK29" s="370" t="str">
        <f t="shared" si="18"/>
        <v>○</v>
      </c>
      <c r="CL29" s="370" t="str">
        <f t="shared" si="18"/>
        <v>○</v>
      </c>
      <c r="CM29" s="370" t="str">
        <f t="shared" si="18"/>
        <v>○</v>
      </c>
      <c r="CN29" s="370" t="str">
        <f t="shared" si="18"/>
        <v>○</v>
      </c>
      <c r="CO29" s="370" t="str">
        <f t="shared" si="18"/>
        <v>○</v>
      </c>
      <c r="CP29" s="370" t="str">
        <f t="shared" si="18"/>
        <v>○</v>
      </c>
      <c r="CQ29" s="370" t="str">
        <f t="shared" si="18"/>
        <v>○</v>
      </c>
      <c r="CR29" s="370" t="str">
        <f t="shared" si="18"/>
        <v>○</v>
      </c>
      <c r="CS29" s="370" t="str">
        <f t="shared" si="18"/>
        <v>○</v>
      </c>
      <c r="CT29" s="370" t="str">
        <f t="shared" si="18"/>
        <v>○</v>
      </c>
      <c r="CU29" s="370" t="str">
        <f t="shared" si="18"/>
        <v>○</v>
      </c>
      <c r="CV29" s="370" t="str">
        <f t="shared" ref="CV29:EA29" si="19">CV129</f>
        <v>○</v>
      </c>
      <c r="CW29" s="370" t="str">
        <f t="shared" si="19"/>
        <v>○</v>
      </c>
      <c r="CX29" s="370" t="str">
        <f t="shared" si="19"/>
        <v>○</v>
      </c>
      <c r="CY29" s="370" t="str">
        <f t="shared" si="19"/>
        <v>○</v>
      </c>
      <c r="CZ29" s="370" t="str">
        <f t="shared" si="19"/>
        <v>○</v>
      </c>
      <c r="DA29" s="370" t="str">
        <f t="shared" si="19"/>
        <v>○</v>
      </c>
      <c r="DB29" s="370" t="str">
        <f t="shared" si="19"/>
        <v>○</v>
      </c>
      <c r="DC29" s="370" t="str">
        <f t="shared" si="19"/>
        <v>○</v>
      </c>
      <c r="DD29" s="370" t="str">
        <f t="shared" si="19"/>
        <v>○</v>
      </c>
      <c r="DE29" s="370" t="str">
        <f t="shared" si="19"/>
        <v>○</v>
      </c>
      <c r="DF29" s="370" t="str">
        <f t="shared" si="19"/>
        <v>○</v>
      </c>
      <c r="DG29" s="370" t="str">
        <f t="shared" si="19"/>
        <v>○</v>
      </c>
      <c r="DH29" s="370" t="str">
        <f t="shared" si="19"/>
        <v>○</v>
      </c>
      <c r="DI29" s="370" t="str">
        <f t="shared" si="19"/>
        <v>○</v>
      </c>
      <c r="DJ29" s="370" t="str">
        <f t="shared" si="19"/>
        <v>○</v>
      </c>
      <c r="DK29" s="370" t="str">
        <f t="shared" si="19"/>
        <v>○</v>
      </c>
      <c r="DL29" s="370" t="str">
        <f t="shared" si="19"/>
        <v>○</v>
      </c>
      <c r="DM29" s="370" t="str">
        <f t="shared" si="19"/>
        <v>○</v>
      </c>
      <c r="DN29" s="370" t="str">
        <f t="shared" si="19"/>
        <v>○</v>
      </c>
      <c r="DO29" s="370" t="str">
        <f t="shared" si="19"/>
        <v>○</v>
      </c>
      <c r="DP29" s="370" t="str">
        <f t="shared" si="19"/>
        <v>○</v>
      </c>
      <c r="DQ29" s="370" t="str">
        <f t="shared" si="19"/>
        <v>○</v>
      </c>
      <c r="DR29" s="370" t="str">
        <f t="shared" si="19"/>
        <v>○</v>
      </c>
      <c r="DS29" s="370" t="str">
        <f t="shared" si="19"/>
        <v>○</v>
      </c>
      <c r="DT29" s="370" t="str">
        <f t="shared" si="19"/>
        <v>○</v>
      </c>
      <c r="DU29" s="370" t="str">
        <f t="shared" si="19"/>
        <v>○</v>
      </c>
      <c r="DV29" s="370" t="str">
        <f t="shared" si="19"/>
        <v>○</v>
      </c>
      <c r="DW29" s="370" t="str">
        <f t="shared" si="19"/>
        <v>○</v>
      </c>
      <c r="DX29" s="370" t="str">
        <f t="shared" si="19"/>
        <v>○</v>
      </c>
      <c r="DY29" s="370" t="str">
        <f t="shared" si="19"/>
        <v>○</v>
      </c>
      <c r="DZ29" s="370" t="str">
        <f t="shared" si="19"/>
        <v>○</v>
      </c>
      <c r="EA29" s="370" t="str">
        <f t="shared" si="19"/>
        <v>○</v>
      </c>
      <c r="EB29" s="370" t="str">
        <f t="shared" ref="EB29:EW29" si="20">EB129</f>
        <v>○</v>
      </c>
      <c r="EC29" s="370" t="str">
        <f t="shared" si="20"/>
        <v>○</v>
      </c>
      <c r="ED29" s="370" t="str">
        <f t="shared" si="20"/>
        <v>○</v>
      </c>
      <c r="EE29" s="370" t="str">
        <f t="shared" si="20"/>
        <v>○</v>
      </c>
      <c r="EF29" s="370" t="str">
        <f t="shared" si="20"/>
        <v>○</v>
      </c>
      <c r="EG29" s="370" t="str">
        <f t="shared" si="20"/>
        <v>○</v>
      </c>
      <c r="EH29" s="370" t="str">
        <f t="shared" si="20"/>
        <v>○</v>
      </c>
      <c r="EI29" s="370" t="str">
        <f t="shared" si="20"/>
        <v>○</v>
      </c>
      <c r="EJ29" s="370" t="str">
        <f t="shared" si="20"/>
        <v>○</v>
      </c>
      <c r="EK29" s="370" t="str">
        <f t="shared" si="20"/>
        <v>○</v>
      </c>
      <c r="EL29" s="370" t="str">
        <f t="shared" si="20"/>
        <v>○</v>
      </c>
      <c r="EM29" s="370" t="str">
        <f t="shared" si="20"/>
        <v>○</v>
      </c>
      <c r="EN29" s="370" t="str">
        <f t="shared" si="20"/>
        <v>○</v>
      </c>
      <c r="EO29" s="370" t="str">
        <f t="shared" si="20"/>
        <v>○</v>
      </c>
      <c r="EP29" s="370" t="str">
        <f t="shared" si="20"/>
        <v>○</v>
      </c>
      <c r="EQ29" s="370" t="str">
        <f t="shared" si="20"/>
        <v>○</v>
      </c>
      <c r="ER29" s="370" t="str">
        <f t="shared" si="20"/>
        <v>○</v>
      </c>
      <c r="ES29" s="370" t="str">
        <f t="shared" si="20"/>
        <v>○</v>
      </c>
      <c r="ET29" s="370" t="str">
        <f t="shared" si="20"/>
        <v>○</v>
      </c>
      <c r="EU29" s="370" t="str">
        <f t="shared" si="20"/>
        <v>○</v>
      </c>
      <c r="EV29" s="370" t="str">
        <f t="shared" si="20"/>
        <v>○</v>
      </c>
      <c r="EW29" s="370" t="str">
        <f t="shared" si="20"/>
        <v>○</v>
      </c>
      <c r="EX29" s="2"/>
      <c r="EY29" s="2"/>
      <c r="EZ29" s="2"/>
      <c r="FA29" s="2"/>
      <c r="FB29" s="2"/>
      <c r="FC29" s="2"/>
      <c r="FD29" s="2"/>
      <c r="FE29" s="2"/>
      <c r="FF29" s="2"/>
    </row>
    <row r="30" spans="1:162" ht="54" customHeight="1">
      <c r="B30" s="329"/>
      <c r="C30" s="371"/>
      <c r="D30" s="372" t="str">
        <f>D130</f>
        <v>OK</v>
      </c>
      <c r="E30" s="372" t="str">
        <f t="shared" ref="E30:BP30" si="21">E130</f>
        <v>OK</v>
      </c>
      <c r="F30" s="372" t="str">
        <f t="shared" si="21"/>
        <v>OK</v>
      </c>
      <c r="G30" s="372" t="str">
        <f t="shared" si="21"/>
        <v>OK</v>
      </c>
      <c r="H30" s="372" t="str">
        <f t="shared" si="21"/>
        <v>OK</v>
      </c>
      <c r="I30" s="372" t="str">
        <f t="shared" si="21"/>
        <v>OK</v>
      </c>
      <c r="J30" s="372" t="str">
        <f t="shared" si="21"/>
        <v>OK</v>
      </c>
      <c r="K30" s="372" t="str">
        <f t="shared" si="21"/>
        <v>OK</v>
      </c>
      <c r="L30" s="372" t="str">
        <f t="shared" si="21"/>
        <v>OK</v>
      </c>
      <c r="M30" s="372" t="str">
        <f t="shared" si="21"/>
        <v>OK</v>
      </c>
      <c r="N30" s="372" t="str">
        <f t="shared" si="21"/>
        <v>OK</v>
      </c>
      <c r="O30" s="372" t="str">
        <f t="shared" si="21"/>
        <v>OK</v>
      </c>
      <c r="P30" s="372" t="str">
        <f t="shared" si="21"/>
        <v>OK</v>
      </c>
      <c r="Q30" s="372" t="str">
        <f t="shared" si="21"/>
        <v>OK</v>
      </c>
      <c r="R30" s="372" t="str">
        <f t="shared" si="21"/>
        <v>OK</v>
      </c>
      <c r="S30" s="372" t="str">
        <f t="shared" si="21"/>
        <v>OK</v>
      </c>
      <c r="T30" s="372" t="str">
        <f t="shared" si="21"/>
        <v>OK</v>
      </c>
      <c r="U30" s="372" t="str">
        <f t="shared" si="21"/>
        <v>OK</v>
      </c>
      <c r="V30" s="372" t="str">
        <f t="shared" si="21"/>
        <v>OK</v>
      </c>
      <c r="W30" s="372" t="str">
        <f t="shared" si="21"/>
        <v>OK</v>
      </c>
      <c r="X30" s="372" t="str">
        <f t="shared" si="21"/>
        <v>OK</v>
      </c>
      <c r="Y30" s="372" t="str">
        <f t="shared" si="21"/>
        <v>OK</v>
      </c>
      <c r="Z30" s="372" t="str">
        <f t="shared" si="21"/>
        <v>OK</v>
      </c>
      <c r="AA30" s="372" t="str">
        <f t="shared" si="21"/>
        <v>OK</v>
      </c>
      <c r="AB30" s="372" t="str">
        <f t="shared" si="21"/>
        <v>OK</v>
      </c>
      <c r="AC30" s="372" t="str">
        <f t="shared" si="21"/>
        <v>OK</v>
      </c>
      <c r="AD30" s="372" t="str">
        <f t="shared" si="21"/>
        <v>OK</v>
      </c>
      <c r="AE30" s="372" t="str">
        <f t="shared" si="21"/>
        <v>OK</v>
      </c>
      <c r="AF30" s="372" t="str">
        <f t="shared" si="21"/>
        <v>OK</v>
      </c>
      <c r="AG30" s="372" t="str">
        <f t="shared" si="21"/>
        <v>OK</v>
      </c>
      <c r="AH30" s="372" t="str">
        <f t="shared" si="21"/>
        <v>OK</v>
      </c>
      <c r="AI30" s="372" t="str">
        <f t="shared" si="21"/>
        <v>OK</v>
      </c>
      <c r="AJ30" s="372" t="str">
        <f t="shared" si="21"/>
        <v>OK</v>
      </c>
      <c r="AK30" s="372" t="str">
        <f t="shared" si="21"/>
        <v>OK</v>
      </c>
      <c r="AL30" s="372" t="str">
        <f t="shared" si="21"/>
        <v>OK</v>
      </c>
      <c r="AM30" s="372" t="str">
        <f t="shared" si="21"/>
        <v>OK</v>
      </c>
      <c r="AN30" s="372" t="str">
        <f t="shared" si="21"/>
        <v>OK</v>
      </c>
      <c r="AO30" s="372" t="str">
        <f t="shared" si="21"/>
        <v>OK</v>
      </c>
      <c r="AP30" s="372" t="str">
        <f t="shared" si="21"/>
        <v>OK</v>
      </c>
      <c r="AQ30" s="372" t="str">
        <f t="shared" si="21"/>
        <v>OK</v>
      </c>
      <c r="AR30" s="372" t="str">
        <f t="shared" si="21"/>
        <v>OK</v>
      </c>
      <c r="AS30" s="372" t="str">
        <f t="shared" si="21"/>
        <v>OK</v>
      </c>
      <c r="AT30" s="372" t="str">
        <f t="shared" si="21"/>
        <v>OK</v>
      </c>
      <c r="AU30" s="372" t="str">
        <f t="shared" si="21"/>
        <v>OK</v>
      </c>
      <c r="AV30" s="372" t="str">
        <f t="shared" si="21"/>
        <v>OK</v>
      </c>
      <c r="AW30" s="372" t="str">
        <f t="shared" si="21"/>
        <v>OK</v>
      </c>
      <c r="AX30" s="372" t="str">
        <f t="shared" si="21"/>
        <v>OK</v>
      </c>
      <c r="AY30" s="372" t="str">
        <f t="shared" si="21"/>
        <v>OK</v>
      </c>
      <c r="AZ30" s="372" t="str">
        <f t="shared" si="21"/>
        <v>OK</v>
      </c>
      <c r="BA30" s="372" t="str">
        <f t="shared" si="21"/>
        <v>OK</v>
      </c>
      <c r="BB30" s="372" t="str">
        <f t="shared" si="21"/>
        <v>OK</v>
      </c>
      <c r="BC30" s="372" t="str">
        <f t="shared" si="21"/>
        <v>OK</v>
      </c>
      <c r="BD30" s="372" t="str">
        <f t="shared" si="21"/>
        <v>OK</v>
      </c>
      <c r="BE30" s="372" t="str">
        <f t="shared" si="21"/>
        <v>OK</v>
      </c>
      <c r="BF30" s="372" t="str">
        <f t="shared" si="21"/>
        <v>OK</v>
      </c>
      <c r="BG30" s="372" t="str">
        <f t="shared" si="21"/>
        <v>OK</v>
      </c>
      <c r="BH30" s="372" t="str">
        <f t="shared" si="21"/>
        <v>OK</v>
      </c>
      <c r="BI30" s="372" t="str">
        <f t="shared" si="21"/>
        <v>OK</v>
      </c>
      <c r="BJ30" s="372" t="str">
        <f t="shared" si="21"/>
        <v>OK</v>
      </c>
      <c r="BK30" s="372" t="str">
        <f t="shared" si="21"/>
        <v>OK</v>
      </c>
      <c r="BL30" s="372" t="str">
        <f t="shared" si="21"/>
        <v>OK</v>
      </c>
      <c r="BM30" s="372" t="str">
        <f t="shared" si="21"/>
        <v>OK</v>
      </c>
      <c r="BN30" s="372" t="str">
        <f t="shared" si="21"/>
        <v>OK</v>
      </c>
      <c r="BO30" s="372" t="str">
        <f t="shared" si="21"/>
        <v>OK</v>
      </c>
      <c r="BP30" s="372" t="str">
        <f t="shared" si="21"/>
        <v>OK</v>
      </c>
      <c r="BQ30" s="372" t="str">
        <f t="shared" ref="BQ30:EB30" si="22">BQ130</f>
        <v>OK</v>
      </c>
      <c r="BR30" s="372" t="str">
        <f t="shared" si="22"/>
        <v>OK</v>
      </c>
      <c r="BS30" s="372" t="str">
        <f t="shared" si="22"/>
        <v>OK</v>
      </c>
      <c r="BT30" s="372" t="str">
        <f t="shared" si="22"/>
        <v>OK</v>
      </c>
      <c r="BU30" s="372" t="str">
        <f t="shared" si="22"/>
        <v>OK</v>
      </c>
      <c r="BV30" s="372" t="str">
        <f t="shared" si="22"/>
        <v>OK</v>
      </c>
      <c r="BW30" s="372" t="str">
        <f t="shared" si="22"/>
        <v>OK</v>
      </c>
      <c r="BX30" s="372" t="str">
        <f t="shared" si="22"/>
        <v>OK</v>
      </c>
      <c r="BY30" s="372" t="str">
        <f t="shared" si="22"/>
        <v>OK</v>
      </c>
      <c r="BZ30" s="372" t="str">
        <f t="shared" si="22"/>
        <v>OK</v>
      </c>
      <c r="CA30" s="372" t="str">
        <f t="shared" si="22"/>
        <v>OK</v>
      </c>
      <c r="CB30" s="372" t="str">
        <f t="shared" si="22"/>
        <v>OK</v>
      </c>
      <c r="CC30" s="372" t="str">
        <f t="shared" si="22"/>
        <v>OK</v>
      </c>
      <c r="CD30" s="372" t="str">
        <f t="shared" si="22"/>
        <v>OK</v>
      </c>
      <c r="CE30" s="372" t="str">
        <f t="shared" si="22"/>
        <v>OK</v>
      </c>
      <c r="CF30" s="372" t="str">
        <f t="shared" si="22"/>
        <v>OK</v>
      </c>
      <c r="CG30" s="372" t="str">
        <f t="shared" si="22"/>
        <v>OK</v>
      </c>
      <c r="CH30" s="372" t="str">
        <f t="shared" si="22"/>
        <v>OK</v>
      </c>
      <c r="CI30" s="372" t="str">
        <f t="shared" si="22"/>
        <v>OK</v>
      </c>
      <c r="CJ30" s="372" t="str">
        <f t="shared" si="22"/>
        <v>OK</v>
      </c>
      <c r="CK30" s="372" t="str">
        <f t="shared" si="22"/>
        <v>OK</v>
      </c>
      <c r="CL30" s="372" t="str">
        <f t="shared" si="22"/>
        <v>OK</v>
      </c>
      <c r="CM30" s="372" t="str">
        <f t="shared" si="22"/>
        <v>OK</v>
      </c>
      <c r="CN30" s="372" t="str">
        <f t="shared" si="22"/>
        <v>OK</v>
      </c>
      <c r="CO30" s="372" t="str">
        <f t="shared" si="22"/>
        <v>OK</v>
      </c>
      <c r="CP30" s="372" t="str">
        <f t="shared" si="22"/>
        <v>OK</v>
      </c>
      <c r="CQ30" s="372" t="str">
        <f t="shared" si="22"/>
        <v>OK</v>
      </c>
      <c r="CR30" s="372" t="str">
        <f t="shared" si="22"/>
        <v>OK</v>
      </c>
      <c r="CS30" s="372" t="str">
        <f t="shared" si="22"/>
        <v>OK</v>
      </c>
      <c r="CT30" s="372" t="str">
        <f t="shared" si="22"/>
        <v>OK</v>
      </c>
      <c r="CU30" s="372" t="str">
        <f t="shared" si="22"/>
        <v>OK</v>
      </c>
      <c r="CV30" s="372" t="str">
        <f t="shared" si="22"/>
        <v>OK</v>
      </c>
      <c r="CW30" s="372" t="str">
        <f t="shared" si="22"/>
        <v>OK</v>
      </c>
      <c r="CX30" s="372" t="str">
        <f t="shared" si="22"/>
        <v>OK</v>
      </c>
      <c r="CY30" s="372" t="str">
        <f t="shared" si="22"/>
        <v>OK</v>
      </c>
      <c r="CZ30" s="372" t="str">
        <f t="shared" si="22"/>
        <v>OK</v>
      </c>
      <c r="DA30" s="372" t="str">
        <f t="shared" si="22"/>
        <v>OK</v>
      </c>
      <c r="DB30" s="372" t="str">
        <f t="shared" si="22"/>
        <v>OK</v>
      </c>
      <c r="DC30" s="372" t="str">
        <f t="shared" si="22"/>
        <v>OK</v>
      </c>
      <c r="DD30" s="372" t="str">
        <f t="shared" si="22"/>
        <v>OK</v>
      </c>
      <c r="DE30" s="372" t="str">
        <f t="shared" si="22"/>
        <v>OK</v>
      </c>
      <c r="DF30" s="372" t="str">
        <f t="shared" si="22"/>
        <v>OK</v>
      </c>
      <c r="DG30" s="372" t="str">
        <f t="shared" si="22"/>
        <v>OK</v>
      </c>
      <c r="DH30" s="372" t="str">
        <f t="shared" si="22"/>
        <v>OK</v>
      </c>
      <c r="DI30" s="372" t="str">
        <f t="shared" si="22"/>
        <v>OK</v>
      </c>
      <c r="DJ30" s="372" t="str">
        <f t="shared" si="22"/>
        <v>OK</v>
      </c>
      <c r="DK30" s="372" t="str">
        <f t="shared" si="22"/>
        <v>OK</v>
      </c>
      <c r="DL30" s="372" t="str">
        <f t="shared" si="22"/>
        <v>OK</v>
      </c>
      <c r="DM30" s="372" t="str">
        <f t="shared" si="22"/>
        <v>OK</v>
      </c>
      <c r="DN30" s="372" t="str">
        <f t="shared" si="22"/>
        <v>OK</v>
      </c>
      <c r="DO30" s="372" t="str">
        <f t="shared" si="22"/>
        <v>OK</v>
      </c>
      <c r="DP30" s="372" t="str">
        <f t="shared" si="22"/>
        <v>OK</v>
      </c>
      <c r="DQ30" s="372" t="str">
        <f t="shared" si="22"/>
        <v>OK</v>
      </c>
      <c r="DR30" s="372" t="str">
        <f t="shared" si="22"/>
        <v>OK</v>
      </c>
      <c r="DS30" s="372" t="str">
        <f t="shared" si="22"/>
        <v>OK</v>
      </c>
      <c r="DT30" s="372" t="str">
        <f t="shared" si="22"/>
        <v>OK</v>
      </c>
      <c r="DU30" s="372" t="str">
        <f t="shared" si="22"/>
        <v>OK</v>
      </c>
      <c r="DV30" s="372" t="str">
        <f t="shared" si="22"/>
        <v>OK</v>
      </c>
      <c r="DW30" s="372" t="str">
        <f t="shared" si="22"/>
        <v>OK</v>
      </c>
      <c r="DX30" s="372" t="str">
        <f t="shared" si="22"/>
        <v>OK</v>
      </c>
      <c r="DY30" s="372" t="str">
        <f t="shared" si="22"/>
        <v>OK</v>
      </c>
      <c r="DZ30" s="372" t="str">
        <f t="shared" si="22"/>
        <v>OK</v>
      </c>
      <c r="EA30" s="372" t="str">
        <f t="shared" si="22"/>
        <v>OK</v>
      </c>
      <c r="EB30" s="372" t="str">
        <f t="shared" si="22"/>
        <v>OK</v>
      </c>
      <c r="EC30" s="372" t="str">
        <f t="shared" ref="EC30:EW30" si="23">EC130</f>
        <v>OK</v>
      </c>
      <c r="ED30" s="372" t="str">
        <f t="shared" si="23"/>
        <v>OK</v>
      </c>
      <c r="EE30" s="372" t="str">
        <f t="shared" si="23"/>
        <v>OK</v>
      </c>
      <c r="EF30" s="372" t="str">
        <f t="shared" si="23"/>
        <v>OK</v>
      </c>
      <c r="EG30" s="372" t="str">
        <f t="shared" si="23"/>
        <v>OK</v>
      </c>
      <c r="EH30" s="372" t="str">
        <f t="shared" si="23"/>
        <v>OK</v>
      </c>
      <c r="EI30" s="372" t="str">
        <f t="shared" si="23"/>
        <v>OK</v>
      </c>
      <c r="EJ30" s="372" t="str">
        <f t="shared" si="23"/>
        <v>OK</v>
      </c>
      <c r="EK30" s="372" t="str">
        <f t="shared" si="23"/>
        <v>OK</v>
      </c>
      <c r="EL30" s="372" t="str">
        <f t="shared" si="23"/>
        <v>OK</v>
      </c>
      <c r="EM30" s="372" t="str">
        <f t="shared" si="23"/>
        <v>OK</v>
      </c>
      <c r="EN30" s="372" t="str">
        <f t="shared" si="23"/>
        <v>OK</v>
      </c>
      <c r="EO30" s="372" t="str">
        <f t="shared" si="23"/>
        <v>OK</v>
      </c>
      <c r="EP30" s="372" t="str">
        <f t="shared" si="23"/>
        <v>OK</v>
      </c>
      <c r="EQ30" s="372" t="str">
        <f t="shared" si="23"/>
        <v>OK</v>
      </c>
      <c r="ER30" s="372" t="str">
        <f t="shared" si="23"/>
        <v>OK</v>
      </c>
      <c r="ES30" s="372" t="str">
        <f t="shared" si="23"/>
        <v>OK</v>
      </c>
      <c r="ET30" s="372" t="str">
        <f t="shared" si="23"/>
        <v>OK</v>
      </c>
      <c r="EU30" s="372" t="str">
        <f t="shared" si="23"/>
        <v>OK</v>
      </c>
      <c r="EV30" s="372" t="str">
        <f t="shared" si="23"/>
        <v>OK</v>
      </c>
      <c r="EW30" s="372" t="str">
        <f t="shared" si="23"/>
        <v>OK</v>
      </c>
      <c r="EX30" s="330"/>
      <c r="EY30" s="330"/>
      <c r="EZ30" s="330"/>
      <c r="FA30" s="330"/>
      <c r="FB30" s="330"/>
      <c r="FC30" s="330"/>
      <c r="FD30" s="330"/>
      <c r="FE30" s="330"/>
      <c r="FF30" s="330"/>
    </row>
    <row r="31" spans="1:162" ht="13.5" customHeight="1" outlineLevel="1">
      <c r="B31" s="373" t="s">
        <v>26</v>
      </c>
      <c r="C31" s="374"/>
      <c r="D31" s="375"/>
      <c r="EX31" s="330"/>
      <c r="EY31" s="330"/>
      <c r="EZ31" s="330"/>
      <c r="FA31" s="330"/>
      <c r="FB31" s="330"/>
      <c r="FC31" s="330"/>
      <c r="FD31" s="330"/>
      <c r="FE31" s="349"/>
      <c r="FF31" s="348"/>
    </row>
    <row r="32" spans="1:162" outlineLevel="1">
      <c r="B32" s="376" t="s">
        <v>572</v>
      </c>
      <c r="C32" s="377" t="s">
        <v>32</v>
      </c>
      <c r="D32" s="18">
        <f t="shared" ref="D32:AI32" si="24">IF(D$28="011",D$11,"")</f>
        <v>20000</v>
      </c>
      <c r="E32" s="18" t="str">
        <f t="shared" si="24"/>
        <v/>
      </c>
      <c r="F32" s="18" t="str">
        <f t="shared" si="24"/>
        <v/>
      </c>
      <c r="G32" s="18" t="str">
        <f t="shared" si="24"/>
        <v/>
      </c>
      <c r="H32" s="18" t="str">
        <f t="shared" si="24"/>
        <v/>
      </c>
      <c r="I32" s="18" t="str">
        <f t="shared" si="24"/>
        <v/>
      </c>
      <c r="J32" s="18" t="str">
        <f t="shared" si="24"/>
        <v/>
      </c>
      <c r="K32" s="18" t="str">
        <f t="shared" si="24"/>
        <v/>
      </c>
      <c r="L32" s="18" t="str">
        <f t="shared" si="24"/>
        <v/>
      </c>
      <c r="M32" s="18" t="str">
        <f t="shared" si="24"/>
        <v/>
      </c>
      <c r="N32" s="18" t="str">
        <f t="shared" si="24"/>
        <v/>
      </c>
      <c r="O32" s="18" t="str">
        <f t="shared" si="24"/>
        <v/>
      </c>
      <c r="P32" s="18" t="str">
        <f t="shared" si="24"/>
        <v/>
      </c>
      <c r="Q32" s="18" t="str">
        <f t="shared" si="24"/>
        <v/>
      </c>
      <c r="R32" s="18" t="str">
        <f t="shared" si="24"/>
        <v/>
      </c>
      <c r="S32" s="18" t="str">
        <f t="shared" si="24"/>
        <v/>
      </c>
      <c r="T32" s="18" t="str">
        <f t="shared" si="24"/>
        <v/>
      </c>
      <c r="U32" s="18" t="str">
        <f t="shared" si="24"/>
        <v/>
      </c>
      <c r="V32" s="18" t="str">
        <f t="shared" si="24"/>
        <v/>
      </c>
      <c r="W32" s="18" t="str">
        <f t="shared" si="24"/>
        <v/>
      </c>
      <c r="X32" s="18" t="str">
        <f t="shared" si="24"/>
        <v/>
      </c>
      <c r="Y32" s="18" t="str">
        <f t="shared" si="24"/>
        <v/>
      </c>
      <c r="Z32" s="18" t="str">
        <f t="shared" si="24"/>
        <v/>
      </c>
      <c r="AA32" s="18" t="str">
        <f t="shared" si="24"/>
        <v/>
      </c>
      <c r="AB32" s="18" t="str">
        <f t="shared" si="24"/>
        <v/>
      </c>
      <c r="AC32" s="18" t="str">
        <f t="shared" si="24"/>
        <v/>
      </c>
      <c r="AD32" s="18" t="str">
        <f t="shared" si="24"/>
        <v/>
      </c>
      <c r="AE32" s="18" t="str">
        <f t="shared" si="24"/>
        <v/>
      </c>
      <c r="AF32" s="18" t="str">
        <f t="shared" si="24"/>
        <v/>
      </c>
      <c r="AG32" s="18" t="str">
        <f t="shared" si="24"/>
        <v/>
      </c>
      <c r="AH32" s="18" t="str">
        <f t="shared" si="24"/>
        <v/>
      </c>
      <c r="AI32" s="18" t="str">
        <f t="shared" si="24"/>
        <v/>
      </c>
      <c r="AJ32" s="18" t="str">
        <f t="shared" ref="AJ32:BO32" si="25">IF(AJ$28="011",AJ$11,"")</f>
        <v/>
      </c>
      <c r="AK32" s="18" t="str">
        <f t="shared" si="25"/>
        <v/>
      </c>
      <c r="AL32" s="18" t="str">
        <f t="shared" si="25"/>
        <v/>
      </c>
      <c r="AM32" s="18" t="str">
        <f t="shared" si="25"/>
        <v/>
      </c>
      <c r="AN32" s="18" t="str">
        <f t="shared" si="25"/>
        <v/>
      </c>
      <c r="AO32" s="18" t="str">
        <f t="shared" si="25"/>
        <v/>
      </c>
      <c r="AP32" s="18" t="str">
        <f t="shared" si="25"/>
        <v/>
      </c>
      <c r="AQ32" s="18" t="str">
        <f t="shared" si="25"/>
        <v/>
      </c>
      <c r="AR32" s="18" t="str">
        <f t="shared" si="25"/>
        <v/>
      </c>
      <c r="AS32" s="18" t="str">
        <f t="shared" si="25"/>
        <v/>
      </c>
      <c r="AT32" s="18" t="str">
        <f t="shared" si="25"/>
        <v/>
      </c>
      <c r="AU32" s="18" t="str">
        <f t="shared" si="25"/>
        <v/>
      </c>
      <c r="AV32" s="18" t="str">
        <f t="shared" si="25"/>
        <v/>
      </c>
      <c r="AW32" s="18" t="str">
        <f t="shared" si="25"/>
        <v/>
      </c>
      <c r="AX32" s="18" t="str">
        <f t="shared" si="25"/>
        <v/>
      </c>
      <c r="AY32" s="18" t="str">
        <f t="shared" si="25"/>
        <v/>
      </c>
      <c r="AZ32" s="18" t="str">
        <f t="shared" si="25"/>
        <v/>
      </c>
      <c r="BA32" s="18" t="str">
        <f t="shared" si="25"/>
        <v/>
      </c>
      <c r="BB32" s="18" t="str">
        <f t="shared" si="25"/>
        <v/>
      </c>
      <c r="BC32" s="18" t="str">
        <f t="shared" si="25"/>
        <v/>
      </c>
      <c r="BD32" s="18" t="str">
        <f t="shared" si="25"/>
        <v/>
      </c>
      <c r="BE32" s="18" t="str">
        <f t="shared" si="25"/>
        <v/>
      </c>
      <c r="BF32" s="18" t="str">
        <f t="shared" si="25"/>
        <v/>
      </c>
      <c r="BG32" s="18" t="str">
        <f t="shared" si="25"/>
        <v/>
      </c>
      <c r="BH32" s="18" t="str">
        <f t="shared" si="25"/>
        <v/>
      </c>
      <c r="BI32" s="18" t="str">
        <f t="shared" si="25"/>
        <v/>
      </c>
      <c r="BJ32" s="18" t="str">
        <f t="shared" si="25"/>
        <v/>
      </c>
      <c r="BK32" s="18" t="str">
        <f t="shared" si="25"/>
        <v/>
      </c>
      <c r="BL32" s="18" t="str">
        <f t="shared" si="25"/>
        <v/>
      </c>
      <c r="BM32" s="18" t="str">
        <f t="shared" si="25"/>
        <v/>
      </c>
      <c r="BN32" s="18" t="str">
        <f t="shared" si="25"/>
        <v/>
      </c>
      <c r="BO32" s="18" t="str">
        <f t="shared" si="25"/>
        <v/>
      </c>
      <c r="BP32" s="18" t="str">
        <f t="shared" ref="BP32:CU32" si="26">IF(BP$28="011",BP$11,"")</f>
        <v/>
      </c>
      <c r="BQ32" s="18" t="str">
        <f t="shared" si="26"/>
        <v/>
      </c>
      <c r="BR32" s="18" t="str">
        <f t="shared" si="26"/>
        <v/>
      </c>
      <c r="BS32" s="18" t="str">
        <f t="shared" si="26"/>
        <v/>
      </c>
      <c r="BT32" s="18" t="str">
        <f t="shared" si="26"/>
        <v/>
      </c>
      <c r="BU32" s="18" t="str">
        <f t="shared" si="26"/>
        <v/>
      </c>
      <c r="BV32" s="18" t="str">
        <f t="shared" si="26"/>
        <v/>
      </c>
      <c r="BW32" s="18" t="str">
        <f t="shared" si="26"/>
        <v/>
      </c>
      <c r="BX32" s="18" t="str">
        <f t="shared" si="26"/>
        <v/>
      </c>
      <c r="BY32" s="18" t="str">
        <f t="shared" si="26"/>
        <v/>
      </c>
      <c r="BZ32" s="18" t="str">
        <f t="shared" si="26"/>
        <v/>
      </c>
      <c r="CA32" s="18" t="str">
        <f t="shared" si="26"/>
        <v/>
      </c>
      <c r="CB32" s="18" t="str">
        <f t="shared" si="26"/>
        <v/>
      </c>
      <c r="CC32" s="18" t="str">
        <f t="shared" si="26"/>
        <v/>
      </c>
      <c r="CD32" s="18" t="str">
        <f t="shared" si="26"/>
        <v/>
      </c>
      <c r="CE32" s="18" t="str">
        <f t="shared" si="26"/>
        <v/>
      </c>
      <c r="CF32" s="18" t="str">
        <f t="shared" si="26"/>
        <v/>
      </c>
      <c r="CG32" s="18" t="str">
        <f t="shared" si="26"/>
        <v/>
      </c>
      <c r="CH32" s="18" t="str">
        <f t="shared" si="26"/>
        <v/>
      </c>
      <c r="CI32" s="18" t="str">
        <f t="shared" si="26"/>
        <v/>
      </c>
      <c r="CJ32" s="18" t="str">
        <f t="shared" si="26"/>
        <v/>
      </c>
      <c r="CK32" s="18" t="str">
        <f t="shared" si="26"/>
        <v/>
      </c>
      <c r="CL32" s="18" t="str">
        <f t="shared" si="26"/>
        <v/>
      </c>
      <c r="CM32" s="18" t="str">
        <f t="shared" si="26"/>
        <v/>
      </c>
      <c r="CN32" s="18" t="str">
        <f t="shared" si="26"/>
        <v/>
      </c>
      <c r="CO32" s="18" t="str">
        <f t="shared" si="26"/>
        <v/>
      </c>
      <c r="CP32" s="18" t="str">
        <f t="shared" si="26"/>
        <v/>
      </c>
      <c r="CQ32" s="18" t="str">
        <f t="shared" si="26"/>
        <v/>
      </c>
      <c r="CR32" s="18" t="str">
        <f t="shared" si="26"/>
        <v/>
      </c>
      <c r="CS32" s="18" t="str">
        <f t="shared" si="26"/>
        <v/>
      </c>
      <c r="CT32" s="18" t="str">
        <f t="shared" si="26"/>
        <v/>
      </c>
      <c r="CU32" s="18" t="str">
        <f t="shared" si="26"/>
        <v/>
      </c>
      <c r="CV32" s="18" t="str">
        <f t="shared" ref="CV32:EA32" si="27">IF(CV$28="011",CV$11,"")</f>
        <v/>
      </c>
      <c r="CW32" s="18" t="str">
        <f t="shared" si="27"/>
        <v/>
      </c>
      <c r="CX32" s="18" t="str">
        <f t="shared" si="27"/>
        <v/>
      </c>
      <c r="CY32" s="18" t="str">
        <f t="shared" si="27"/>
        <v/>
      </c>
      <c r="CZ32" s="18" t="str">
        <f t="shared" si="27"/>
        <v/>
      </c>
      <c r="DA32" s="18" t="str">
        <f t="shared" si="27"/>
        <v/>
      </c>
      <c r="DB32" s="18" t="str">
        <f t="shared" si="27"/>
        <v/>
      </c>
      <c r="DC32" s="18" t="str">
        <f t="shared" si="27"/>
        <v/>
      </c>
      <c r="DD32" s="18" t="str">
        <f t="shared" si="27"/>
        <v/>
      </c>
      <c r="DE32" s="18" t="str">
        <f t="shared" si="27"/>
        <v/>
      </c>
      <c r="DF32" s="18" t="str">
        <f t="shared" si="27"/>
        <v/>
      </c>
      <c r="DG32" s="18" t="str">
        <f t="shared" si="27"/>
        <v/>
      </c>
      <c r="DH32" s="18" t="str">
        <f t="shared" si="27"/>
        <v/>
      </c>
      <c r="DI32" s="18" t="str">
        <f t="shared" si="27"/>
        <v/>
      </c>
      <c r="DJ32" s="18" t="str">
        <f t="shared" si="27"/>
        <v/>
      </c>
      <c r="DK32" s="18" t="str">
        <f t="shared" si="27"/>
        <v/>
      </c>
      <c r="DL32" s="18" t="str">
        <f t="shared" si="27"/>
        <v/>
      </c>
      <c r="DM32" s="18" t="str">
        <f t="shared" si="27"/>
        <v/>
      </c>
      <c r="DN32" s="18" t="str">
        <f t="shared" si="27"/>
        <v/>
      </c>
      <c r="DO32" s="18" t="str">
        <f t="shared" si="27"/>
        <v/>
      </c>
      <c r="DP32" s="18" t="str">
        <f t="shared" si="27"/>
        <v/>
      </c>
      <c r="DQ32" s="18" t="str">
        <f t="shared" si="27"/>
        <v/>
      </c>
      <c r="DR32" s="18" t="str">
        <f t="shared" si="27"/>
        <v/>
      </c>
      <c r="DS32" s="18" t="str">
        <f t="shared" si="27"/>
        <v/>
      </c>
      <c r="DT32" s="18" t="str">
        <f t="shared" si="27"/>
        <v/>
      </c>
      <c r="DU32" s="18" t="str">
        <f t="shared" si="27"/>
        <v/>
      </c>
      <c r="DV32" s="18" t="str">
        <f t="shared" si="27"/>
        <v/>
      </c>
      <c r="DW32" s="18" t="str">
        <f t="shared" si="27"/>
        <v/>
      </c>
      <c r="DX32" s="18" t="str">
        <f t="shared" si="27"/>
        <v/>
      </c>
      <c r="DY32" s="18" t="str">
        <f t="shared" si="27"/>
        <v/>
      </c>
      <c r="DZ32" s="18" t="str">
        <f t="shared" si="27"/>
        <v/>
      </c>
      <c r="EA32" s="18" t="str">
        <f t="shared" si="27"/>
        <v/>
      </c>
      <c r="EB32" s="18" t="str">
        <f t="shared" ref="EB32:EW32" si="28">IF(EB$28="011",EB$11,"")</f>
        <v/>
      </c>
      <c r="EC32" s="18" t="str">
        <f t="shared" si="28"/>
        <v/>
      </c>
      <c r="ED32" s="18" t="str">
        <f t="shared" si="28"/>
        <v/>
      </c>
      <c r="EE32" s="18" t="str">
        <f t="shared" si="28"/>
        <v/>
      </c>
      <c r="EF32" s="18" t="str">
        <f t="shared" si="28"/>
        <v/>
      </c>
      <c r="EG32" s="18" t="str">
        <f t="shared" si="28"/>
        <v/>
      </c>
      <c r="EH32" s="18" t="str">
        <f t="shared" si="28"/>
        <v/>
      </c>
      <c r="EI32" s="18" t="str">
        <f t="shared" si="28"/>
        <v/>
      </c>
      <c r="EJ32" s="18" t="str">
        <f t="shared" si="28"/>
        <v/>
      </c>
      <c r="EK32" s="18" t="str">
        <f t="shared" si="28"/>
        <v/>
      </c>
      <c r="EL32" s="18" t="str">
        <f t="shared" si="28"/>
        <v/>
      </c>
      <c r="EM32" s="18" t="str">
        <f t="shared" si="28"/>
        <v/>
      </c>
      <c r="EN32" s="18" t="str">
        <f t="shared" si="28"/>
        <v/>
      </c>
      <c r="EO32" s="18" t="str">
        <f t="shared" si="28"/>
        <v/>
      </c>
      <c r="EP32" s="18" t="str">
        <f t="shared" si="28"/>
        <v/>
      </c>
      <c r="EQ32" s="18" t="str">
        <f t="shared" si="28"/>
        <v/>
      </c>
      <c r="ER32" s="18" t="str">
        <f t="shared" si="28"/>
        <v/>
      </c>
      <c r="ES32" s="18" t="str">
        <f t="shared" si="28"/>
        <v/>
      </c>
      <c r="ET32" s="18" t="str">
        <f t="shared" si="28"/>
        <v/>
      </c>
      <c r="EU32" s="18" t="str">
        <f t="shared" si="28"/>
        <v/>
      </c>
      <c r="EV32" s="18" t="str">
        <f t="shared" si="28"/>
        <v/>
      </c>
      <c r="EW32" s="18" t="str">
        <f t="shared" si="28"/>
        <v/>
      </c>
      <c r="EX32" s="330"/>
      <c r="EY32" s="330"/>
      <c r="EZ32" s="378" t="s">
        <v>25</v>
      </c>
      <c r="FA32" s="330"/>
      <c r="FB32" s="379" t="s">
        <v>25</v>
      </c>
      <c r="FC32" s="330"/>
      <c r="FD32" s="378" t="s">
        <v>2</v>
      </c>
      <c r="FE32" s="349"/>
      <c r="FF32" s="348"/>
    </row>
    <row r="33" spans="2:162" outlineLevel="1">
      <c r="B33" s="380" t="s">
        <v>1589</v>
      </c>
      <c r="C33" s="377" t="s">
        <v>32</v>
      </c>
      <c r="D33" s="18" t="str">
        <f t="shared" ref="D33:AI33" si="29">IF(D$28="012",D$11,"")</f>
        <v/>
      </c>
      <c r="E33" s="18">
        <f t="shared" si="29"/>
        <v>5000</v>
      </c>
      <c r="F33" s="18" t="str">
        <f t="shared" si="29"/>
        <v/>
      </c>
      <c r="G33" s="18" t="str">
        <f t="shared" si="29"/>
        <v/>
      </c>
      <c r="H33" s="18" t="str">
        <f t="shared" si="29"/>
        <v/>
      </c>
      <c r="I33" s="18" t="str">
        <f t="shared" si="29"/>
        <v/>
      </c>
      <c r="J33" s="18" t="str">
        <f t="shared" si="29"/>
        <v/>
      </c>
      <c r="K33" s="18" t="str">
        <f t="shared" si="29"/>
        <v/>
      </c>
      <c r="L33" s="18" t="str">
        <f t="shared" si="29"/>
        <v/>
      </c>
      <c r="M33" s="18" t="str">
        <f t="shared" si="29"/>
        <v/>
      </c>
      <c r="N33" s="18" t="str">
        <f t="shared" si="29"/>
        <v/>
      </c>
      <c r="O33" s="18" t="str">
        <f t="shared" si="29"/>
        <v/>
      </c>
      <c r="P33" s="18" t="str">
        <f t="shared" si="29"/>
        <v/>
      </c>
      <c r="Q33" s="18" t="str">
        <f t="shared" si="29"/>
        <v/>
      </c>
      <c r="R33" s="18" t="str">
        <f t="shared" si="29"/>
        <v/>
      </c>
      <c r="S33" s="18" t="str">
        <f t="shared" si="29"/>
        <v/>
      </c>
      <c r="T33" s="18" t="str">
        <f t="shared" si="29"/>
        <v/>
      </c>
      <c r="U33" s="18" t="str">
        <f t="shared" si="29"/>
        <v/>
      </c>
      <c r="V33" s="18" t="str">
        <f t="shared" si="29"/>
        <v/>
      </c>
      <c r="W33" s="18" t="str">
        <f t="shared" si="29"/>
        <v/>
      </c>
      <c r="X33" s="18" t="str">
        <f t="shared" si="29"/>
        <v/>
      </c>
      <c r="Y33" s="18" t="str">
        <f t="shared" si="29"/>
        <v/>
      </c>
      <c r="Z33" s="18" t="str">
        <f t="shared" si="29"/>
        <v/>
      </c>
      <c r="AA33" s="18" t="str">
        <f t="shared" si="29"/>
        <v/>
      </c>
      <c r="AB33" s="18" t="str">
        <f t="shared" si="29"/>
        <v/>
      </c>
      <c r="AC33" s="18" t="str">
        <f t="shared" si="29"/>
        <v/>
      </c>
      <c r="AD33" s="18" t="str">
        <f t="shared" si="29"/>
        <v/>
      </c>
      <c r="AE33" s="18" t="str">
        <f t="shared" si="29"/>
        <v/>
      </c>
      <c r="AF33" s="18" t="str">
        <f t="shared" si="29"/>
        <v/>
      </c>
      <c r="AG33" s="18" t="str">
        <f t="shared" si="29"/>
        <v/>
      </c>
      <c r="AH33" s="18" t="str">
        <f t="shared" si="29"/>
        <v/>
      </c>
      <c r="AI33" s="18" t="str">
        <f t="shared" si="29"/>
        <v/>
      </c>
      <c r="AJ33" s="18" t="str">
        <f t="shared" ref="AJ33:BO33" si="30">IF(AJ$28="012",AJ$11,"")</f>
        <v/>
      </c>
      <c r="AK33" s="18" t="str">
        <f t="shared" si="30"/>
        <v/>
      </c>
      <c r="AL33" s="18" t="str">
        <f t="shared" si="30"/>
        <v/>
      </c>
      <c r="AM33" s="18" t="str">
        <f t="shared" si="30"/>
        <v/>
      </c>
      <c r="AN33" s="18" t="str">
        <f t="shared" si="30"/>
        <v/>
      </c>
      <c r="AO33" s="18" t="str">
        <f t="shared" si="30"/>
        <v/>
      </c>
      <c r="AP33" s="18" t="str">
        <f t="shared" si="30"/>
        <v/>
      </c>
      <c r="AQ33" s="18" t="str">
        <f t="shared" si="30"/>
        <v/>
      </c>
      <c r="AR33" s="18" t="str">
        <f t="shared" si="30"/>
        <v/>
      </c>
      <c r="AS33" s="18" t="str">
        <f t="shared" si="30"/>
        <v/>
      </c>
      <c r="AT33" s="18" t="str">
        <f t="shared" si="30"/>
        <v/>
      </c>
      <c r="AU33" s="18" t="str">
        <f t="shared" si="30"/>
        <v/>
      </c>
      <c r="AV33" s="18" t="str">
        <f t="shared" si="30"/>
        <v/>
      </c>
      <c r="AW33" s="18" t="str">
        <f t="shared" si="30"/>
        <v/>
      </c>
      <c r="AX33" s="18" t="str">
        <f t="shared" si="30"/>
        <v/>
      </c>
      <c r="AY33" s="18" t="str">
        <f t="shared" si="30"/>
        <v/>
      </c>
      <c r="AZ33" s="18" t="str">
        <f t="shared" si="30"/>
        <v/>
      </c>
      <c r="BA33" s="18" t="str">
        <f t="shared" si="30"/>
        <v/>
      </c>
      <c r="BB33" s="18" t="str">
        <f t="shared" si="30"/>
        <v/>
      </c>
      <c r="BC33" s="18" t="str">
        <f t="shared" si="30"/>
        <v/>
      </c>
      <c r="BD33" s="18" t="str">
        <f t="shared" si="30"/>
        <v/>
      </c>
      <c r="BE33" s="18" t="str">
        <f t="shared" si="30"/>
        <v/>
      </c>
      <c r="BF33" s="18" t="str">
        <f t="shared" si="30"/>
        <v/>
      </c>
      <c r="BG33" s="18" t="str">
        <f t="shared" si="30"/>
        <v/>
      </c>
      <c r="BH33" s="18" t="str">
        <f t="shared" si="30"/>
        <v/>
      </c>
      <c r="BI33" s="18" t="str">
        <f t="shared" si="30"/>
        <v/>
      </c>
      <c r="BJ33" s="18" t="str">
        <f t="shared" si="30"/>
        <v/>
      </c>
      <c r="BK33" s="18" t="str">
        <f t="shared" si="30"/>
        <v/>
      </c>
      <c r="BL33" s="18" t="str">
        <f t="shared" si="30"/>
        <v/>
      </c>
      <c r="BM33" s="18" t="str">
        <f t="shared" si="30"/>
        <v/>
      </c>
      <c r="BN33" s="18" t="str">
        <f t="shared" si="30"/>
        <v/>
      </c>
      <c r="BO33" s="18" t="str">
        <f t="shared" si="30"/>
        <v/>
      </c>
      <c r="BP33" s="18" t="str">
        <f t="shared" ref="BP33:CU33" si="31">IF(BP$28="012",BP$11,"")</f>
        <v/>
      </c>
      <c r="BQ33" s="18" t="str">
        <f t="shared" si="31"/>
        <v/>
      </c>
      <c r="BR33" s="18" t="str">
        <f t="shared" si="31"/>
        <v/>
      </c>
      <c r="BS33" s="18" t="str">
        <f t="shared" si="31"/>
        <v/>
      </c>
      <c r="BT33" s="18" t="str">
        <f t="shared" si="31"/>
        <v/>
      </c>
      <c r="BU33" s="18" t="str">
        <f t="shared" si="31"/>
        <v/>
      </c>
      <c r="BV33" s="18" t="str">
        <f t="shared" si="31"/>
        <v/>
      </c>
      <c r="BW33" s="18" t="str">
        <f t="shared" si="31"/>
        <v/>
      </c>
      <c r="BX33" s="18" t="str">
        <f t="shared" si="31"/>
        <v/>
      </c>
      <c r="BY33" s="18" t="str">
        <f t="shared" si="31"/>
        <v/>
      </c>
      <c r="BZ33" s="18" t="str">
        <f t="shared" si="31"/>
        <v/>
      </c>
      <c r="CA33" s="18" t="str">
        <f t="shared" si="31"/>
        <v/>
      </c>
      <c r="CB33" s="18" t="str">
        <f t="shared" si="31"/>
        <v/>
      </c>
      <c r="CC33" s="18" t="str">
        <f t="shared" si="31"/>
        <v/>
      </c>
      <c r="CD33" s="18" t="str">
        <f t="shared" si="31"/>
        <v/>
      </c>
      <c r="CE33" s="18" t="str">
        <f t="shared" si="31"/>
        <v/>
      </c>
      <c r="CF33" s="18" t="str">
        <f t="shared" si="31"/>
        <v/>
      </c>
      <c r="CG33" s="18" t="str">
        <f t="shared" si="31"/>
        <v/>
      </c>
      <c r="CH33" s="18" t="str">
        <f t="shared" si="31"/>
        <v/>
      </c>
      <c r="CI33" s="18" t="str">
        <f t="shared" si="31"/>
        <v/>
      </c>
      <c r="CJ33" s="18" t="str">
        <f t="shared" si="31"/>
        <v/>
      </c>
      <c r="CK33" s="18" t="str">
        <f t="shared" si="31"/>
        <v/>
      </c>
      <c r="CL33" s="18" t="str">
        <f t="shared" si="31"/>
        <v/>
      </c>
      <c r="CM33" s="18" t="str">
        <f t="shared" si="31"/>
        <v/>
      </c>
      <c r="CN33" s="18" t="str">
        <f t="shared" si="31"/>
        <v/>
      </c>
      <c r="CO33" s="18" t="str">
        <f t="shared" si="31"/>
        <v/>
      </c>
      <c r="CP33" s="18" t="str">
        <f t="shared" si="31"/>
        <v/>
      </c>
      <c r="CQ33" s="18" t="str">
        <f t="shared" si="31"/>
        <v/>
      </c>
      <c r="CR33" s="18" t="str">
        <f t="shared" si="31"/>
        <v/>
      </c>
      <c r="CS33" s="18" t="str">
        <f t="shared" si="31"/>
        <v/>
      </c>
      <c r="CT33" s="18" t="str">
        <f t="shared" si="31"/>
        <v/>
      </c>
      <c r="CU33" s="18" t="str">
        <f t="shared" si="31"/>
        <v/>
      </c>
      <c r="CV33" s="18" t="str">
        <f t="shared" ref="CV33:EA33" si="32">IF(CV$28="012",CV$11,"")</f>
        <v/>
      </c>
      <c r="CW33" s="18" t="str">
        <f t="shared" si="32"/>
        <v/>
      </c>
      <c r="CX33" s="18" t="str">
        <f t="shared" si="32"/>
        <v/>
      </c>
      <c r="CY33" s="18" t="str">
        <f t="shared" si="32"/>
        <v/>
      </c>
      <c r="CZ33" s="18" t="str">
        <f t="shared" si="32"/>
        <v/>
      </c>
      <c r="DA33" s="18" t="str">
        <f t="shared" si="32"/>
        <v/>
      </c>
      <c r="DB33" s="18" t="str">
        <f t="shared" si="32"/>
        <v/>
      </c>
      <c r="DC33" s="18" t="str">
        <f t="shared" si="32"/>
        <v/>
      </c>
      <c r="DD33" s="18" t="str">
        <f t="shared" si="32"/>
        <v/>
      </c>
      <c r="DE33" s="18" t="str">
        <f t="shared" si="32"/>
        <v/>
      </c>
      <c r="DF33" s="18" t="str">
        <f t="shared" si="32"/>
        <v/>
      </c>
      <c r="DG33" s="18" t="str">
        <f t="shared" si="32"/>
        <v/>
      </c>
      <c r="DH33" s="18" t="str">
        <f t="shared" si="32"/>
        <v/>
      </c>
      <c r="DI33" s="18" t="str">
        <f t="shared" si="32"/>
        <v/>
      </c>
      <c r="DJ33" s="18" t="str">
        <f t="shared" si="32"/>
        <v/>
      </c>
      <c r="DK33" s="18" t="str">
        <f t="shared" si="32"/>
        <v/>
      </c>
      <c r="DL33" s="18" t="str">
        <f t="shared" si="32"/>
        <v/>
      </c>
      <c r="DM33" s="18" t="str">
        <f t="shared" si="32"/>
        <v/>
      </c>
      <c r="DN33" s="18" t="str">
        <f t="shared" si="32"/>
        <v/>
      </c>
      <c r="DO33" s="18" t="str">
        <f t="shared" si="32"/>
        <v/>
      </c>
      <c r="DP33" s="18" t="str">
        <f t="shared" si="32"/>
        <v/>
      </c>
      <c r="DQ33" s="18" t="str">
        <f t="shared" si="32"/>
        <v/>
      </c>
      <c r="DR33" s="18" t="str">
        <f t="shared" si="32"/>
        <v/>
      </c>
      <c r="DS33" s="18" t="str">
        <f t="shared" si="32"/>
        <v/>
      </c>
      <c r="DT33" s="18" t="str">
        <f t="shared" si="32"/>
        <v/>
      </c>
      <c r="DU33" s="18" t="str">
        <f t="shared" si="32"/>
        <v/>
      </c>
      <c r="DV33" s="18" t="str">
        <f t="shared" si="32"/>
        <v/>
      </c>
      <c r="DW33" s="18" t="str">
        <f t="shared" si="32"/>
        <v/>
      </c>
      <c r="DX33" s="18" t="str">
        <f t="shared" si="32"/>
        <v/>
      </c>
      <c r="DY33" s="18" t="str">
        <f t="shared" si="32"/>
        <v/>
      </c>
      <c r="DZ33" s="18" t="str">
        <f t="shared" si="32"/>
        <v/>
      </c>
      <c r="EA33" s="18" t="str">
        <f t="shared" si="32"/>
        <v/>
      </c>
      <c r="EB33" s="18" t="str">
        <f t="shared" ref="EB33:EW33" si="33">IF(EB$28="012",EB$11,"")</f>
        <v/>
      </c>
      <c r="EC33" s="18" t="str">
        <f t="shared" si="33"/>
        <v/>
      </c>
      <c r="ED33" s="18" t="str">
        <f t="shared" si="33"/>
        <v/>
      </c>
      <c r="EE33" s="18" t="str">
        <f t="shared" si="33"/>
        <v/>
      </c>
      <c r="EF33" s="18" t="str">
        <f t="shared" si="33"/>
        <v/>
      </c>
      <c r="EG33" s="18" t="str">
        <f t="shared" si="33"/>
        <v/>
      </c>
      <c r="EH33" s="18" t="str">
        <f t="shared" si="33"/>
        <v/>
      </c>
      <c r="EI33" s="18" t="str">
        <f t="shared" si="33"/>
        <v/>
      </c>
      <c r="EJ33" s="18" t="str">
        <f t="shared" si="33"/>
        <v/>
      </c>
      <c r="EK33" s="18" t="str">
        <f t="shared" si="33"/>
        <v/>
      </c>
      <c r="EL33" s="18" t="str">
        <f t="shared" si="33"/>
        <v/>
      </c>
      <c r="EM33" s="18" t="str">
        <f t="shared" si="33"/>
        <v/>
      </c>
      <c r="EN33" s="18" t="str">
        <f t="shared" si="33"/>
        <v/>
      </c>
      <c r="EO33" s="18" t="str">
        <f t="shared" si="33"/>
        <v/>
      </c>
      <c r="EP33" s="18" t="str">
        <f t="shared" si="33"/>
        <v/>
      </c>
      <c r="EQ33" s="18" t="str">
        <f t="shared" si="33"/>
        <v/>
      </c>
      <c r="ER33" s="18" t="str">
        <f t="shared" si="33"/>
        <v/>
      </c>
      <c r="ES33" s="18" t="str">
        <f t="shared" si="33"/>
        <v/>
      </c>
      <c r="ET33" s="18" t="str">
        <f t="shared" si="33"/>
        <v/>
      </c>
      <c r="EU33" s="18" t="str">
        <f t="shared" si="33"/>
        <v/>
      </c>
      <c r="EV33" s="18" t="str">
        <f t="shared" si="33"/>
        <v/>
      </c>
      <c r="EW33" s="18" t="str">
        <f t="shared" si="33"/>
        <v/>
      </c>
      <c r="EX33" s="330"/>
      <c r="EY33" s="330"/>
      <c r="EZ33" s="378" t="s">
        <v>1093</v>
      </c>
      <c r="FA33" s="330"/>
      <c r="FB33" s="381" t="s">
        <v>1096</v>
      </c>
      <c r="FC33" s="330"/>
      <c r="FD33" s="378" t="s">
        <v>399</v>
      </c>
      <c r="FE33" s="349"/>
      <c r="FF33" s="348"/>
    </row>
    <row r="34" spans="2:162" outlineLevel="1">
      <c r="B34" s="382"/>
      <c r="C34" s="377" t="s">
        <v>32</v>
      </c>
      <c r="D34" s="18"/>
      <c r="E34" s="18"/>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c r="BM34" s="18"/>
      <c r="BN34" s="18"/>
      <c r="BO34" s="18"/>
      <c r="BP34" s="18"/>
      <c r="BQ34" s="18"/>
      <c r="BR34" s="18"/>
      <c r="BS34" s="18"/>
      <c r="BT34" s="18"/>
      <c r="BU34" s="18"/>
      <c r="BV34" s="18"/>
      <c r="BW34" s="18"/>
      <c r="BX34" s="18"/>
      <c r="BY34" s="18"/>
      <c r="BZ34" s="18"/>
      <c r="CA34" s="18"/>
      <c r="CB34" s="18"/>
      <c r="CC34" s="18"/>
      <c r="CD34" s="18"/>
      <c r="CE34" s="18"/>
      <c r="CF34" s="18"/>
      <c r="CG34" s="18"/>
      <c r="CH34" s="18"/>
      <c r="CI34" s="18"/>
      <c r="CJ34" s="18"/>
      <c r="CK34" s="18"/>
      <c r="CL34" s="18"/>
      <c r="CM34" s="18"/>
      <c r="CN34" s="18"/>
      <c r="CO34" s="18"/>
      <c r="CP34" s="18"/>
      <c r="CQ34" s="18"/>
      <c r="CR34" s="18"/>
      <c r="CS34" s="18"/>
      <c r="CT34" s="18"/>
      <c r="CU34" s="18"/>
      <c r="CV34" s="18"/>
      <c r="CW34" s="18"/>
      <c r="CX34" s="18"/>
      <c r="CY34" s="18"/>
      <c r="CZ34" s="18"/>
      <c r="DA34" s="18"/>
      <c r="DB34" s="18"/>
      <c r="DC34" s="18"/>
      <c r="DD34" s="18"/>
      <c r="DE34" s="18"/>
      <c r="DF34" s="18"/>
      <c r="DG34" s="18"/>
      <c r="DH34" s="18"/>
      <c r="DI34" s="18"/>
      <c r="DJ34" s="18"/>
      <c r="DK34" s="18"/>
      <c r="DL34" s="18"/>
      <c r="DM34" s="18"/>
      <c r="DN34" s="18"/>
      <c r="DO34" s="18"/>
      <c r="DP34" s="18"/>
      <c r="DQ34" s="18"/>
      <c r="DR34" s="18"/>
      <c r="DS34" s="18"/>
      <c r="DT34" s="18"/>
      <c r="DU34" s="18"/>
      <c r="DV34" s="18"/>
      <c r="DW34" s="18"/>
      <c r="DX34" s="18"/>
      <c r="DY34" s="18"/>
      <c r="DZ34" s="18"/>
      <c r="EA34" s="18"/>
      <c r="EB34" s="18"/>
      <c r="EC34" s="18"/>
      <c r="ED34" s="18"/>
      <c r="EE34" s="18"/>
      <c r="EF34" s="18"/>
      <c r="EG34" s="18"/>
      <c r="EH34" s="18"/>
      <c r="EI34" s="18"/>
      <c r="EJ34" s="18"/>
      <c r="EK34" s="18"/>
      <c r="EL34" s="18"/>
      <c r="EM34" s="18"/>
      <c r="EN34" s="18"/>
      <c r="EO34" s="18"/>
      <c r="EP34" s="18"/>
      <c r="EQ34" s="18"/>
      <c r="ER34" s="18"/>
      <c r="ES34" s="18"/>
      <c r="ET34" s="18"/>
      <c r="EU34" s="18"/>
      <c r="EV34" s="18"/>
      <c r="EW34" s="18"/>
      <c r="EX34" s="330"/>
      <c r="EY34" s="330"/>
      <c r="EZ34" s="378" t="s">
        <v>1094</v>
      </c>
      <c r="FA34" s="330"/>
      <c r="FB34" s="381" t="s">
        <v>1588</v>
      </c>
      <c r="FC34" s="330"/>
      <c r="FD34" s="378" t="s">
        <v>398</v>
      </c>
      <c r="FE34" s="349"/>
      <c r="FF34" s="348"/>
    </row>
    <row r="35" spans="2:162" outlineLevel="1">
      <c r="B35" s="376" t="s">
        <v>573</v>
      </c>
      <c r="C35" s="377" t="s">
        <v>32</v>
      </c>
      <c r="D35" s="18" t="str">
        <f t="shared" ref="D35:AI35" si="34">IF(D$28="021",D$11,"")</f>
        <v/>
      </c>
      <c r="E35" s="18" t="str">
        <f t="shared" si="34"/>
        <v/>
      </c>
      <c r="F35" s="18">
        <f t="shared" si="34"/>
        <v>5000</v>
      </c>
      <c r="G35" s="18" t="str">
        <f t="shared" si="34"/>
        <v/>
      </c>
      <c r="H35" s="18" t="str">
        <f t="shared" si="34"/>
        <v/>
      </c>
      <c r="I35" s="18" t="str">
        <f t="shared" si="34"/>
        <v/>
      </c>
      <c r="J35" s="18" t="str">
        <f t="shared" si="34"/>
        <v/>
      </c>
      <c r="K35" s="18" t="str">
        <f t="shared" si="34"/>
        <v/>
      </c>
      <c r="L35" s="18" t="str">
        <f t="shared" si="34"/>
        <v/>
      </c>
      <c r="M35" s="18" t="str">
        <f t="shared" si="34"/>
        <v/>
      </c>
      <c r="N35" s="18" t="str">
        <f t="shared" si="34"/>
        <v/>
      </c>
      <c r="O35" s="18" t="str">
        <f t="shared" si="34"/>
        <v/>
      </c>
      <c r="P35" s="18" t="str">
        <f t="shared" si="34"/>
        <v/>
      </c>
      <c r="Q35" s="18" t="str">
        <f t="shared" si="34"/>
        <v/>
      </c>
      <c r="R35" s="18" t="str">
        <f t="shared" si="34"/>
        <v/>
      </c>
      <c r="S35" s="18" t="str">
        <f t="shared" si="34"/>
        <v/>
      </c>
      <c r="T35" s="18" t="str">
        <f t="shared" si="34"/>
        <v/>
      </c>
      <c r="U35" s="18" t="str">
        <f t="shared" si="34"/>
        <v/>
      </c>
      <c r="V35" s="18" t="str">
        <f t="shared" si="34"/>
        <v/>
      </c>
      <c r="W35" s="18" t="str">
        <f t="shared" si="34"/>
        <v/>
      </c>
      <c r="X35" s="18" t="str">
        <f t="shared" si="34"/>
        <v/>
      </c>
      <c r="Y35" s="18" t="str">
        <f t="shared" si="34"/>
        <v/>
      </c>
      <c r="Z35" s="18" t="str">
        <f t="shared" si="34"/>
        <v/>
      </c>
      <c r="AA35" s="18" t="str">
        <f t="shared" si="34"/>
        <v/>
      </c>
      <c r="AB35" s="18" t="str">
        <f t="shared" si="34"/>
        <v/>
      </c>
      <c r="AC35" s="18" t="str">
        <f t="shared" si="34"/>
        <v/>
      </c>
      <c r="AD35" s="18" t="str">
        <f t="shared" si="34"/>
        <v/>
      </c>
      <c r="AE35" s="18" t="str">
        <f t="shared" si="34"/>
        <v/>
      </c>
      <c r="AF35" s="18" t="str">
        <f t="shared" si="34"/>
        <v/>
      </c>
      <c r="AG35" s="18" t="str">
        <f t="shared" si="34"/>
        <v/>
      </c>
      <c r="AH35" s="18" t="str">
        <f t="shared" si="34"/>
        <v/>
      </c>
      <c r="AI35" s="18" t="str">
        <f t="shared" si="34"/>
        <v/>
      </c>
      <c r="AJ35" s="18" t="str">
        <f t="shared" ref="AJ35:BO35" si="35">IF(AJ$28="021",AJ$11,"")</f>
        <v/>
      </c>
      <c r="AK35" s="18" t="str">
        <f t="shared" si="35"/>
        <v/>
      </c>
      <c r="AL35" s="18" t="str">
        <f t="shared" si="35"/>
        <v/>
      </c>
      <c r="AM35" s="18" t="str">
        <f t="shared" si="35"/>
        <v/>
      </c>
      <c r="AN35" s="18" t="str">
        <f t="shared" si="35"/>
        <v/>
      </c>
      <c r="AO35" s="18" t="str">
        <f t="shared" si="35"/>
        <v/>
      </c>
      <c r="AP35" s="18" t="str">
        <f t="shared" si="35"/>
        <v/>
      </c>
      <c r="AQ35" s="18" t="str">
        <f t="shared" si="35"/>
        <v/>
      </c>
      <c r="AR35" s="18" t="str">
        <f t="shared" si="35"/>
        <v/>
      </c>
      <c r="AS35" s="18" t="str">
        <f t="shared" si="35"/>
        <v/>
      </c>
      <c r="AT35" s="18" t="str">
        <f t="shared" si="35"/>
        <v/>
      </c>
      <c r="AU35" s="18" t="str">
        <f t="shared" si="35"/>
        <v/>
      </c>
      <c r="AV35" s="18" t="str">
        <f t="shared" si="35"/>
        <v/>
      </c>
      <c r="AW35" s="18" t="str">
        <f t="shared" si="35"/>
        <v/>
      </c>
      <c r="AX35" s="18" t="str">
        <f t="shared" si="35"/>
        <v/>
      </c>
      <c r="AY35" s="18" t="str">
        <f t="shared" si="35"/>
        <v/>
      </c>
      <c r="AZ35" s="18" t="str">
        <f t="shared" si="35"/>
        <v/>
      </c>
      <c r="BA35" s="18" t="str">
        <f t="shared" si="35"/>
        <v/>
      </c>
      <c r="BB35" s="18" t="str">
        <f t="shared" si="35"/>
        <v/>
      </c>
      <c r="BC35" s="18" t="str">
        <f t="shared" si="35"/>
        <v/>
      </c>
      <c r="BD35" s="18" t="str">
        <f t="shared" si="35"/>
        <v/>
      </c>
      <c r="BE35" s="18" t="str">
        <f t="shared" si="35"/>
        <v/>
      </c>
      <c r="BF35" s="18" t="str">
        <f t="shared" si="35"/>
        <v/>
      </c>
      <c r="BG35" s="18" t="str">
        <f t="shared" si="35"/>
        <v/>
      </c>
      <c r="BH35" s="18" t="str">
        <f t="shared" si="35"/>
        <v/>
      </c>
      <c r="BI35" s="18" t="str">
        <f t="shared" si="35"/>
        <v/>
      </c>
      <c r="BJ35" s="18" t="str">
        <f t="shared" si="35"/>
        <v/>
      </c>
      <c r="BK35" s="18" t="str">
        <f t="shared" si="35"/>
        <v/>
      </c>
      <c r="BL35" s="18" t="str">
        <f t="shared" si="35"/>
        <v/>
      </c>
      <c r="BM35" s="18" t="str">
        <f t="shared" si="35"/>
        <v/>
      </c>
      <c r="BN35" s="18" t="str">
        <f t="shared" si="35"/>
        <v/>
      </c>
      <c r="BO35" s="18" t="str">
        <f t="shared" si="35"/>
        <v/>
      </c>
      <c r="BP35" s="18" t="str">
        <f t="shared" ref="BP35:CU35" si="36">IF(BP$28="021",BP$11,"")</f>
        <v/>
      </c>
      <c r="BQ35" s="18" t="str">
        <f t="shared" si="36"/>
        <v/>
      </c>
      <c r="BR35" s="18" t="str">
        <f t="shared" si="36"/>
        <v/>
      </c>
      <c r="BS35" s="18" t="str">
        <f t="shared" si="36"/>
        <v/>
      </c>
      <c r="BT35" s="18" t="str">
        <f t="shared" si="36"/>
        <v/>
      </c>
      <c r="BU35" s="18" t="str">
        <f t="shared" si="36"/>
        <v/>
      </c>
      <c r="BV35" s="18" t="str">
        <f t="shared" si="36"/>
        <v/>
      </c>
      <c r="BW35" s="18" t="str">
        <f t="shared" si="36"/>
        <v/>
      </c>
      <c r="BX35" s="18" t="str">
        <f t="shared" si="36"/>
        <v/>
      </c>
      <c r="BY35" s="18" t="str">
        <f t="shared" si="36"/>
        <v/>
      </c>
      <c r="BZ35" s="18" t="str">
        <f t="shared" si="36"/>
        <v/>
      </c>
      <c r="CA35" s="18" t="str">
        <f t="shared" si="36"/>
        <v/>
      </c>
      <c r="CB35" s="18" t="str">
        <f t="shared" si="36"/>
        <v/>
      </c>
      <c r="CC35" s="18" t="str">
        <f t="shared" si="36"/>
        <v/>
      </c>
      <c r="CD35" s="18" t="str">
        <f t="shared" si="36"/>
        <v/>
      </c>
      <c r="CE35" s="18" t="str">
        <f t="shared" si="36"/>
        <v/>
      </c>
      <c r="CF35" s="18" t="str">
        <f t="shared" si="36"/>
        <v/>
      </c>
      <c r="CG35" s="18" t="str">
        <f t="shared" si="36"/>
        <v/>
      </c>
      <c r="CH35" s="18" t="str">
        <f t="shared" si="36"/>
        <v/>
      </c>
      <c r="CI35" s="18" t="str">
        <f t="shared" si="36"/>
        <v/>
      </c>
      <c r="CJ35" s="18" t="str">
        <f t="shared" si="36"/>
        <v/>
      </c>
      <c r="CK35" s="18" t="str">
        <f t="shared" si="36"/>
        <v/>
      </c>
      <c r="CL35" s="18" t="str">
        <f t="shared" si="36"/>
        <v/>
      </c>
      <c r="CM35" s="18" t="str">
        <f t="shared" si="36"/>
        <v/>
      </c>
      <c r="CN35" s="18" t="str">
        <f t="shared" si="36"/>
        <v/>
      </c>
      <c r="CO35" s="18" t="str">
        <f t="shared" si="36"/>
        <v/>
      </c>
      <c r="CP35" s="18" t="str">
        <f t="shared" si="36"/>
        <v/>
      </c>
      <c r="CQ35" s="18" t="str">
        <f t="shared" si="36"/>
        <v/>
      </c>
      <c r="CR35" s="18" t="str">
        <f t="shared" si="36"/>
        <v/>
      </c>
      <c r="CS35" s="18" t="str">
        <f t="shared" si="36"/>
        <v/>
      </c>
      <c r="CT35" s="18" t="str">
        <f t="shared" si="36"/>
        <v/>
      </c>
      <c r="CU35" s="18" t="str">
        <f t="shared" si="36"/>
        <v/>
      </c>
      <c r="CV35" s="18" t="str">
        <f t="shared" ref="CV35:EA35" si="37">IF(CV$28="021",CV$11,"")</f>
        <v/>
      </c>
      <c r="CW35" s="18" t="str">
        <f t="shared" si="37"/>
        <v/>
      </c>
      <c r="CX35" s="18" t="str">
        <f t="shared" si="37"/>
        <v/>
      </c>
      <c r="CY35" s="18" t="str">
        <f t="shared" si="37"/>
        <v/>
      </c>
      <c r="CZ35" s="18" t="str">
        <f t="shared" si="37"/>
        <v/>
      </c>
      <c r="DA35" s="18" t="str">
        <f t="shared" si="37"/>
        <v/>
      </c>
      <c r="DB35" s="18" t="str">
        <f t="shared" si="37"/>
        <v/>
      </c>
      <c r="DC35" s="18" t="str">
        <f t="shared" si="37"/>
        <v/>
      </c>
      <c r="DD35" s="18" t="str">
        <f t="shared" si="37"/>
        <v/>
      </c>
      <c r="DE35" s="18" t="str">
        <f t="shared" si="37"/>
        <v/>
      </c>
      <c r="DF35" s="18" t="str">
        <f t="shared" si="37"/>
        <v/>
      </c>
      <c r="DG35" s="18" t="str">
        <f t="shared" si="37"/>
        <v/>
      </c>
      <c r="DH35" s="18" t="str">
        <f t="shared" si="37"/>
        <v/>
      </c>
      <c r="DI35" s="18" t="str">
        <f t="shared" si="37"/>
        <v/>
      </c>
      <c r="DJ35" s="18" t="str">
        <f t="shared" si="37"/>
        <v/>
      </c>
      <c r="DK35" s="18" t="str">
        <f t="shared" si="37"/>
        <v/>
      </c>
      <c r="DL35" s="18" t="str">
        <f t="shared" si="37"/>
        <v/>
      </c>
      <c r="DM35" s="18" t="str">
        <f t="shared" si="37"/>
        <v/>
      </c>
      <c r="DN35" s="18" t="str">
        <f t="shared" si="37"/>
        <v/>
      </c>
      <c r="DO35" s="18" t="str">
        <f t="shared" si="37"/>
        <v/>
      </c>
      <c r="DP35" s="18" t="str">
        <f t="shared" si="37"/>
        <v/>
      </c>
      <c r="DQ35" s="18" t="str">
        <f t="shared" si="37"/>
        <v/>
      </c>
      <c r="DR35" s="18" t="str">
        <f t="shared" si="37"/>
        <v/>
      </c>
      <c r="DS35" s="18" t="str">
        <f t="shared" si="37"/>
        <v/>
      </c>
      <c r="DT35" s="18" t="str">
        <f t="shared" si="37"/>
        <v/>
      </c>
      <c r="DU35" s="18" t="str">
        <f t="shared" si="37"/>
        <v/>
      </c>
      <c r="DV35" s="18" t="str">
        <f t="shared" si="37"/>
        <v/>
      </c>
      <c r="DW35" s="18" t="str">
        <f t="shared" si="37"/>
        <v/>
      </c>
      <c r="DX35" s="18" t="str">
        <f t="shared" si="37"/>
        <v/>
      </c>
      <c r="DY35" s="18" t="str">
        <f t="shared" si="37"/>
        <v/>
      </c>
      <c r="DZ35" s="18" t="str">
        <f t="shared" si="37"/>
        <v/>
      </c>
      <c r="EA35" s="18" t="str">
        <f t="shared" si="37"/>
        <v/>
      </c>
      <c r="EB35" s="18" t="str">
        <f t="shared" ref="EB35:EW35" si="38">IF(EB$28="021",EB$11,"")</f>
        <v/>
      </c>
      <c r="EC35" s="18" t="str">
        <f t="shared" si="38"/>
        <v/>
      </c>
      <c r="ED35" s="18" t="str">
        <f t="shared" si="38"/>
        <v/>
      </c>
      <c r="EE35" s="18" t="str">
        <f t="shared" si="38"/>
        <v/>
      </c>
      <c r="EF35" s="18" t="str">
        <f t="shared" si="38"/>
        <v/>
      </c>
      <c r="EG35" s="18" t="str">
        <f t="shared" si="38"/>
        <v/>
      </c>
      <c r="EH35" s="18" t="str">
        <f t="shared" si="38"/>
        <v/>
      </c>
      <c r="EI35" s="18" t="str">
        <f t="shared" si="38"/>
        <v/>
      </c>
      <c r="EJ35" s="18" t="str">
        <f t="shared" si="38"/>
        <v/>
      </c>
      <c r="EK35" s="18" t="str">
        <f t="shared" si="38"/>
        <v/>
      </c>
      <c r="EL35" s="18" t="str">
        <f t="shared" si="38"/>
        <v/>
      </c>
      <c r="EM35" s="18" t="str">
        <f t="shared" si="38"/>
        <v/>
      </c>
      <c r="EN35" s="18" t="str">
        <f t="shared" si="38"/>
        <v/>
      </c>
      <c r="EO35" s="18" t="str">
        <f t="shared" si="38"/>
        <v/>
      </c>
      <c r="EP35" s="18" t="str">
        <f t="shared" si="38"/>
        <v/>
      </c>
      <c r="EQ35" s="18" t="str">
        <f t="shared" si="38"/>
        <v/>
      </c>
      <c r="ER35" s="18" t="str">
        <f t="shared" si="38"/>
        <v/>
      </c>
      <c r="ES35" s="18" t="str">
        <f t="shared" si="38"/>
        <v/>
      </c>
      <c r="ET35" s="18" t="str">
        <f t="shared" si="38"/>
        <v/>
      </c>
      <c r="EU35" s="18" t="str">
        <f t="shared" si="38"/>
        <v/>
      </c>
      <c r="EV35" s="18" t="str">
        <f t="shared" si="38"/>
        <v/>
      </c>
      <c r="EW35" s="18" t="str">
        <f t="shared" si="38"/>
        <v/>
      </c>
      <c r="EX35" s="330"/>
      <c r="EY35" s="330"/>
      <c r="EZ35" s="378" t="s">
        <v>1499</v>
      </c>
      <c r="FA35" s="330"/>
      <c r="FB35" s="381"/>
      <c r="FC35" s="330"/>
      <c r="FD35" s="378" t="s">
        <v>242</v>
      </c>
      <c r="FE35" s="349"/>
      <c r="FF35" s="348"/>
    </row>
    <row r="36" spans="2:162" outlineLevel="1">
      <c r="B36" s="380" t="s">
        <v>1610</v>
      </c>
      <c r="C36" s="377" t="s">
        <v>32</v>
      </c>
      <c r="D36" s="18" t="str">
        <f t="shared" ref="D36:AI36" si="39">IF(D$28="022",D$11,"")</f>
        <v/>
      </c>
      <c r="E36" s="18" t="str">
        <f t="shared" si="39"/>
        <v/>
      </c>
      <c r="F36" s="18" t="str">
        <f t="shared" si="39"/>
        <v/>
      </c>
      <c r="G36" s="18" t="str">
        <f t="shared" si="39"/>
        <v/>
      </c>
      <c r="H36" s="18" t="str">
        <f t="shared" si="39"/>
        <v/>
      </c>
      <c r="I36" s="18" t="str">
        <f t="shared" si="39"/>
        <v/>
      </c>
      <c r="J36" s="18" t="str">
        <f t="shared" si="39"/>
        <v/>
      </c>
      <c r="K36" s="18" t="str">
        <f t="shared" si="39"/>
        <v/>
      </c>
      <c r="L36" s="18" t="str">
        <f t="shared" si="39"/>
        <v/>
      </c>
      <c r="M36" s="18" t="str">
        <f t="shared" si="39"/>
        <v/>
      </c>
      <c r="N36" s="18" t="str">
        <f t="shared" si="39"/>
        <v/>
      </c>
      <c r="O36" s="18" t="str">
        <f t="shared" si="39"/>
        <v/>
      </c>
      <c r="P36" s="18" t="str">
        <f t="shared" si="39"/>
        <v/>
      </c>
      <c r="Q36" s="18" t="str">
        <f t="shared" si="39"/>
        <v/>
      </c>
      <c r="R36" s="18" t="str">
        <f t="shared" si="39"/>
        <v/>
      </c>
      <c r="S36" s="18" t="str">
        <f t="shared" si="39"/>
        <v/>
      </c>
      <c r="T36" s="18" t="str">
        <f t="shared" si="39"/>
        <v/>
      </c>
      <c r="U36" s="18" t="str">
        <f t="shared" si="39"/>
        <v/>
      </c>
      <c r="V36" s="18" t="str">
        <f t="shared" si="39"/>
        <v/>
      </c>
      <c r="W36" s="18" t="str">
        <f t="shared" si="39"/>
        <v/>
      </c>
      <c r="X36" s="18" t="str">
        <f t="shared" si="39"/>
        <v/>
      </c>
      <c r="Y36" s="18" t="str">
        <f t="shared" si="39"/>
        <v/>
      </c>
      <c r="Z36" s="18" t="str">
        <f t="shared" si="39"/>
        <v/>
      </c>
      <c r="AA36" s="18" t="str">
        <f t="shared" si="39"/>
        <v/>
      </c>
      <c r="AB36" s="18" t="str">
        <f t="shared" si="39"/>
        <v/>
      </c>
      <c r="AC36" s="18" t="str">
        <f t="shared" si="39"/>
        <v/>
      </c>
      <c r="AD36" s="18" t="str">
        <f t="shared" si="39"/>
        <v/>
      </c>
      <c r="AE36" s="18" t="str">
        <f t="shared" si="39"/>
        <v/>
      </c>
      <c r="AF36" s="18" t="str">
        <f t="shared" si="39"/>
        <v/>
      </c>
      <c r="AG36" s="18" t="str">
        <f t="shared" si="39"/>
        <v/>
      </c>
      <c r="AH36" s="18" t="str">
        <f t="shared" si="39"/>
        <v/>
      </c>
      <c r="AI36" s="18" t="str">
        <f t="shared" si="39"/>
        <v/>
      </c>
      <c r="AJ36" s="18" t="str">
        <f t="shared" ref="AJ36:BO36" si="40">IF(AJ$28="022",AJ$11,"")</f>
        <v/>
      </c>
      <c r="AK36" s="18" t="str">
        <f t="shared" si="40"/>
        <v/>
      </c>
      <c r="AL36" s="18" t="str">
        <f t="shared" si="40"/>
        <v/>
      </c>
      <c r="AM36" s="18" t="str">
        <f t="shared" si="40"/>
        <v/>
      </c>
      <c r="AN36" s="18" t="str">
        <f t="shared" si="40"/>
        <v/>
      </c>
      <c r="AO36" s="18" t="str">
        <f t="shared" si="40"/>
        <v/>
      </c>
      <c r="AP36" s="18" t="str">
        <f t="shared" si="40"/>
        <v/>
      </c>
      <c r="AQ36" s="18" t="str">
        <f t="shared" si="40"/>
        <v/>
      </c>
      <c r="AR36" s="18" t="str">
        <f t="shared" si="40"/>
        <v/>
      </c>
      <c r="AS36" s="18" t="str">
        <f t="shared" si="40"/>
        <v/>
      </c>
      <c r="AT36" s="18" t="str">
        <f t="shared" si="40"/>
        <v/>
      </c>
      <c r="AU36" s="18" t="str">
        <f t="shared" si="40"/>
        <v/>
      </c>
      <c r="AV36" s="18" t="str">
        <f t="shared" si="40"/>
        <v/>
      </c>
      <c r="AW36" s="18" t="str">
        <f t="shared" si="40"/>
        <v/>
      </c>
      <c r="AX36" s="18" t="str">
        <f t="shared" si="40"/>
        <v/>
      </c>
      <c r="AY36" s="18" t="str">
        <f t="shared" si="40"/>
        <v/>
      </c>
      <c r="AZ36" s="18" t="str">
        <f t="shared" si="40"/>
        <v/>
      </c>
      <c r="BA36" s="18" t="str">
        <f t="shared" si="40"/>
        <v/>
      </c>
      <c r="BB36" s="18" t="str">
        <f t="shared" si="40"/>
        <v/>
      </c>
      <c r="BC36" s="18" t="str">
        <f t="shared" si="40"/>
        <v/>
      </c>
      <c r="BD36" s="18" t="str">
        <f t="shared" si="40"/>
        <v/>
      </c>
      <c r="BE36" s="18" t="str">
        <f t="shared" si="40"/>
        <v/>
      </c>
      <c r="BF36" s="18" t="str">
        <f t="shared" si="40"/>
        <v/>
      </c>
      <c r="BG36" s="18" t="str">
        <f t="shared" si="40"/>
        <v/>
      </c>
      <c r="BH36" s="18" t="str">
        <f t="shared" si="40"/>
        <v/>
      </c>
      <c r="BI36" s="18" t="str">
        <f t="shared" si="40"/>
        <v/>
      </c>
      <c r="BJ36" s="18" t="str">
        <f t="shared" si="40"/>
        <v/>
      </c>
      <c r="BK36" s="18" t="str">
        <f t="shared" si="40"/>
        <v/>
      </c>
      <c r="BL36" s="18" t="str">
        <f t="shared" si="40"/>
        <v/>
      </c>
      <c r="BM36" s="18" t="str">
        <f t="shared" si="40"/>
        <v/>
      </c>
      <c r="BN36" s="18" t="str">
        <f t="shared" si="40"/>
        <v/>
      </c>
      <c r="BO36" s="18" t="str">
        <f t="shared" si="40"/>
        <v/>
      </c>
      <c r="BP36" s="18" t="str">
        <f t="shared" ref="BP36:CU36" si="41">IF(BP$28="022",BP$11,"")</f>
        <v/>
      </c>
      <c r="BQ36" s="18" t="str">
        <f t="shared" si="41"/>
        <v/>
      </c>
      <c r="BR36" s="18" t="str">
        <f t="shared" si="41"/>
        <v/>
      </c>
      <c r="BS36" s="18" t="str">
        <f t="shared" si="41"/>
        <v/>
      </c>
      <c r="BT36" s="18" t="str">
        <f t="shared" si="41"/>
        <v/>
      </c>
      <c r="BU36" s="18" t="str">
        <f t="shared" si="41"/>
        <v/>
      </c>
      <c r="BV36" s="18" t="str">
        <f t="shared" si="41"/>
        <v/>
      </c>
      <c r="BW36" s="18" t="str">
        <f t="shared" si="41"/>
        <v/>
      </c>
      <c r="BX36" s="18" t="str">
        <f t="shared" si="41"/>
        <v/>
      </c>
      <c r="BY36" s="18" t="str">
        <f t="shared" si="41"/>
        <v/>
      </c>
      <c r="BZ36" s="18" t="str">
        <f t="shared" si="41"/>
        <v/>
      </c>
      <c r="CA36" s="18" t="str">
        <f t="shared" si="41"/>
        <v/>
      </c>
      <c r="CB36" s="18" t="str">
        <f t="shared" si="41"/>
        <v/>
      </c>
      <c r="CC36" s="18" t="str">
        <f t="shared" si="41"/>
        <v/>
      </c>
      <c r="CD36" s="18" t="str">
        <f t="shared" si="41"/>
        <v/>
      </c>
      <c r="CE36" s="18" t="str">
        <f t="shared" si="41"/>
        <v/>
      </c>
      <c r="CF36" s="18" t="str">
        <f t="shared" si="41"/>
        <v/>
      </c>
      <c r="CG36" s="18" t="str">
        <f t="shared" si="41"/>
        <v/>
      </c>
      <c r="CH36" s="18" t="str">
        <f t="shared" si="41"/>
        <v/>
      </c>
      <c r="CI36" s="18" t="str">
        <f t="shared" si="41"/>
        <v/>
      </c>
      <c r="CJ36" s="18" t="str">
        <f t="shared" si="41"/>
        <v/>
      </c>
      <c r="CK36" s="18" t="str">
        <f t="shared" si="41"/>
        <v/>
      </c>
      <c r="CL36" s="18" t="str">
        <f t="shared" si="41"/>
        <v/>
      </c>
      <c r="CM36" s="18" t="str">
        <f t="shared" si="41"/>
        <v/>
      </c>
      <c r="CN36" s="18" t="str">
        <f t="shared" si="41"/>
        <v/>
      </c>
      <c r="CO36" s="18" t="str">
        <f t="shared" si="41"/>
        <v/>
      </c>
      <c r="CP36" s="18" t="str">
        <f t="shared" si="41"/>
        <v/>
      </c>
      <c r="CQ36" s="18" t="str">
        <f t="shared" si="41"/>
        <v/>
      </c>
      <c r="CR36" s="18" t="str">
        <f t="shared" si="41"/>
        <v/>
      </c>
      <c r="CS36" s="18" t="str">
        <f t="shared" si="41"/>
        <v/>
      </c>
      <c r="CT36" s="18" t="str">
        <f t="shared" si="41"/>
        <v/>
      </c>
      <c r="CU36" s="18" t="str">
        <f t="shared" si="41"/>
        <v/>
      </c>
      <c r="CV36" s="18" t="str">
        <f t="shared" ref="CV36:EA36" si="42">IF(CV$28="022",CV$11,"")</f>
        <v/>
      </c>
      <c r="CW36" s="18" t="str">
        <f t="shared" si="42"/>
        <v/>
      </c>
      <c r="CX36" s="18" t="str">
        <f t="shared" si="42"/>
        <v/>
      </c>
      <c r="CY36" s="18" t="str">
        <f t="shared" si="42"/>
        <v/>
      </c>
      <c r="CZ36" s="18" t="str">
        <f t="shared" si="42"/>
        <v/>
      </c>
      <c r="DA36" s="18" t="str">
        <f t="shared" si="42"/>
        <v/>
      </c>
      <c r="DB36" s="18" t="str">
        <f t="shared" si="42"/>
        <v/>
      </c>
      <c r="DC36" s="18" t="str">
        <f t="shared" si="42"/>
        <v/>
      </c>
      <c r="DD36" s="18" t="str">
        <f t="shared" si="42"/>
        <v/>
      </c>
      <c r="DE36" s="18" t="str">
        <f t="shared" si="42"/>
        <v/>
      </c>
      <c r="DF36" s="18" t="str">
        <f t="shared" si="42"/>
        <v/>
      </c>
      <c r="DG36" s="18" t="str">
        <f t="shared" si="42"/>
        <v/>
      </c>
      <c r="DH36" s="18" t="str">
        <f t="shared" si="42"/>
        <v/>
      </c>
      <c r="DI36" s="18" t="str">
        <f t="shared" si="42"/>
        <v/>
      </c>
      <c r="DJ36" s="18" t="str">
        <f t="shared" si="42"/>
        <v/>
      </c>
      <c r="DK36" s="18" t="str">
        <f t="shared" si="42"/>
        <v/>
      </c>
      <c r="DL36" s="18" t="str">
        <f t="shared" si="42"/>
        <v/>
      </c>
      <c r="DM36" s="18" t="str">
        <f t="shared" si="42"/>
        <v/>
      </c>
      <c r="DN36" s="18" t="str">
        <f t="shared" si="42"/>
        <v/>
      </c>
      <c r="DO36" s="18" t="str">
        <f t="shared" si="42"/>
        <v/>
      </c>
      <c r="DP36" s="18" t="str">
        <f t="shared" si="42"/>
        <v/>
      </c>
      <c r="DQ36" s="18" t="str">
        <f t="shared" si="42"/>
        <v/>
      </c>
      <c r="DR36" s="18" t="str">
        <f t="shared" si="42"/>
        <v/>
      </c>
      <c r="DS36" s="18" t="str">
        <f t="shared" si="42"/>
        <v/>
      </c>
      <c r="DT36" s="18" t="str">
        <f t="shared" si="42"/>
        <v/>
      </c>
      <c r="DU36" s="18" t="str">
        <f t="shared" si="42"/>
        <v/>
      </c>
      <c r="DV36" s="18" t="str">
        <f t="shared" si="42"/>
        <v/>
      </c>
      <c r="DW36" s="18" t="str">
        <f t="shared" si="42"/>
        <v/>
      </c>
      <c r="DX36" s="18" t="str">
        <f t="shared" si="42"/>
        <v/>
      </c>
      <c r="DY36" s="18" t="str">
        <f t="shared" si="42"/>
        <v/>
      </c>
      <c r="DZ36" s="18" t="str">
        <f t="shared" si="42"/>
        <v/>
      </c>
      <c r="EA36" s="18" t="str">
        <f t="shared" si="42"/>
        <v/>
      </c>
      <c r="EB36" s="18" t="str">
        <f t="shared" ref="EB36:EW36" si="43">IF(EB$28="022",EB$11,"")</f>
        <v/>
      </c>
      <c r="EC36" s="18" t="str">
        <f t="shared" si="43"/>
        <v/>
      </c>
      <c r="ED36" s="18" t="str">
        <f t="shared" si="43"/>
        <v/>
      </c>
      <c r="EE36" s="18" t="str">
        <f t="shared" si="43"/>
        <v/>
      </c>
      <c r="EF36" s="18" t="str">
        <f t="shared" si="43"/>
        <v/>
      </c>
      <c r="EG36" s="18" t="str">
        <f t="shared" si="43"/>
        <v/>
      </c>
      <c r="EH36" s="18" t="str">
        <f t="shared" si="43"/>
        <v/>
      </c>
      <c r="EI36" s="18" t="str">
        <f t="shared" si="43"/>
        <v/>
      </c>
      <c r="EJ36" s="18" t="str">
        <f t="shared" si="43"/>
        <v/>
      </c>
      <c r="EK36" s="18" t="str">
        <f t="shared" si="43"/>
        <v/>
      </c>
      <c r="EL36" s="18" t="str">
        <f t="shared" si="43"/>
        <v/>
      </c>
      <c r="EM36" s="18" t="str">
        <f t="shared" si="43"/>
        <v/>
      </c>
      <c r="EN36" s="18" t="str">
        <f t="shared" si="43"/>
        <v/>
      </c>
      <c r="EO36" s="18" t="str">
        <f t="shared" si="43"/>
        <v/>
      </c>
      <c r="EP36" s="18" t="str">
        <f t="shared" si="43"/>
        <v/>
      </c>
      <c r="EQ36" s="18" t="str">
        <f t="shared" si="43"/>
        <v/>
      </c>
      <c r="ER36" s="18" t="str">
        <f t="shared" si="43"/>
        <v/>
      </c>
      <c r="ES36" s="18" t="str">
        <f t="shared" si="43"/>
        <v/>
      </c>
      <c r="ET36" s="18" t="str">
        <f t="shared" si="43"/>
        <v/>
      </c>
      <c r="EU36" s="18" t="str">
        <f t="shared" si="43"/>
        <v/>
      </c>
      <c r="EV36" s="18" t="str">
        <f t="shared" si="43"/>
        <v/>
      </c>
      <c r="EW36" s="18" t="str">
        <f t="shared" si="43"/>
        <v/>
      </c>
      <c r="EX36" s="330"/>
      <c r="EY36" s="330"/>
      <c r="EZ36" s="378" t="s">
        <v>1500</v>
      </c>
      <c r="FA36" s="330"/>
      <c r="FB36" s="330"/>
      <c r="FC36" s="330"/>
      <c r="FD36" s="330"/>
      <c r="FE36" s="349"/>
      <c r="FF36" s="348"/>
    </row>
    <row r="37" spans="2:162" outlineLevel="1">
      <c r="B37" s="382"/>
      <c r="C37" s="377" t="s">
        <v>32</v>
      </c>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8"/>
      <c r="BK37" s="18"/>
      <c r="BL37" s="18"/>
      <c r="BM37" s="18"/>
      <c r="BN37" s="18"/>
      <c r="BO37" s="18"/>
      <c r="BP37" s="18"/>
      <c r="BQ37" s="18"/>
      <c r="BR37" s="18"/>
      <c r="BS37" s="18"/>
      <c r="BT37" s="18"/>
      <c r="BU37" s="18"/>
      <c r="BV37" s="18"/>
      <c r="BW37" s="18"/>
      <c r="BX37" s="18"/>
      <c r="BY37" s="18"/>
      <c r="BZ37" s="18"/>
      <c r="CA37" s="18"/>
      <c r="CB37" s="18"/>
      <c r="CC37" s="18"/>
      <c r="CD37" s="18"/>
      <c r="CE37" s="18"/>
      <c r="CF37" s="18"/>
      <c r="CG37" s="18"/>
      <c r="CH37" s="18"/>
      <c r="CI37" s="18"/>
      <c r="CJ37" s="18"/>
      <c r="CK37" s="18"/>
      <c r="CL37" s="18"/>
      <c r="CM37" s="18"/>
      <c r="CN37" s="18"/>
      <c r="CO37" s="18"/>
      <c r="CP37" s="18"/>
      <c r="CQ37" s="18"/>
      <c r="CR37" s="18"/>
      <c r="CS37" s="18"/>
      <c r="CT37" s="18"/>
      <c r="CU37" s="18"/>
      <c r="CV37" s="18"/>
      <c r="CW37" s="18"/>
      <c r="CX37" s="18"/>
      <c r="CY37" s="18"/>
      <c r="CZ37" s="18"/>
      <c r="DA37" s="18"/>
      <c r="DB37" s="18"/>
      <c r="DC37" s="18"/>
      <c r="DD37" s="18"/>
      <c r="DE37" s="18"/>
      <c r="DF37" s="18"/>
      <c r="DG37" s="18"/>
      <c r="DH37" s="18"/>
      <c r="DI37" s="18"/>
      <c r="DJ37" s="18"/>
      <c r="DK37" s="18"/>
      <c r="DL37" s="18"/>
      <c r="DM37" s="18"/>
      <c r="DN37" s="18"/>
      <c r="DO37" s="18"/>
      <c r="DP37" s="18"/>
      <c r="DQ37" s="18"/>
      <c r="DR37" s="18"/>
      <c r="DS37" s="18"/>
      <c r="DT37" s="18"/>
      <c r="DU37" s="18"/>
      <c r="DV37" s="18"/>
      <c r="DW37" s="18"/>
      <c r="DX37" s="18"/>
      <c r="DY37" s="18"/>
      <c r="DZ37" s="18"/>
      <c r="EA37" s="18"/>
      <c r="EB37" s="18"/>
      <c r="EC37" s="18"/>
      <c r="ED37" s="18"/>
      <c r="EE37" s="18"/>
      <c r="EF37" s="18"/>
      <c r="EG37" s="18"/>
      <c r="EH37" s="18"/>
      <c r="EI37" s="18"/>
      <c r="EJ37" s="18"/>
      <c r="EK37" s="18"/>
      <c r="EL37" s="18"/>
      <c r="EM37" s="18"/>
      <c r="EN37" s="18"/>
      <c r="EO37" s="18"/>
      <c r="EP37" s="18"/>
      <c r="EQ37" s="18"/>
      <c r="ER37" s="18"/>
      <c r="ES37" s="18"/>
      <c r="ET37" s="18"/>
      <c r="EU37" s="18"/>
      <c r="EV37" s="18"/>
      <c r="EW37" s="18"/>
      <c r="EX37" s="330"/>
      <c r="EY37" s="330"/>
      <c r="EZ37" s="378" t="s">
        <v>1095</v>
      </c>
      <c r="FA37" s="330"/>
      <c r="FB37" s="330"/>
      <c r="FC37" s="330"/>
      <c r="FD37" s="330"/>
      <c r="FE37" s="349"/>
      <c r="FF37" s="348"/>
    </row>
    <row r="38" spans="2:162" outlineLevel="1">
      <c r="B38" s="376" t="s">
        <v>1236</v>
      </c>
      <c r="C38" s="377" t="s">
        <v>32</v>
      </c>
      <c r="D38" s="18" t="str">
        <f t="shared" ref="D38:AI38" si="44">IF(D$28="031",D$11,"")</f>
        <v/>
      </c>
      <c r="E38" s="18" t="str">
        <f t="shared" si="44"/>
        <v/>
      </c>
      <c r="F38" s="18" t="str">
        <f t="shared" si="44"/>
        <v/>
      </c>
      <c r="G38" s="18" t="str">
        <f t="shared" si="44"/>
        <v/>
      </c>
      <c r="H38" s="18" t="str">
        <f t="shared" si="44"/>
        <v/>
      </c>
      <c r="I38" s="18" t="str">
        <f t="shared" si="44"/>
        <v/>
      </c>
      <c r="J38" s="18" t="str">
        <f t="shared" si="44"/>
        <v/>
      </c>
      <c r="K38" s="18" t="str">
        <f t="shared" si="44"/>
        <v/>
      </c>
      <c r="L38" s="18" t="str">
        <f t="shared" si="44"/>
        <v/>
      </c>
      <c r="M38" s="18" t="str">
        <f t="shared" si="44"/>
        <v/>
      </c>
      <c r="N38" s="18" t="str">
        <f t="shared" si="44"/>
        <v/>
      </c>
      <c r="O38" s="18" t="str">
        <f t="shared" si="44"/>
        <v/>
      </c>
      <c r="P38" s="18" t="str">
        <f t="shared" si="44"/>
        <v/>
      </c>
      <c r="Q38" s="18" t="str">
        <f t="shared" si="44"/>
        <v/>
      </c>
      <c r="R38" s="18" t="str">
        <f t="shared" si="44"/>
        <v/>
      </c>
      <c r="S38" s="18" t="str">
        <f t="shared" si="44"/>
        <v/>
      </c>
      <c r="T38" s="18" t="str">
        <f t="shared" si="44"/>
        <v/>
      </c>
      <c r="U38" s="18" t="str">
        <f t="shared" si="44"/>
        <v/>
      </c>
      <c r="V38" s="18" t="str">
        <f t="shared" si="44"/>
        <v/>
      </c>
      <c r="W38" s="18" t="str">
        <f t="shared" si="44"/>
        <v/>
      </c>
      <c r="X38" s="18" t="str">
        <f t="shared" si="44"/>
        <v/>
      </c>
      <c r="Y38" s="18" t="str">
        <f t="shared" si="44"/>
        <v/>
      </c>
      <c r="Z38" s="18" t="str">
        <f t="shared" si="44"/>
        <v/>
      </c>
      <c r="AA38" s="18" t="str">
        <f t="shared" si="44"/>
        <v/>
      </c>
      <c r="AB38" s="18" t="str">
        <f t="shared" si="44"/>
        <v/>
      </c>
      <c r="AC38" s="18" t="str">
        <f t="shared" si="44"/>
        <v/>
      </c>
      <c r="AD38" s="18" t="str">
        <f t="shared" si="44"/>
        <v/>
      </c>
      <c r="AE38" s="18" t="str">
        <f t="shared" si="44"/>
        <v/>
      </c>
      <c r="AF38" s="18" t="str">
        <f t="shared" si="44"/>
        <v/>
      </c>
      <c r="AG38" s="18" t="str">
        <f t="shared" si="44"/>
        <v/>
      </c>
      <c r="AH38" s="18" t="str">
        <f t="shared" si="44"/>
        <v/>
      </c>
      <c r="AI38" s="18" t="str">
        <f t="shared" si="44"/>
        <v/>
      </c>
      <c r="AJ38" s="18" t="str">
        <f t="shared" ref="AJ38:BO38" si="45">IF(AJ$28="031",AJ$11,"")</f>
        <v/>
      </c>
      <c r="AK38" s="18" t="str">
        <f t="shared" si="45"/>
        <v/>
      </c>
      <c r="AL38" s="18" t="str">
        <f t="shared" si="45"/>
        <v/>
      </c>
      <c r="AM38" s="18" t="str">
        <f t="shared" si="45"/>
        <v/>
      </c>
      <c r="AN38" s="18" t="str">
        <f t="shared" si="45"/>
        <v/>
      </c>
      <c r="AO38" s="18" t="str">
        <f t="shared" si="45"/>
        <v/>
      </c>
      <c r="AP38" s="18" t="str">
        <f t="shared" si="45"/>
        <v/>
      </c>
      <c r="AQ38" s="18" t="str">
        <f t="shared" si="45"/>
        <v/>
      </c>
      <c r="AR38" s="18" t="str">
        <f t="shared" si="45"/>
        <v/>
      </c>
      <c r="AS38" s="18" t="str">
        <f t="shared" si="45"/>
        <v/>
      </c>
      <c r="AT38" s="18" t="str">
        <f t="shared" si="45"/>
        <v/>
      </c>
      <c r="AU38" s="18" t="str">
        <f t="shared" si="45"/>
        <v/>
      </c>
      <c r="AV38" s="18" t="str">
        <f t="shared" si="45"/>
        <v/>
      </c>
      <c r="AW38" s="18" t="str">
        <f t="shared" si="45"/>
        <v/>
      </c>
      <c r="AX38" s="18" t="str">
        <f t="shared" si="45"/>
        <v/>
      </c>
      <c r="AY38" s="18" t="str">
        <f t="shared" si="45"/>
        <v/>
      </c>
      <c r="AZ38" s="18" t="str">
        <f t="shared" si="45"/>
        <v/>
      </c>
      <c r="BA38" s="18" t="str">
        <f t="shared" si="45"/>
        <v/>
      </c>
      <c r="BB38" s="18" t="str">
        <f t="shared" si="45"/>
        <v/>
      </c>
      <c r="BC38" s="18" t="str">
        <f t="shared" si="45"/>
        <v/>
      </c>
      <c r="BD38" s="18" t="str">
        <f t="shared" si="45"/>
        <v/>
      </c>
      <c r="BE38" s="18" t="str">
        <f t="shared" si="45"/>
        <v/>
      </c>
      <c r="BF38" s="18" t="str">
        <f t="shared" si="45"/>
        <v/>
      </c>
      <c r="BG38" s="18" t="str">
        <f t="shared" si="45"/>
        <v/>
      </c>
      <c r="BH38" s="18" t="str">
        <f t="shared" si="45"/>
        <v/>
      </c>
      <c r="BI38" s="18" t="str">
        <f t="shared" si="45"/>
        <v/>
      </c>
      <c r="BJ38" s="18" t="str">
        <f t="shared" si="45"/>
        <v/>
      </c>
      <c r="BK38" s="18" t="str">
        <f t="shared" si="45"/>
        <v/>
      </c>
      <c r="BL38" s="18" t="str">
        <f t="shared" si="45"/>
        <v/>
      </c>
      <c r="BM38" s="18" t="str">
        <f t="shared" si="45"/>
        <v/>
      </c>
      <c r="BN38" s="18" t="str">
        <f t="shared" si="45"/>
        <v/>
      </c>
      <c r="BO38" s="18" t="str">
        <f t="shared" si="45"/>
        <v/>
      </c>
      <c r="BP38" s="18" t="str">
        <f t="shared" ref="BP38:CU38" si="46">IF(BP$28="031",BP$11,"")</f>
        <v/>
      </c>
      <c r="BQ38" s="18" t="str">
        <f t="shared" si="46"/>
        <v/>
      </c>
      <c r="BR38" s="18" t="str">
        <f t="shared" si="46"/>
        <v/>
      </c>
      <c r="BS38" s="18" t="str">
        <f t="shared" si="46"/>
        <v/>
      </c>
      <c r="BT38" s="18" t="str">
        <f t="shared" si="46"/>
        <v/>
      </c>
      <c r="BU38" s="18" t="str">
        <f t="shared" si="46"/>
        <v/>
      </c>
      <c r="BV38" s="18" t="str">
        <f t="shared" si="46"/>
        <v/>
      </c>
      <c r="BW38" s="18" t="str">
        <f t="shared" si="46"/>
        <v/>
      </c>
      <c r="BX38" s="18" t="str">
        <f t="shared" si="46"/>
        <v/>
      </c>
      <c r="BY38" s="18" t="str">
        <f t="shared" si="46"/>
        <v/>
      </c>
      <c r="BZ38" s="18" t="str">
        <f t="shared" si="46"/>
        <v/>
      </c>
      <c r="CA38" s="18" t="str">
        <f t="shared" si="46"/>
        <v/>
      </c>
      <c r="CB38" s="18" t="str">
        <f t="shared" si="46"/>
        <v/>
      </c>
      <c r="CC38" s="18" t="str">
        <f t="shared" si="46"/>
        <v/>
      </c>
      <c r="CD38" s="18" t="str">
        <f t="shared" si="46"/>
        <v/>
      </c>
      <c r="CE38" s="18" t="str">
        <f t="shared" si="46"/>
        <v/>
      </c>
      <c r="CF38" s="18" t="str">
        <f t="shared" si="46"/>
        <v/>
      </c>
      <c r="CG38" s="18" t="str">
        <f t="shared" si="46"/>
        <v/>
      </c>
      <c r="CH38" s="18" t="str">
        <f t="shared" si="46"/>
        <v/>
      </c>
      <c r="CI38" s="18" t="str">
        <f t="shared" si="46"/>
        <v/>
      </c>
      <c r="CJ38" s="18" t="str">
        <f t="shared" si="46"/>
        <v/>
      </c>
      <c r="CK38" s="18" t="str">
        <f t="shared" si="46"/>
        <v/>
      </c>
      <c r="CL38" s="18" t="str">
        <f t="shared" si="46"/>
        <v/>
      </c>
      <c r="CM38" s="18" t="str">
        <f t="shared" si="46"/>
        <v/>
      </c>
      <c r="CN38" s="18" t="str">
        <f t="shared" si="46"/>
        <v/>
      </c>
      <c r="CO38" s="18" t="str">
        <f t="shared" si="46"/>
        <v/>
      </c>
      <c r="CP38" s="18" t="str">
        <f t="shared" si="46"/>
        <v/>
      </c>
      <c r="CQ38" s="18" t="str">
        <f t="shared" si="46"/>
        <v/>
      </c>
      <c r="CR38" s="18" t="str">
        <f t="shared" si="46"/>
        <v/>
      </c>
      <c r="CS38" s="18" t="str">
        <f t="shared" si="46"/>
        <v/>
      </c>
      <c r="CT38" s="18" t="str">
        <f t="shared" si="46"/>
        <v/>
      </c>
      <c r="CU38" s="18" t="str">
        <f t="shared" si="46"/>
        <v/>
      </c>
      <c r="CV38" s="18" t="str">
        <f t="shared" ref="CV38:EA38" si="47">IF(CV$28="031",CV$11,"")</f>
        <v/>
      </c>
      <c r="CW38" s="18" t="str">
        <f t="shared" si="47"/>
        <v/>
      </c>
      <c r="CX38" s="18" t="str">
        <f t="shared" si="47"/>
        <v/>
      </c>
      <c r="CY38" s="18" t="str">
        <f t="shared" si="47"/>
        <v/>
      </c>
      <c r="CZ38" s="18" t="str">
        <f t="shared" si="47"/>
        <v/>
      </c>
      <c r="DA38" s="18" t="str">
        <f t="shared" si="47"/>
        <v/>
      </c>
      <c r="DB38" s="18" t="str">
        <f t="shared" si="47"/>
        <v/>
      </c>
      <c r="DC38" s="18" t="str">
        <f t="shared" si="47"/>
        <v/>
      </c>
      <c r="DD38" s="18" t="str">
        <f t="shared" si="47"/>
        <v/>
      </c>
      <c r="DE38" s="18" t="str">
        <f t="shared" si="47"/>
        <v/>
      </c>
      <c r="DF38" s="18" t="str">
        <f t="shared" si="47"/>
        <v/>
      </c>
      <c r="DG38" s="18" t="str">
        <f t="shared" si="47"/>
        <v/>
      </c>
      <c r="DH38" s="18" t="str">
        <f t="shared" si="47"/>
        <v/>
      </c>
      <c r="DI38" s="18" t="str">
        <f t="shared" si="47"/>
        <v/>
      </c>
      <c r="DJ38" s="18" t="str">
        <f t="shared" si="47"/>
        <v/>
      </c>
      <c r="DK38" s="18" t="str">
        <f t="shared" si="47"/>
        <v/>
      </c>
      <c r="DL38" s="18" t="str">
        <f t="shared" si="47"/>
        <v/>
      </c>
      <c r="DM38" s="18" t="str">
        <f t="shared" si="47"/>
        <v/>
      </c>
      <c r="DN38" s="18" t="str">
        <f t="shared" si="47"/>
        <v/>
      </c>
      <c r="DO38" s="18" t="str">
        <f t="shared" si="47"/>
        <v/>
      </c>
      <c r="DP38" s="18" t="str">
        <f t="shared" si="47"/>
        <v/>
      </c>
      <c r="DQ38" s="18" t="str">
        <f t="shared" si="47"/>
        <v/>
      </c>
      <c r="DR38" s="18" t="str">
        <f t="shared" si="47"/>
        <v/>
      </c>
      <c r="DS38" s="18" t="str">
        <f t="shared" si="47"/>
        <v/>
      </c>
      <c r="DT38" s="18" t="str">
        <f t="shared" si="47"/>
        <v/>
      </c>
      <c r="DU38" s="18" t="str">
        <f t="shared" si="47"/>
        <v/>
      </c>
      <c r="DV38" s="18" t="str">
        <f t="shared" si="47"/>
        <v/>
      </c>
      <c r="DW38" s="18" t="str">
        <f t="shared" si="47"/>
        <v/>
      </c>
      <c r="DX38" s="18" t="str">
        <f t="shared" si="47"/>
        <v/>
      </c>
      <c r="DY38" s="18" t="str">
        <f t="shared" si="47"/>
        <v/>
      </c>
      <c r="DZ38" s="18" t="str">
        <f t="shared" si="47"/>
        <v/>
      </c>
      <c r="EA38" s="18" t="str">
        <f t="shared" si="47"/>
        <v/>
      </c>
      <c r="EB38" s="18" t="str">
        <f t="shared" ref="EB38:EW38" si="48">IF(EB$28="031",EB$11,"")</f>
        <v/>
      </c>
      <c r="EC38" s="18" t="str">
        <f t="shared" si="48"/>
        <v/>
      </c>
      <c r="ED38" s="18" t="str">
        <f t="shared" si="48"/>
        <v/>
      </c>
      <c r="EE38" s="18" t="str">
        <f t="shared" si="48"/>
        <v/>
      </c>
      <c r="EF38" s="18" t="str">
        <f t="shared" si="48"/>
        <v/>
      </c>
      <c r="EG38" s="18" t="str">
        <f t="shared" si="48"/>
        <v/>
      </c>
      <c r="EH38" s="18" t="str">
        <f t="shared" si="48"/>
        <v/>
      </c>
      <c r="EI38" s="18" t="str">
        <f t="shared" si="48"/>
        <v/>
      </c>
      <c r="EJ38" s="18" t="str">
        <f t="shared" si="48"/>
        <v/>
      </c>
      <c r="EK38" s="18" t="str">
        <f t="shared" si="48"/>
        <v/>
      </c>
      <c r="EL38" s="18" t="str">
        <f t="shared" si="48"/>
        <v/>
      </c>
      <c r="EM38" s="18" t="str">
        <f t="shared" si="48"/>
        <v/>
      </c>
      <c r="EN38" s="18" t="str">
        <f t="shared" si="48"/>
        <v/>
      </c>
      <c r="EO38" s="18" t="str">
        <f t="shared" si="48"/>
        <v/>
      </c>
      <c r="EP38" s="18" t="str">
        <f t="shared" si="48"/>
        <v/>
      </c>
      <c r="EQ38" s="18" t="str">
        <f t="shared" si="48"/>
        <v/>
      </c>
      <c r="ER38" s="18" t="str">
        <f t="shared" si="48"/>
        <v/>
      </c>
      <c r="ES38" s="18" t="str">
        <f t="shared" si="48"/>
        <v/>
      </c>
      <c r="ET38" s="18" t="str">
        <f t="shared" si="48"/>
        <v/>
      </c>
      <c r="EU38" s="18" t="str">
        <f t="shared" si="48"/>
        <v/>
      </c>
      <c r="EV38" s="18" t="str">
        <f t="shared" si="48"/>
        <v/>
      </c>
      <c r="EW38" s="18" t="str">
        <f t="shared" si="48"/>
        <v/>
      </c>
      <c r="EX38" s="330"/>
      <c r="EY38" s="330"/>
      <c r="EZ38" s="378" t="s">
        <v>2687</v>
      </c>
      <c r="FA38" s="330"/>
      <c r="FB38" s="330"/>
      <c r="FC38" s="330"/>
      <c r="FD38" s="330"/>
      <c r="FE38" s="349"/>
      <c r="FF38" s="348"/>
    </row>
    <row r="39" spans="2:162" outlineLevel="1">
      <c r="B39" s="380" t="s">
        <v>1611</v>
      </c>
      <c r="C39" s="377" t="s">
        <v>32</v>
      </c>
      <c r="D39" s="18" t="str">
        <f t="shared" ref="D39:AI39" si="49">IF(D$28="032",D$11,"")</f>
        <v/>
      </c>
      <c r="E39" s="18" t="str">
        <f t="shared" si="49"/>
        <v/>
      </c>
      <c r="F39" s="18" t="str">
        <f t="shared" si="49"/>
        <v/>
      </c>
      <c r="G39" s="18">
        <f t="shared" si="49"/>
        <v>10000</v>
      </c>
      <c r="H39" s="18" t="str">
        <f t="shared" si="49"/>
        <v/>
      </c>
      <c r="I39" s="18" t="str">
        <f t="shared" si="49"/>
        <v/>
      </c>
      <c r="J39" s="18" t="str">
        <f t="shared" si="49"/>
        <v/>
      </c>
      <c r="K39" s="18" t="str">
        <f t="shared" si="49"/>
        <v/>
      </c>
      <c r="L39" s="18" t="str">
        <f t="shared" si="49"/>
        <v/>
      </c>
      <c r="M39" s="18" t="str">
        <f t="shared" si="49"/>
        <v/>
      </c>
      <c r="N39" s="18" t="str">
        <f t="shared" si="49"/>
        <v/>
      </c>
      <c r="O39" s="18" t="str">
        <f t="shared" si="49"/>
        <v/>
      </c>
      <c r="P39" s="18" t="str">
        <f t="shared" si="49"/>
        <v/>
      </c>
      <c r="Q39" s="18" t="str">
        <f t="shared" si="49"/>
        <v/>
      </c>
      <c r="R39" s="18" t="str">
        <f t="shared" si="49"/>
        <v/>
      </c>
      <c r="S39" s="18" t="str">
        <f t="shared" si="49"/>
        <v/>
      </c>
      <c r="T39" s="18" t="str">
        <f t="shared" si="49"/>
        <v/>
      </c>
      <c r="U39" s="18" t="str">
        <f t="shared" si="49"/>
        <v/>
      </c>
      <c r="V39" s="18" t="str">
        <f t="shared" si="49"/>
        <v/>
      </c>
      <c r="W39" s="18" t="str">
        <f t="shared" si="49"/>
        <v/>
      </c>
      <c r="X39" s="18" t="str">
        <f t="shared" si="49"/>
        <v/>
      </c>
      <c r="Y39" s="18" t="str">
        <f t="shared" si="49"/>
        <v/>
      </c>
      <c r="Z39" s="18" t="str">
        <f t="shared" si="49"/>
        <v/>
      </c>
      <c r="AA39" s="18" t="str">
        <f t="shared" si="49"/>
        <v/>
      </c>
      <c r="AB39" s="18" t="str">
        <f t="shared" si="49"/>
        <v/>
      </c>
      <c r="AC39" s="18" t="str">
        <f t="shared" si="49"/>
        <v/>
      </c>
      <c r="AD39" s="18" t="str">
        <f t="shared" si="49"/>
        <v/>
      </c>
      <c r="AE39" s="18" t="str">
        <f t="shared" si="49"/>
        <v/>
      </c>
      <c r="AF39" s="18" t="str">
        <f t="shared" si="49"/>
        <v/>
      </c>
      <c r="AG39" s="18" t="str">
        <f t="shared" si="49"/>
        <v/>
      </c>
      <c r="AH39" s="18" t="str">
        <f t="shared" si="49"/>
        <v/>
      </c>
      <c r="AI39" s="18" t="str">
        <f t="shared" si="49"/>
        <v/>
      </c>
      <c r="AJ39" s="18" t="str">
        <f t="shared" ref="AJ39:BO39" si="50">IF(AJ$28="032",AJ$11,"")</f>
        <v/>
      </c>
      <c r="AK39" s="18" t="str">
        <f t="shared" si="50"/>
        <v/>
      </c>
      <c r="AL39" s="18" t="str">
        <f t="shared" si="50"/>
        <v/>
      </c>
      <c r="AM39" s="18" t="str">
        <f t="shared" si="50"/>
        <v/>
      </c>
      <c r="AN39" s="18" t="str">
        <f t="shared" si="50"/>
        <v/>
      </c>
      <c r="AO39" s="18" t="str">
        <f t="shared" si="50"/>
        <v/>
      </c>
      <c r="AP39" s="18" t="str">
        <f t="shared" si="50"/>
        <v/>
      </c>
      <c r="AQ39" s="18" t="str">
        <f t="shared" si="50"/>
        <v/>
      </c>
      <c r="AR39" s="18" t="str">
        <f t="shared" si="50"/>
        <v/>
      </c>
      <c r="AS39" s="18" t="str">
        <f t="shared" si="50"/>
        <v/>
      </c>
      <c r="AT39" s="18" t="str">
        <f t="shared" si="50"/>
        <v/>
      </c>
      <c r="AU39" s="18" t="str">
        <f t="shared" si="50"/>
        <v/>
      </c>
      <c r="AV39" s="18" t="str">
        <f t="shared" si="50"/>
        <v/>
      </c>
      <c r="AW39" s="18" t="str">
        <f t="shared" si="50"/>
        <v/>
      </c>
      <c r="AX39" s="18" t="str">
        <f t="shared" si="50"/>
        <v/>
      </c>
      <c r="AY39" s="18" t="str">
        <f t="shared" si="50"/>
        <v/>
      </c>
      <c r="AZ39" s="18" t="str">
        <f t="shared" si="50"/>
        <v/>
      </c>
      <c r="BA39" s="18" t="str">
        <f t="shared" si="50"/>
        <v/>
      </c>
      <c r="BB39" s="18" t="str">
        <f t="shared" si="50"/>
        <v/>
      </c>
      <c r="BC39" s="18" t="str">
        <f t="shared" si="50"/>
        <v/>
      </c>
      <c r="BD39" s="18" t="str">
        <f t="shared" si="50"/>
        <v/>
      </c>
      <c r="BE39" s="18" t="str">
        <f t="shared" si="50"/>
        <v/>
      </c>
      <c r="BF39" s="18" t="str">
        <f t="shared" si="50"/>
        <v/>
      </c>
      <c r="BG39" s="18" t="str">
        <f t="shared" si="50"/>
        <v/>
      </c>
      <c r="BH39" s="18" t="str">
        <f t="shared" si="50"/>
        <v/>
      </c>
      <c r="BI39" s="18" t="str">
        <f t="shared" si="50"/>
        <v/>
      </c>
      <c r="BJ39" s="18" t="str">
        <f t="shared" si="50"/>
        <v/>
      </c>
      <c r="BK39" s="18" t="str">
        <f t="shared" si="50"/>
        <v/>
      </c>
      <c r="BL39" s="18" t="str">
        <f t="shared" si="50"/>
        <v/>
      </c>
      <c r="BM39" s="18" t="str">
        <f t="shared" si="50"/>
        <v/>
      </c>
      <c r="BN39" s="18" t="str">
        <f t="shared" si="50"/>
        <v/>
      </c>
      <c r="BO39" s="18" t="str">
        <f t="shared" si="50"/>
        <v/>
      </c>
      <c r="BP39" s="18" t="str">
        <f t="shared" ref="BP39:CU39" si="51">IF(BP$28="032",BP$11,"")</f>
        <v/>
      </c>
      <c r="BQ39" s="18" t="str">
        <f t="shared" si="51"/>
        <v/>
      </c>
      <c r="BR39" s="18" t="str">
        <f t="shared" si="51"/>
        <v/>
      </c>
      <c r="BS39" s="18" t="str">
        <f t="shared" si="51"/>
        <v/>
      </c>
      <c r="BT39" s="18" t="str">
        <f t="shared" si="51"/>
        <v/>
      </c>
      <c r="BU39" s="18" t="str">
        <f t="shared" si="51"/>
        <v/>
      </c>
      <c r="BV39" s="18" t="str">
        <f t="shared" si="51"/>
        <v/>
      </c>
      <c r="BW39" s="18" t="str">
        <f t="shared" si="51"/>
        <v/>
      </c>
      <c r="BX39" s="18" t="str">
        <f t="shared" si="51"/>
        <v/>
      </c>
      <c r="BY39" s="18" t="str">
        <f t="shared" si="51"/>
        <v/>
      </c>
      <c r="BZ39" s="18" t="str">
        <f t="shared" si="51"/>
        <v/>
      </c>
      <c r="CA39" s="18" t="str">
        <f t="shared" si="51"/>
        <v/>
      </c>
      <c r="CB39" s="18" t="str">
        <f t="shared" si="51"/>
        <v/>
      </c>
      <c r="CC39" s="18" t="str">
        <f t="shared" si="51"/>
        <v/>
      </c>
      <c r="CD39" s="18" t="str">
        <f t="shared" si="51"/>
        <v/>
      </c>
      <c r="CE39" s="18" t="str">
        <f t="shared" si="51"/>
        <v/>
      </c>
      <c r="CF39" s="18" t="str">
        <f t="shared" si="51"/>
        <v/>
      </c>
      <c r="CG39" s="18" t="str">
        <f t="shared" si="51"/>
        <v/>
      </c>
      <c r="CH39" s="18" t="str">
        <f t="shared" si="51"/>
        <v/>
      </c>
      <c r="CI39" s="18" t="str">
        <f t="shared" si="51"/>
        <v/>
      </c>
      <c r="CJ39" s="18" t="str">
        <f t="shared" si="51"/>
        <v/>
      </c>
      <c r="CK39" s="18" t="str">
        <f t="shared" si="51"/>
        <v/>
      </c>
      <c r="CL39" s="18" t="str">
        <f t="shared" si="51"/>
        <v/>
      </c>
      <c r="CM39" s="18" t="str">
        <f t="shared" si="51"/>
        <v/>
      </c>
      <c r="CN39" s="18" t="str">
        <f t="shared" si="51"/>
        <v/>
      </c>
      <c r="CO39" s="18" t="str">
        <f t="shared" si="51"/>
        <v/>
      </c>
      <c r="CP39" s="18" t="str">
        <f t="shared" si="51"/>
        <v/>
      </c>
      <c r="CQ39" s="18" t="str">
        <f t="shared" si="51"/>
        <v/>
      </c>
      <c r="CR39" s="18" t="str">
        <f t="shared" si="51"/>
        <v/>
      </c>
      <c r="CS39" s="18" t="str">
        <f t="shared" si="51"/>
        <v/>
      </c>
      <c r="CT39" s="18" t="str">
        <f t="shared" si="51"/>
        <v/>
      </c>
      <c r="CU39" s="18" t="str">
        <f t="shared" si="51"/>
        <v/>
      </c>
      <c r="CV39" s="18" t="str">
        <f t="shared" ref="CV39:EA39" si="52">IF(CV$28="032",CV$11,"")</f>
        <v/>
      </c>
      <c r="CW39" s="18" t="str">
        <f t="shared" si="52"/>
        <v/>
      </c>
      <c r="CX39" s="18" t="str">
        <f t="shared" si="52"/>
        <v/>
      </c>
      <c r="CY39" s="18" t="str">
        <f t="shared" si="52"/>
        <v/>
      </c>
      <c r="CZ39" s="18" t="str">
        <f t="shared" si="52"/>
        <v/>
      </c>
      <c r="DA39" s="18" t="str">
        <f t="shared" si="52"/>
        <v/>
      </c>
      <c r="DB39" s="18" t="str">
        <f t="shared" si="52"/>
        <v/>
      </c>
      <c r="DC39" s="18" t="str">
        <f t="shared" si="52"/>
        <v/>
      </c>
      <c r="DD39" s="18" t="str">
        <f t="shared" si="52"/>
        <v/>
      </c>
      <c r="DE39" s="18" t="str">
        <f t="shared" si="52"/>
        <v/>
      </c>
      <c r="DF39" s="18" t="str">
        <f t="shared" si="52"/>
        <v/>
      </c>
      <c r="DG39" s="18" t="str">
        <f t="shared" si="52"/>
        <v/>
      </c>
      <c r="DH39" s="18" t="str">
        <f t="shared" si="52"/>
        <v/>
      </c>
      <c r="DI39" s="18" t="str">
        <f t="shared" si="52"/>
        <v/>
      </c>
      <c r="DJ39" s="18" t="str">
        <f t="shared" si="52"/>
        <v/>
      </c>
      <c r="DK39" s="18" t="str">
        <f t="shared" si="52"/>
        <v/>
      </c>
      <c r="DL39" s="18" t="str">
        <f t="shared" si="52"/>
        <v/>
      </c>
      <c r="DM39" s="18" t="str">
        <f t="shared" si="52"/>
        <v/>
      </c>
      <c r="DN39" s="18" t="str">
        <f t="shared" si="52"/>
        <v/>
      </c>
      <c r="DO39" s="18" t="str">
        <f t="shared" si="52"/>
        <v/>
      </c>
      <c r="DP39" s="18" t="str">
        <f t="shared" si="52"/>
        <v/>
      </c>
      <c r="DQ39" s="18" t="str">
        <f t="shared" si="52"/>
        <v/>
      </c>
      <c r="DR39" s="18" t="str">
        <f t="shared" si="52"/>
        <v/>
      </c>
      <c r="DS39" s="18" t="str">
        <f t="shared" si="52"/>
        <v/>
      </c>
      <c r="DT39" s="18" t="str">
        <f t="shared" si="52"/>
        <v/>
      </c>
      <c r="DU39" s="18" t="str">
        <f t="shared" si="52"/>
        <v/>
      </c>
      <c r="DV39" s="18" t="str">
        <f t="shared" si="52"/>
        <v/>
      </c>
      <c r="DW39" s="18" t="str">
        <f t="shared" si="52"/>
        <v/>
      </c>
      <c r="DX39" s="18" t="str">
        <f t="shared" si="52"/>
        <v/>
      </c>
      <c r="DY39" s="18" t="str">
        <f t="shared" si="52"/>
        <v/>
      </c>
      <c r="DZ39" s="18" t="str">
        <f t="shared" si="52"/>
        <v/>
      </c>
      <c r="EA39" s="18" t="str">
        <f t="shared" si="52"/>
        <v/>
      </c>
      <c r="EB39" s="18" t="str">
        <f t="shared" ref="EB39:EW39" si="53">IF(EB$28="032",EB$11,"")</f>
        <v/>
      </c>
      <c r="EC39" s="18" t="str">
        <f t="shared" si="53"/>
        <v/>
      </c>
      <c r="ED39" s="18" t="str">
        <f t="shared" si="53"/>
        <v/>
      </c>
      <c r="EE39" s="18" t="str">
        <f t="shared" si="53"/>
        <v/>
      </c>
      <c r="EF39" s="18" t="str">
        <f t="shared" si="53"/>
        <v/>
      </c>
      <c r="EG39" s="18" t="str">
        <f t="shared" si="53"/>
        <v/>
      </c>
      <c r="EH39" s="18" t="str">
        <f t="shared" si="53"/>
        <v/>
      </c>
      <c r="EI39" s="18" t="str">
        <f t="shared" si="53"/>
        <v/>
      </c>
      <c r="EJ39" s="18" t="str">
        <f t="shared" si="53"/>
        <v/>
      </c>
      <c r="EK39" s="18" t="str">
        <f t="shared" si="53"/>
        <v/>
      </c>
      <c r="EL39" s="18" t="str">
        <f t="shared" si="53"/>
        <v/>
      </c>
      <c r="EM39" s="18" t="str">
        <f t="shared" si="53"/>
        <v/>
      </c>
      <c r="EN39" s="18" t="str">
        <f t="shared" si="53"/>
        <v/>
      </c>
      <c r="EO39" s="18" t="str">
        <f t="shared" si="53"/>
        <v/>
      </c>
      <c r="EP39" s="18" t="str">
        <f t="shared" si="53"/>
        <v/>
      </c>
      <c r="EQ39" s="18" t="str">
        <f t="shared" si="53"/>
        <v/>
      </c>
      <c r="ER39" s="18" t="str">
        <f t="shared" si="53"/>
        <v/>
      </c>
      <c r="ES39" s="18" t="str">
        <f t="shared" si="53"/>
        <v/>
      </c>
      <c r="ET39" s="18" t="str">
        <f t="shared" si="53"/>
        <v/>
      </c>
      <c r="EU39" s="18" t="str">
        <f t="shared" si="53"/>
        <v/>
      </c>
      <c r="EV39" s="18" t="str">
        <f t="shared" si="53"/>
        <v/>
      </c>
      <c r="EW39" s="18" t="str">
        <f t="shared" si="53"/>
        <v/>
      </c>
      <c r="EX39" s="330"/>
      <c r="EY39" s="330"/>
      <c r="EZ39" s="378"/>
      <c r="FA39" s="330"/>
      <c r="FB39" s="330"/>
      <c r="FC39" s="330"/>
      <c r="FD39" s="349"/>
      <c r="FE39" s="349"/>
      <c r="FF39" s="348"/>
    </row>
    <row r="40" spans="2:162" ht="13.5" customHeight="1" outlineLevel="1">
      <c r="B40" s="382"/>
      <c r="C40" s="377" t="s">
        <v>32</v>
      </c>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8"/>
      <c r="BK40" s="18"/>
      <c r="BL40" s="18"/>
      <c r="BM40" s="18"/>
      <c r="BN40" s="18"/>
      <c r="BO40" s="18"/>
      <c r="BP40" s="18"/>
      <c r="BQ40" s="18"/>
      <c r="BR40" s="18"/>
      <c r="BS40" s="18"/>
      <c r="BT40" s="18"/>
      <c r="BU40" s="18"/>
      <c r="BV40" s="18"/>
      <c r="BW40" s="18"/>
      <c r="BX40" s="18"/>
      <c r="BY40" s="18"/>
      <c r="BZ40" s="18"/>
      <c r="CA40" s="18"/>
      <c r="CB40" s="18"/>
      <c r="CC40" s="18"/>
      <c r="CD40" s="18"/>
      <c r="CE40" s="18"/>
      <c r="CF40" s="18"/>
      <c r="CG40" s="18"/>
      <c r="CH40" s="18"/>
      <c r="CI40" s="18"/>
      <c r="CJ40" s="18"/>
      <c r="CK40" s="18"/>
      <c r="CL40" s="18"/>
      <c r="CM40" s="18"/>
      <c r="CN40" s="18"/>
      <c r="CO40" s="18"/>
      <c r="CP40" s="18"/>
      <c r="CQ40" s="18"/>
      <c r="CR40" s="18"/>
      <c r="CS40" s="18"/>
      <c r="CT40" s="18"/>
      <c r="CU40" s="18"/>
      <c r="CV40" s="18"/>
      <c r="CW40" s="18"/>
      <c r="CX40" s="18"/>
      <c r="CY40" s="18"/>
      <c r="CZ40" s="18"/>
      <c r="DA40" s="18"/>
      <c r="DB40" s="18"/>
      <c r="DC40" s="18"/>
      <c r="DD40" s="18"/>
      <c r="DE40" s="18"/>
      <c r="DF40" s="18"/>
      <c r="DG40" s="18"/>
      <c r="DH40" s="18"/>
      <c r="DI40" s="18"/>
      <c r="DJ40" s="18"/>
      <c r="DK40" s="18"/>
      <c r="DL40" s="18"/>
      <c r="DM40" s="18"/>
      <c r="DN40" s="18"/>
      <c r="DO40" s="18"/>
      <c r="DP40" s="18"/>
      <c r="DQ40" s="18"/>
      <c r="DR40" s="18"/>
      <c r="DS40" s="18"/>
      <c r="DT40" s="18"/>
      <c r="DU40" s="18"/>
      <c r="DV40" s="18"/>
      <c r="DW40" s="18"/>
      <c r="DX40" s="18"/>
      <c r="DY40" s="18"/>
      <c r="DZ40" s="18"/>
      <c r="EA40" s="18"/>
      <c r="EB40" s="18"/>
      <c r="EC40" s="18"/>
      <c r="ED40" s="18"/>
      <c r="EE40" s="18"/>
      <c r="EF40" s="18"/>
      <c r="EG40" s="18"/>
      <c r="EH40" s="18"/>
      <c r="EI40" s="18"/>
      <c r="EJ40" s="18"/>
      <c r="EK40" s="18"/>
      <c r="EL40" s="18"/>
      <c r="EM40" s="18"/>
      <c r="EN40" s="18"/>
      <c r="EO40" s="18"/>
      <c r="EP40" s="18"/>
      <c r="EQ40" s="18"/>
      <c r="ER40" s="18"/>
      <c r="ES40" s="18"/>
      <c r="ET40" s="18"/>
      <c r="EU40" s="18"/>
      <c r="EV40" s="18"/>
      <c r="EW40" s="18"/>
      <c r="EX40" s="330"/>
      <c r="EY40" s="330"/>
      <c r="EZ40" s="378" t="s">
        <v>1154</v>
      </c>
      <c r="FA40" s="330"/>
      <c r="FB40" s="330"/>
      <c r="FC40" s="330"/>
      <c r="FD40" s="349"/>
      <c r="FE40" s="349"/>
      <c r="FF40" s="348"/>
    </row>
    <row r="41" spans="2:162" outlineLevel="1">
      <c r="B41" s="380" t="s">
        <v>1612</v>
      </c>
      <c r="C41" s="377" t="s">
        <v>32</v>
      </c>
      <c r="D41" s="18" t="str">
        <f>IF(D$28="042",D$11,"")</f>
        <v/>
      </c>
      <c r="E41" s="18" t="str">
        <f t="shared" ref="E41:BP41" si="54">IF(E$28="042",E$11,"")</f>
        <v/>
      </c>
      <c r="F41" s="18" t="str">
        <f t="shared" si="54"/>
        <v/>
      </c>
      <c r="G41" s="18" t="str">
        <f t="shared" si="54"/>
        <v/>
      </c>
      <c r="H41" s="18" t="str">
        <f t="shared" si="54"/>
        <v/>
      </c>
      <c r="I41" s="18" t="str">
        <f t="shared" si="54"/>
        <v/>
      </c>
      <c r="J41" s="18" t="str">
        <f t="shared" si="54"/>
        <v/>
      </c>
      <c r="K41" s="18" t="str">
        <f t="shared" si="54"/>
        <v/>
      </c>
      <c r="L41" s="18" t="str">
        <f t="shared" si="54"/>
        <v/>
      </c>
      <c r="M41" s="18" t="str">
        <f t="shared" si="54"/>
        <v/>
      </c>
      <c r="N41" s="18" t="str">
        <f t="shared" si="54"/>
        <v/>
      </c>
      <c r="O41" s="18" t="str">
        <f t="shared" si="54"/>
        <v/>
      </c>
      <c r="P41" s="18" t="str">
        <f t="shared" si="54"/>
        <v/>
      </c>
      <c r="Q41" s="18" t="str">
        <f t="shared" si="54"/>
        <v/>
      </c>
      <c r="R41" s="18" t="str">
        <f t="shared" si="54"/>
        <v/>
      </c>
      <c r="S41" s="18" t="str">
        <f t="shared" si="54"/>
        <v/>
      </c>
      <c r="T41" s="18" t="str">
        <f t="shared" si="54"/>
        <v/>
      </c>
      <c r="U41" s="18" t="str">
        <f t="shared" si="54"/>
        <v/>
      </c>
      <c r="V41" s="18" t="str">
        <f t="shared" si="54"/>
        <v/>
      </c>
      <c r="W41" s="18" t="str">
        <f t="shared" si="54"/>
        <v/>
      </c>
      <c r="X41" s="18" t="str">
        <f t="shared" si="54"/>
        <v/>
      </c>
      <c r="Y41" s="18" t="str">
        <f t="shared" si="54"/>
        <v/>
      </c>
      <c r="Z41" s="18" t="str">
        <f t="shared" si="54"/>
        <v/>
      </c>
      <c r="AA41" s="18" t="str">
        <f t="shared" si="54"/>
        <v/>
      </c>
      <c r="AB41" s="18" t="str">
        <f t="shared" si="54"/>
        <v/>
      </c>
      <c r="AC41" s="18" t="str">
        <f t="shared" si="54"/>
        <v/>
      </c>
      <c r="AD41" s="18" t="str">
        <f t="shared" si="54"/>
        <v/>
      </c>
      <c r="AE41" s="18" t="str">
        <f t="shared" si="54"/>
        <v/>
      </c>
      <c r="AF41" s="18" t="str">
        <f t="shared" si="54"/>
        <v/>
      </c>
      <c r="AG41" s="18" t="str">
        <f t="shared" si="54"/>
        <v/>
      </c>
      <c r="AH41" s="18" t="str">
        <f t="shared" si="54"/>
        <v/>
      </c>
      <c r="AI41" s="18" t="str">
        <f t="shared" si="54"/>
        <v/>
      </c>
      <c r="AJ41" s="18" t="str">
        <f t="shared" si="54"/>
        <v/>
      </c>
      <c r="AK41" s="18" t="str">
        <f t="shared" si="54"/>
        <v/>
      </c>
      <c r="AL41" s="18" t="str">
        <f t="shared" si="54"/>
        <v/>
      </c>
      <c r="AM41" s="18" t="str">
        <f t="shared" si="54"/>
        <v/>
      </c>
      <c r="AN41" s="18" t="str">
        <f t="shared" si="54"/>
        <v/>
      </c>
      <c r="AO41" s="18" t="str">
        <f t="shared" si="54"/>
        <v/>
      </c>
      <c r="AP41" s="18" t="str">
        <f t="shared" si="54"/>
        <v/>
      </c>
      <c r="AQ41" s="18" t="str">
        <f t="shared" si="54"/>
        <v/>
      </c>
      <c r="AR41" s="18" t="str">
        <f t="shared" si="54"/>
        <v/>
      </c>
      <c r="AS41" s="18" t="str">
        <f t="shared" si="54"/>
        <v/>
      </c>
      <c r="AT41" s="18" t="str">
        <f t="shared" si="54"/>
        <v/>
      </c>
      <c r="AU41" s="18" t="str">
        <f t="shared" si="54"/>
        <v/>
      </c>
      <c r="AV41" s="18" t="str">
        <f t="shared" si="54"/>
        <v/>
      </c>
      <c r="AW41" s="18" t="str">
        <f t="shared" si="54"/>
        <v/>
      </c>
      <c r="AX41" s="18" t="str">
        <f t="shared" si="54"/>
        <v/>
      </c>
      <c r="AY41" s="18" t="str">
        <f t="shared" si="54"/>
        <v/>
      </c>
      <c r="AZ41" s="18" t="str">
        <f t="shared" si="54"/>
        <v/>
      </c>
      <c r="BA41" s="18" t="str">
        <f t="shared" si="54"/>
        <v/>
      </c>
      <c r="BB41" s="18" t="str">
        <f t="shared" si="54"/>
        <v/>
      </c>
      <c r="BC41" s="18" t="str">
        <f t="shared" si="54"/>
        <v/>
      </c>
      <c r="BD41" s="18" t="str">
        <f t="shared" si="54"/>
        <v/>
      </c>
      <c r="BE41" s="18" t="str">
        <f t="shared" si="54"/>
        <v/>
      </c>
      <c r="BF41" s="18" t="str">
        <f t="shared" si="54"/>
        <v/>
      </c>
      <c r="BG41" s="18" t="str">
        <f t="shared" si="54"/>
        <v/>
      </c>
      <c r="BH41" s="18" t="str">
        <f t="shared" si="54"/>
        <v/>
      </c>
      <c r="BI41" s="18" t="str">
        <f t="shared" si="54"/>
        <v/>
      </c>
      <c r="BJ41" s="18" t="str">
        <f t="shared" si="54"/>
        <v/>
      </c>
      <c r="BK41" s="18" t="str">
        <f t="shared" si="54"/>
        <v/>
      </c>
      <c r="BL41" s="18" t="str">
        <f t="shared" si="54"/>
        <v/>
      </c>
      <c r="BM41" s="18" t="str">
        <f t="shared" si="54"/>
        <v/>
      </c>
      <c r="BN41" s="18" t="str">
        <f t="shared" si="54"/>
        <v/>
      </c>
      <c r="BO41" s="18" t="str">
        <f t="shared" si="54"/>
        <v/>
      </c>
      <c r="BP41" s="18" t="str">
        <f t="shared" si="54"/>
        <v/>
      </c>
      <c r="BQ41" s="18" t="str">
        <f t="shared" ref="BQ41:EB41" si="55">IF(BQ$28="042",BQ$11,"")</f>
        <v/>
      </c>
      <c r="BR41" s="18" t="str">
        <f t="shared" si="55"/>
        <v/>
      </c>
      <c r="BS41" s="18" t="str">
        <f t="shared" si="55"/>
        <v/>
      </c>
      <c r="BT41" s="18" t="str">
        <f t="shared" si="55"/>
        <v/>
      </c>
      <c r="BU41" s="18" t="str">
        <f t="shared" si="55"/>
        <v/>
      </c>
      <c r="BV41" s="18" t="str">
        <f t="shared" si="55"/>
        <v/>
      </c>
      <c r="BW41" s="18" t="str">
        <f t="shared" si="55"/>
        <v/>
      </c>
      <c r="BX41" s="18" t="str">
        <f t="shared" si="55"/>
        <v/>
      </c>
      <c r="BY41" s="18" t="str">
        <f t="shared" si="55"/>
        <v/>
      </c>
      <c r="BZ41" s="18" t="str">
        <f t="shared" si="55"/>
        <v/>
      </c>
      <c r="CA41" s="18" t="str">
        <f t="shared" si="55"/>
        <v/>
      </c>
      <c r="CB41" s="18" t="str">
        <f t="shared" si="55"/>
        <v/>
      </c>
      <c r="CC41" s="18" t="str">
        <f t="shared" si="55"/>
        <v/>
      </c>
      <c r="CD41" s="18" t="str">
        <f t="shared" si="55"/>
        <v/>
      </c>
      <c r="CE41" s="18" t="str">
        <f t="shared" si="55"/>
        <v/>
      </c>
      <c r="CF41" s="18" t="str">
        <f t="shared" si="55"/>
        <v/>
      </c>
      <c r="CG41" s="18" t="str">
        <f t="shared" si="55"/>
        <v/>
      </c>
      <c r="CH41" s="18" t="str">
        <f t="shared" si="55"/>
        <v/>
      </c>
      <c r="CI41" s="18" t="str">
        <f t="shared" si="55"/>
        <v/>
      </c>
      <c r="CJ41" s="18" t="str">
        <f t="shared" si="55"/>
        <v/>
      </c>
      <c r="CK41" s="18" t="str">
        <f t="shared" si="55"/>
        <v/>
      </c>
      <c r="CL41" s="18" t="str">
        <f t="shared" si="55"/>
        <v/>
      </c>
      <c r="CM41" s="18" t="str">
        <f t="shared" si="55"/>
        <v/>
      </c>
      <c r="CN41" s="18" t="str">
        <f t="shared" si="55"/>
        <v/>
      </c>
      <c r="CO41" s="18" t="str">
        <f t="shared" si="55"/>
        <v/>
      </c>
      <c r="CP41" s="18" t="str">
        <f t="shared" si="55"/>
        <v/>
      </c>
      <c r="CQ41" s="18" t="str">
        <f t="shared" si="55"/>
        <v/>
      </c>
      <c r="CR41" s="18" t="str">
        <f t="shared" si="55"/>
        <v/>
      </c>
      <c r="CS41" s="18" t="str">
        <f t="shared" si="55"/>
        <v/>
      </c>
      <c r="CT41" s="18" t="str">
        <f t="shared" si="55"/>
        <v/>
      </c>
      <c r="CU41" s="18" t="str">
        <f t="shared" si="55"/>
        <v/>
      </c>
      <c r="CV41" s="18" t="str">
        <f t="shared" si="55"/>
        <v/>
      </c>
      <c r="CW41" s="18" t="str">
        <f t="shared" si="55"/>
        <v/>
      </c>
      <c r="CX41" s="18" t="str">
        <f t="shared" si="55"/>
        <v/>
      </c>
      <c r="CY41" s="18" t="str">
        <f t="shared" si="55"/>
        <v/>
      </c>
      <c r="CZ41" s="18" t="str">
        <f t="shared" si="55"/>
        <v/>
      </c>
      <c r="DA41" s="18" t="str">
        <f t="shared" si="55"/>
        <v/>
      </c>
      <c r="DB41" s="18" t="str">
        <f t="shared" si="55"/>
        <v/>
      </c>
      <c r="DC41" s="18" t="str">
        <f t="shared" si="55"/>
        <v/>
      </c>
      <c r="DD41" s="18" t="str">
        <f t="shared" si="55"/>
        <v/>
      </c>
      <c r="DE41" s="18" t="str">
        <f t="shared" si="55"/>
        <v/>
      </c>
      <c r="DF41" s="18" t="str">
        <f t="shared" si="55"/>
        <v/>
      </c>
      <c r="DG41" s="18" t="str">
        <f t="shared" si="55"/>
        <v/>
      </c>
      <c r="DH41" s="18" t="str">
        <f t="shared" si="55"/>
        <v/>
      </c>
      <c r="DI41" s="18" t="str">
        <f t="shared" si="55"/>
        <v/>
      </c>
      <c r="DJ41" s="18" t="str">
        <f t="shared" si="55"/>
        <v/>
      </c>
      <c r="DK41" s="18" t="str">
        <f t="shared" si="55"/>
        <v/>
      </c>
      <c r="DL41" s="18" t="str">
        <f t="shared" si="55"/>
        <v/>
      </c>
      <c r="DM41" s="18" t="str">
        <f t="shared" si="55"/>
        <v/>
      </c>
      <c r="DN41" s="18" t="str">
        <f t="shared" si="55"/>
        <v/>
      </c>
      <c r="DO41" s="18" t="str">
        <f t="shared" si="55"/>
        <v/>
      </c>
      <c r="DP41" s="18" t="str">
        <f t="shared" si="55"/>
        <v/>
      </c>
      <c r="DQ41" s="18" t="str">
        <f t="shared" si="55"/>
        <v/>
      </c>
      <c r="DR41" s="18" t="str">
        <f t="shared" si="55"/>
        <v/>
      </c>
      <c r="DS41" s="18" t="str">
        <f t="shared" si="55"/>
        <v/>
      </c>
      <c r="DT41" s="18" t="str">
        <f t="shared" si="55"/>
        <v/>
      </c>
      <c r="DU41" s="18" t="str">
        <f t="shared" si="55"/>
        <v/>
      </c>
      <c r="DV41" s="18" t="str">
        <f t="shared" si="55"/>
        <v/>
      </c>
      <c r="DW41" s="18" t="str">
        <f t="shared" si="55"/>
        <v/>
      </c>
      <c r="DX41" s="18" t="str">
        <f t="shared" si="55"/>
        <v/>
      </c>
      <c r="DY41" s="18" t="str">
        <f t="shared" si="55"/>
        <v/>
      </c>
      <c r="DZ41" s="18" t="str">
        <f t="shared" si="55"/>
        <v/>
      </c>
      <c r="EA41" s="18" t="str">
        <f t="shared" si="55"/>
        <v/>
      </c>
      <c r="EB41" s="18" t="str">
        <f t="shared" si="55"/>
        <v/>
      </c>
      <c r="EC41" s="18" t="str">
        <f t="shared" ref="EC41:EW41" si="56">IF(EC$28="042",EC$11,"")</f>
        <v/>
      </c>
      <c r="ED41" s="18" t="str">
        <f t="shared" si="56"/>
        <v/>
      </c>
      <c r="EE41" s="18" t="str">
        <f t="shared" si="56"/>
        <v/>
      </c>
      <c r="EF41" s="18" t="str">
        <f t="shared" si="56"/>
        <v/>
      </c>
      <c r="EG41" s="18" t="str">
        <f t="shared" si="56"/>
        <v/>
      </c>
      <c r="EH41" s="18" t="str">
        <f t="shared" si="56"/>
        <v/>
      </c>
      <c r="EI41" s="18" t="str">
        <f t="shared" si="56"/>
        <v/>
      </c>
      <c r="EJ41" s="18" t="str">
        <f t="shared" si="56"/>
        <v/>
      </c>
      <c r="EK41" s="18" t="str">
        <f t="shared" si="56"/>
        <v/>
      </c>
      <c r="EL41" s="18" t="str">
        <f t="shared" si="56"/>
        <v/>
      </c>
      <c r="EM41" s="18" t="str">
        <f t="shared" si="56"/>
        <v/>
      </c>
      <c r="EN41" s="18" t="str">
        <f t="shared" si="56"/>
        <v/>
      </c>
      <c r="EO41" s="18" t="str">
        <f t="shared" si="56"/>
        <v/>
      </c>
      <c r="EP41" s="18" t="str">
        <f t="shared" si="56"/>
        <v/>
      </c>
      <c r="EQ41" s="18" t="str">
        <f t="shared" si="56"/>
        <v/>
      </c>
      <c r="ER41" s="18" t="str">
        <f t="shared" si="56"/>
        <v/>
      </c>
      <c r="ES41" s="18" t="str">
        <f t="shared" si="56"/>
        <v/>
      </c>
      <c r="ET41" s="18" t="str">
        <f t="shared" si="56"/>
        <v/>
      </c>
      <c r="EU41" s="18" t="str">
        <f t="shared" si="56"/>
        <v/>
      </c>
      <c r="EV41" s="18" t="str">
        <f t="shared" si="56"/>
        <v/>
      </c>
      <c r="EW41" s="18" t="str">
        <f t="shared" si="56"/>
        <v/>
      </c>
      <c r="EX41" s="330"/>
      <c r="EY41" s="330"/>
      <c r="EZ41" s="330"/>
      <c r="FA41" s="330"/>
      <c r="FB41" s="378" t="s">
        <v>25</v>
      </c>
      <c r="FC41" s="330"/>
      <c r="FD41" s="378" t="s">
        <v>25</v>
      </c>
      <c r="FE41" s="349"/>
      <c r="FF41" s="348"/>
    </row>
    <row r="42" spans="2:162" outlineLevel="1">
      <c r="B42" s="376" t="s">
        <v>574</v>
      </c>
      <c r="C42" s="377" t="s">
        <v>32</v>
      </c>
      <c r="D42" s="18" t="str">
        <f t="shared" ref="D42:AI42" si="57">IF(D$28="051",D$11,"")</f>
        <v/>
      </c>
      <c r="E42" s="18" t="str">
        <f t="shared" si="57"/>
        <v/>
      </c>
      <c r="F42" s="18" t="str">
        <f t="shared" si="57"/>
        <v/>
      </c>
      <c r="G42" s="18" t="str">
        <f t="shared" si="57"/>
        <v/>
      </c>
      <c r="H42" s="18" t="str">
        <f t="shared" si="57"/>
        <v/>
      </c>
      <c r="I42" s="18" t="str">
        <f t="shared" si="57"/>
        <v/>
      </c>
      <c r="J42" s="18" t="str">
        <f t="shared" si="57"/>
        <v/>
      </c>
      <c r="K42" s="18" t="str">
        <f t="shared" si="57"/>
        <v/>
      </c>
      <c r="L42" s="18" t="str">
        <f t="shared" si="57"/>
        <v/>
      </c>
      <c r="M42" s="18" t="str">
        <f t="shared" si="57"/>
        <v/>
      </c>
      <c r="N42" s="18" t="str">
        <f t="shared" si="57"/>
        <v/>
      </c>
      <c r="O42" s="18" t="str">
        <f t="shared" si="57"/>
        <v/>
      </c>
      <c r="P42" s="18" t="str">
        <f t="shared" si="57"/>
        <v/>
      </c>
      <c r="Q42" s="18" t="str">
        <f t="shared" si="57"/>
        <v/>
      </c>
      <c r="R42" s="18" t="str">
        <f t="shared" si="57"/>
        <v/>
      </c>
      <c r="S42" s="18" t="str">
        <f t="shared" si="57"/>
        <v/>
      </c>
      <c r="T42" s="18" t="str">
        <f t="shared" si="57"/>
        <v/>
      </c>
      <c r="U42" s="18" t="str">
        <f t="shared" si="57"/>
        <v/>
      </c>
      <c r="V42" s="18" t="str">
        <f t="shared" si="57"/>
        <v/>
      </c>
      <c r="W42" s="18" t="str">
        <f t="shared" si="57"/>
        <v/>
      </c>
      <c r="X42" s="18" t="str">
        <f t="shared" si="57"/>
        <v/>
      </c>
      <c r="Y42" s="18" t="str">
        <f t="shared" si="57"/>
        <v/>
      </c>
      <c r="Z42" s="18" t="str">
        <f t="shared" si="57"/>
        <v/>
      </c>
      <c r="AA42" s="18" t="str">
        <f t="shared" si="57"/>
        <v/>
      </c>
      <c r="AB42" s="18" t="str">
        <f t="shared" si="57"/>
        <v/>
      </c>
      <c r="AC42" s="18" t="str">
        <f t="shared" si="57"/>
        <v/>
      </c>
      <c r="AD42" s="18" t="str">
        <f t="shared" si="57"/>
        <v/>
      </c>
      <c r="AE42" s="18" t="str">
        <f t="shared" si="57"/>
        <v/>
      </c>
      <c r="AF42" s="18" t="str">
        <f t="shared" si="57"/>
        <v/>
      </c>
      <c r="AG42" s="18" t="str">
        <f t="shared" si="57"/>
        <v/>
      </c>
      <c r="AH42" s="18" t="str">
        <f t="shared" si="57"/>
        <v/>
      </c>
      <c r="AI42" s="18" t="str">
        <f t="shared" si="57"/>
        <v/>
      </c>
      <c r="AJ42" s="18" t="str">
        <f t="shared" ref="AJ42:BO42" si="58">IF(AJ$28="051",AJ$11,"")</f>
        <v/>
      </c>
      <c r="AK42" s="18" t="str">
        <f t="shared" si="58"/>
        <v/>
      </c>
      <c r="AL42" s="18" t="str">
        <f t="shared" si="58"/>
        <v/>
      </c>
      <c r="AM42" s="18" t="str">
        <f t="shared" si="58"/>
        <v/>
      </c>
      <c r="AN42" s="18" t="str">
        <f t="shared" si="58"/>
        <v/>
      </c>
      <c r="AO42" s="18" t="str">
        <f t="shared" si="58"/>
        <v/>
      </c>
      <c r="AP42" s="18" t="str">
        <f t="shared" si="58"/>
        <v/>
      </c>
      <c r="AQ42" s="18" t="str">
        <f t="shared" si="58"/>
        <v/>
      </c>
      <c r="AR42" s="18" t="str">
        <f t="shared" si="58"/>
        <v/>
      </c>
      <c r="AS42" s="18" t="str">
        <f t="shared" si="58"/>
        <v/>
      </c>
      <c r="AT42" s="18" t="str">
        <f t="shared" si="58"/>
        <v/>
      </c>
      <c r="AU42" s="18" t="str">
        <f t="shared" si="58"/>
        <v/>
      </c>
      <c r="AV42" s="18" t="str">
        <f t="shared" si="58"/>
        <v/>
      </c>
      <c r="AW42" s="18" t="str">
        <f t="shared" si="58"/>
        <v/>
      </c>
      <c r="AX42" s="18" t="str">
        <f t="shared" si="58"/>
        <v/>
      </c>
      <c r="AY42" s="18" t="str">
        <f t="shared" si="58"/>
        <v/>
      </c>
      <c r="AZ42" s="18" t="str">
        <f t="shared" si="58"/>
        <v/>
      </c>
      <c r="BA42" s="18" t="str">
        <f t="shared" si="58"/>
        <v/>
      </c>
      <c r="BB42" s="18" t="str">
        <f t="shared" si="58"/>
        <v/>
      </c>
      <c r="BC42" s="18" t="str">
        <f t="shared" si="58"/>
        <v/>
      </c>
      <c r="BD42" s="18" t="str">
        <f t="shared" si="58"/>
        <v/>
      </c>
      <c r="BE42" s="18" t="str">
        <f t="shared" si="58"/>
        <v/>
      </c>
      <c r="BF42" s="18" t="str">
        <f t="shared" si="58"/>
        <v/>
      </c>
      <c r="BG42" s="18" t="str">
        <f t="shared" si="58"/>
        <v/>
      </c>
      <c r="BH42" s="18" t="str">
        <f t="shared" si="58"/>
        <v/>
      </c>
      <c r="BI42" s="18" t="str">
        <f t="shared" si="58"/>
        <v/>
      </c>
      <c r="BJ42" s="18" t="str">
        <f t="shared" si="58"/>
        <v/>
      </c>
      <c r="BK42" s="18" t="str">
        <f t="shared" si="58"/>
        <v/>
      </c>
      <c r="BL42" s="18" t="str">
        <f t="shared" si="58"/>
        <v/>
      </c>
      <c r="BM42" s="18" t="str">
        <f t="shared" si="58"/>
        <v/>
      </c>
      <c r="BN42" s="18" t="str">
        <f t="shared" si="58"/>
        <v/>
      </c>
      <c r="BO42" s="18" t="str">
        <f t="shared" si="58"/>
        <v/>
      </c>
      <c r="BP42" s="18" t="str">
        <f t="shared" ref="BP42:CU42" si="59">IF(BP$28="051",BP$11,"")</f>
        <v/>
      </c>
      <c r="BQ42" s="18" t="str">
        <f t="shared" si="59"/>
        <v/>
      </c>
      <c r="BR42" s="18" t="str">
        <f t="shared" si="59"/>
        <v/>
      </c>
      <c r="BS42" s="18" t="str">
        <f t="shared" si="59"/>
        <v/>
      </c>
      <c r="BT42" s="18" t="str">
        <f t="shared" si="59"/>
        <v/>
      </c>
      <c r="BU42" s="18" t="str">
        <f t="shared" si="59"/>
        <v/>
      </c>
      <c r="BV42" s="18" t="str">
        <f t="shared" si="59"/>
        <v/>
      </c>
      <c r="BW42" s="18" t="str">
        <f t="shared" si="59"/>
        <v/>
      </c>
      <c r="BX42" s="18" t="str">
        <f t="shared" si="59"/>
        <v/>
      </c>
      <c r="BY42" s="18" t="str">
        <f t="shared" si="59"/>
        <v/>
      </c>
      <c r="BZ42" s="18" t="str">
        <f t="shared" si="59"/>
        <v/>
      </c>
      <c r="CA42" s="18" t="str">
        <f t="shared" si="59"/>
        <v/>
      </c>
      <c r="CB42" s="18" t="str">
        <f t="shared" si="59"/>
        <v/>
      </c>
      <c r="CC42" s="18" t="str">
        <f t="shared" si="59"/>
        <v/>
      </c>
      <c r="CD42" s="18" t="str">
        <f t="shared" si="59"/>
        <v/>
      </c>
      <c r="CE42" s="18" t="str">
        <f t="shared" si="59"/>
        <v/>
      </c>
      <c r="CF42" s="18" t="str">
        <f t="shared" si="59"/>
        <v/>
      </c>
      <c r="CG42" s="18" t="str">
        <f t="shared" si="59"/>
        <v/>
      </c>
      <c r="CH42" s="18" t="str">
        <f t="shared" si="59"/>
        <v/>
      </c>
      <c r="CI42" s="18" t="str">
        <f t="shared" si="59"/>
        <v/>
      </c>
      <c r="CJ42" s="18" t="str">
        <f t="shared" si="59"/>
        <v/>
      </c>
      <c r="CK42" s="18" t="str">
        <f t="shared" si="59"/>
        <v/>
      </c>
      <c r="CL42" s="18" t="str">
        <f t="shared" si="59"/>
        <v/>
      </c>
      <c r="CM42" s="18" t="str">
        <f t="shared" si="59"/>
        <v/>
      </c>
      <c r="CN42" s="18" t="str">
        <f t="shared" si="59"/>
        <v/>
      </c>
      <c r="CO42" s="18" t="str">
        <f t="shared" si="59"/>
        <v/>
      </c>
      <c r="CP42" s="18" t="str">
        <f t="shared" si="59"/>
        <v/>
      </c>
      <c r="CQ42" s="18" t="str">
        <f t="shared" si="59"/>
        <v/>
      </c>
      <c r="CR42" s="18" t="str">
        <f t="shared" si="59"/>
        <v/>
      </c>
      <c r="CS42" s="18" t="str">
        <f t="shared" si="59"/>
        <v/>
      </c>
      <c r="CT42" s="18" t="str">
        <f t="shared" si="59"/>
        <v/>
      </c>
      <c r="CU42" s="18" t="str">
        <f t="shared" si="59"/>
        <v/>
      </c>
      <c r="CV42" s="18" t="str">
        <f t="shared" ref="CV42:EA42" si="60">IF(CV$28="051",CV$11,"")</f>
        <v/>
      </c>
      <c r="CW42" s="18" t="str">
        <f t="shared" si="60"/>
        <v/>
      </c>
      <c r="CX42" s="18" t="str">
        <f t="shared" si="60"/>
        <v/>
      </c>
      <c r="CY42" s="18" t="str">
        <f t="shared" si="60"/>
        <v/>
      </c>
      <c r="CZ42" s="18" t="str">
        <f t="shared" si="60"/>
        <v/>
      </c>
      <c r="DA42" s="18" t="str">
        <f t="shared" si="60"/>
        <v/>
      </c>
      <c r="DB42" s="18" t="str">
        <f t="shared" si="60"/>
        <v/>
      </c>
      <c r="DC42" s="18" t="str">
        <f t="shared" si="60"/>
        <v/>
      </c>
      <c r="DD42" s="18" t="str">
        <f t="shared" si="60"/>
        <v/>
      </c>
      <c r="DE42" s="18" t="str">
        <f t="shared" si="60"/>
        <v/>
      </c>
      <c r="DF42" s="18" t="str">
        <f t="shared" si="60"/>
        <v/>
      </c>
      <c r="DG42" s="18" t="str">
        <f t="shared" si="60"/>
        <v/>
      </c>
      <c r="DH42" s="18" t="str">
        <f t="shared" si="60"/>
        <v/>
      </c>
      <c r="DI42" s="18" t="str">
        <f t="shared" si="60"/>
        <v/>
      </c>
      <c r="DJ42" s="18" t="str">
        <f t="shared" si="60"/>
        <v/>
      </c>
      <c r="DK42" s="18" t="str">
        <f t="shared" si="60"/>
        <v/>
      </c>
      <c r="DL42" s="18" t="str">
        <f t="shared" si="60"/>
        <v/>
      </c>
      <c r="DM42" s="18" t="str">
        <f t="shared" si="60"/>
        <v/>
      </c>
      <c r="DN42" s="18" t="str">
        <f t="shared" si="60"/>
        <v/>
      </c>
      <c r="DO42" s="18" t="str">
        <f t="shared" si="60"/>
        <v/>
      </c>
      <c r="DP42" s="18" t="str">
        <f t="shared" si="60"/>
        <v/>
      </c>
      <c r="DQ42" s="18" t="str">
        <f t="shared" si="60"/>
        <v/>
      </c>
      <c r="DR42" s="18" t="str">
        <f t="shared" si="60"/>
        <v/>
      </c>
      <c r="DS42" s="18" t="str">
        <f t="shared" si="60"/>
        <v/>
      </c>
      <c r="DT42" s="18" t="str">
        <f t="shared" si="60"/>
        <v/>
      </c>
      <c r="DU42" s="18" t="str">
        <f t="shared" si="60"/>
        <v/>
      </c>
      <c r="DV42" s="18" t="str">
        <f t="shared" si="60"/>
        <v/>
      </c>
      <c r="DW42" s="18" t="str">
        <f t="shared" si="60"/>
        <v/>
      </c>
      <c r="DX42" s="18" t="str">
        <f t="shared" si="60"/>
        <v/>
      </c>
      <c r="DY42" s="18" t="str">
        <f t="shared" si="60"/>
        <v/>
      </c>
      <c r="DZ42" s="18" t="str">
        <f t="shared" si="60"/>
        <v/>
      </c>
      <c r="EA42" s="18" t="str">
        <f t="shared" si="60"/>
        <v/>
      </c>
      <c r="EB42" s="18" t="str">
        <f t="shared" ref="EB42:EW42" si="61">IF(EB$28="051",EB$11,"")</f>
        <v/>
      </c>
      <c r="EC42" s="18" t="str">
        <f t="shared" si="61"/>
        <v/>
      </c>
      <c r="ED42" s="18" t="str">
        <f t="shared" si="61"/>
        <v/>
      </c>
      <c r="EE42" s="18" t="str">
        <f t="shared" si="61"/>
        <v/>
      </c>
      <c r="EF42" s="18" t="str">
        <f t="shared" si="61"/>
        <v/>
      </c>
      <c r="EG42" s="18" t="str">
        <f t="shared" si="61"/>
        <v/>
      </c>
      <c r="EH42" s="18" t="str">
        <f t="shared" si="61"/>
        <v/>
      </c>
      <c r="EI42" s="18" t="str">
        <f t="shared" si="61"/>
        <v/>
      </c>
      <c r="EJ42" s="18" t="str">
        <f t="shared" si="61"/>
        <v/>
      </c>
      <c r="EK42" s="18" t="str">
        <f t="shared" si="61"/>
        <v/>
      </c>
      <c r="EL42" s="18" t="str">
        <f t="shared" si="61"/>
        <v/>
      </c>
      <c r="EM42" s="18" t="str">
        <f t="shared" si="61"/>
        <v/>
      </c>
      <c r="EN42" s="18" t="str">
        <f t="shared" si="61"/>
        <v/>
      </c>
      <c r="EO42" s="18" t="str">
        <f t="shared" si="61"/>
        <v/>
      </c>
      <c r="EP42" s="18" t="str">
        <f t="shared" si="61"/>
        <v/>
      </c>
      <c r="EQ42" s="18" t="str">
        <f t="shared" si="61"/>
        <v/>
      </c>
      <c r="ER42" s="18" t="str">
        <f t="shared" si="61"/>
        <v/>
      </c>
      <c r="ES42" s="18" t="str">
        <f t="shared" si="61"/>
        <v/>
      </c>
      <c r="ET42" s="18" t="str">
        <f t="shared" si="61"/>
        <v/>
      </c>
      <c r="EU42" s="18" t="str">
        <f t="shared" si="61"/>
        <v/>
      </c>
      <c r="EV42" s="18" t="str">
        <f t="shared" si="61"/>
        <v/>
      </c>
      <c r="EW42" s="18" t="str">
        <f t="shared" si="61"/>
        <v/>
      </c>
      <c r="EX42" s="330"/>
      <c r="EY42" s="330"/>
      <c r="EZ42" s="330"/>
      <c r="FA42" s="330"/>
      <c r="FB42" s="378" t="s">
        <v>1571</v>
      </c>
      <c r="FC42" s="330"/>
      <c r="FD42" s="378" t="s">
        <v>1128</v>
      </c>
      <c r="FE42" s="349"/>
      <c r="FF42" s="348"/>
    </row>
    <row r="43" spans="2:162" outlineLevel="1">
      <c r="B43" s="380" t="s">
        <v>1613</v>
      </c>
      <c r="C43" s="377" t="s">
        <v>32</v>
      </c>
      <c r="D43" s="18" t="str">
        <f t="shared" ref="D43:AI43" si="62">IF(D$28="052",D$11,"")</f>
        <v/>
      </c>
      <c r="E43" s="18" t="str">
        <f t="shared" si="62"/>
        <v/>
      </c>
      <c r="F43" s="18" t="str">
        <f t="shared" si="62"/>
        <v/>
      </c>
      <c r="G43" s="18" t="str">
        <f t="shared" si="62"/>
        <v/>
      </c>
      <c r="H43" s="18" t="str">
        <f t="shared" si="62"/>
        <v/>
      </c>
      <c r="I43" s="18" t="str">
        <f t="shared" si="62"/>
        <v/>
      </c>
      <c r="J43" s="18" t="str">
        <f t="shared" si="62"/>
        <v/>
      </c>
      <c r="K43" s="18" t="str">
        <f t="shared" si="62"/>
        <v/>
      </c>
      <c r="L43" s="18" t="str">
        <f t="shared" si="62"/>
        <v/>
      </c>
      <c r="M43" s="18" t="str">
        <f t="shared" si="62"/>
        <v/>
      </c>
      <c r="N43" s="18" t="str">
        <f t="shared" si="62"/>
        <v/>
      </c>
      <c r="O43" s="18" t="str">
        <f t="shared" si="62"/>
        <v/>
      </c>
      <c r="P43" s="18" t="str">
        <f t="shared" si="62"/>
        <v/>
      </c>
      <c r="Q43" s="18" t="str">
        <f t="shared" si="62"/>
        <v/>
      </c>
      <c r="R43" s="18" t="str">
        <f t="shared" si="62"/>
        <v/>
      </c>
      <c r="S43" s="18" t="str">
        <f t="shared" si="62"/>
        <v/>
      </c>
      <c r="T43" s="18" t="str">
        <f t="shared" si="62"/>
        <v/>
      </c>
      <c r="U43" s="18" t="str">
        <f t="shared" si="62"/>
        <v/>
      </c>
      <c r="V43" s="18" t="str">
        <f t="shared" si="62"/>
        <v/>
      </c>
      <c r="W43" s="18" t="str">
        <f t="shared" si="62"/>
        <v/>
      </c>
      <c r="X43" s="18" t="str">
        <f t="shared" si="62"/>
        <v/>
      </c>
      <c r="Y43" s="18" t="str">
        <f t="shared" si="62"/>
        <v/>
      </c>
      <c r="Z43" s="18" t="str">
        <f t="shared" si="62"/>
        <v/>
      </c>
      <c r="AA43" s="18" t="str">
        <f t="shared" si="62"/>
        <v/>
      </c>
      <c r="AB43" s="18" t="str">
        <f t="shared" si="62"/>
        <v/>
      </c>
      <c r="AC43" s="18" t="str">
        <f t="shared" si="62"/>
        <v/>
      </c>
      <c r="AD43" s="18" t="str">
        <f t="shared" si="62"/>
        <v/>
      </c>
      <c r="AE43" s="18" t="str">
        <f t="shared" si="62"/>
        <v/>
      </c>
      <c r="AF43" s="18" t="str">
        <f t="shared" si="62"/>
        <v/>
      </c>
      <c r="AG43" s="18" t="str">
        <f t="shared" si="62"/>
        <v/>
      </c>
      <c r="AH43" s="18" t="str">
        <f t="shared" si="62"/>
        <v/>
      </c>
      <c r="AI43" s="18" t="str">
        <f t="shared" si="62"/>
        <v/>
      </c>
      <c r="AJ43" s="18" t="str">
        <f t="shared" ref="AJ43:BO43" si="63">IF(AJ$28="052",AJ$11,"")</f>
        <v/>
      </c>
      <c r="AK43" s="18" t="str">
        <f t="shared" si="63"/>
        <v/>
      </c>
      <c r="AL43" s="18" t="str">
        <f t="shared" si="63"/>
        <v/>
      </c>
      <c r="AM43" s="18" t="str">
        <f t="shared" si="63"/>
        <v/>
      </c>
      <c r="AN43" s="18" t="str">
        <f t="shared" si="63"/>
        <v/>
      </c>
      <c r="AO43" s="18" t="str">
        <f t="shared" si="63"/>
        <v/>
      </c>
      <c r="AP43" s="18" t="str">
        <f t="shared" si="63"/>
        <v/>
      </c>
      <c r="AQ43" s="18" t="str">
        <f t="shared" si="63"/>
        <v/>
      </c>
      <c r="AR43" s="18" t="str">
        <f t="shared" si="63"/>
        <v/>
      </c>
      <c r="AS43" s="18" t="str">
        <f t="shared" si="63"/>
        <v/>
      </c>
      <c r="AT43" s="18" t="str">
        <f t="shared" si="63"/>
        <v/>
      </c>
      <c r="AU43" s="18" t="str">
        <f t="shared" si="63"/>
        <v/>
      </c>
      <c r="AV43" s="18" t="str">
        <f t="shared" si="63"/>
        <v/>
      </c>
      <c r="AW43" s="18" t="str">
        <f t="shared" si="63"/>
        <v/>
      </c>
      <c r="AX43" s="18" t="str">
        <f t="shared" si="63"/>
        <v/>
      </c>
      <c r="AY43" s="18" t="str">
        <f t="shared" si="63"/>
        <v/>
      </c>
      <c r="AZ43" s="18" t="str">
        <f t="shared" si="63"/>
        <v/>
      </c>
      <c r="BA43" s="18" t="str">
        <f t="shared" si="63"/>
        <v/>
      </c>
      <c r="BB43" s="18" t="str">
        <f t="shared" si="63"/>
        <v/>
      </c>
      <c r="BC43" s="18" t="str">
        <f t="shared" si="63"/>
        <v/>
      </c>
      <c r="BD43" s="18" t="str">
        <f t="shared" si="63"/>
        <v/>
      </c>
      <c r="BE43" s="18" t="str">
        <f t="shared" si="63"/>
        <v/>
      </c>
      <c r="BF43" s="18" t="str">
        <f t="shared" si="63"/>
        <v/>
      </c>
      <c r="BG43" s="18" t="str">
        <f t="shared" si="63"/>
        <v/>
      </c>
      <c r="BH43" s="18" t="str">
        <f t="shared" si="63"/>
        <v/>
      </c>
      <c r="BI43" s="18" t="str">
        <f t="shared" si="63"/>
        <v/>
      </c>
      <c r="BJ43" s="18" t="str">
        <f t="shared" si="63"/>
        <v/>
      </c>
      <c r="BK43" s="18" t="str">
        <f t="shared" si="63"/>
        <v/>
      </c>
      <c r="BL43" s="18" t="str">
        <f t="shared" si="63"/>
        <v/>
      </c>
      <c r="BM43" s="18" t="str">
        <f t="shared" si="63"/>
        <v/>
      </c>
      <c r="BN43" s="18" t="str">
        <f t="shared" si="63"/>
        <v/>
      </c>
      <c r="BO43" s="18" t="str">
        <f t="shared" si="63"/>
        <v/>
      </c>
      <c r="BP43" s="18" t="str">
        <f t="shared" ref="BP43:CU43" si="64">IF(BP$28="052",BP$11,"")</f>
        <v/>
      </c>
      <c r="BQ43" s="18" t="str">
        <f t="shared" si="64"/>
        <v/>
      </c>
      <c r="BR43" s="18" t="str">
        <f t="shared" si="64"/>
        <v/>
      </c>
      <c r="BS43" s="18" t="str">
        <f t="shared" si="64"/>
        <v/>
      </c>
      <c r="BT43" s="18" t="str">
        <f t="shared" si="64"/>
        <v/>
      </c>
      <c r="BU43" s="18" t="str">
        <f t="shared" si="64"/>
        <v/>
      </c>
      <c r="BV43" s="18" t="str">
        <f t="shared" si="64"/>
        <v/>
      </c>
      <c r="BW43" s="18" t="str">
        <f t="shared" si="64"/>
        <v/>
      </c>
      <c r="BX43" s="18" t="str">
        <f t="shared" si="64"/>
        <v/>
      </c>
      <c r="BY43" s="18" t="str">
        <f t="shared" si="64"/>
        <v/>
      </c>
      <c r="BZ43" s="18" t="str">
        <f t="shared" si="64"/>
        <v/>
      </c>
      <c r="CA43" s="18" t="str">
        <f t="shared" si="64"/>
        <v/>
      </c>
      <c r="CB43" s="18" t="str">
        <f t="shared" si="64"/>
        <v/>
      </c>
      <c r="CC43" s="18" t="str">
        <f t="shared" si="64"/>
        <v/>
      </c>
      <c r="CD43" s="18" t="str">
        <f t="shared" si="64"/>
        <v/>
      </c>
      <c r="CE43" s="18" t="str">
        <f t="shared" si="64"/>
        <v/>
      </c>
      <c r="CF43" s="18" t="str">
        <f t="shared" si="64"/>
        <v/>
      </c>
      <c r="CG43" s="18" t="str">
        <f t="shared" si="64"/>
        <v/>
      </c>
      <c r="CH43" s="18" t="str">
        <f t="shared" si="64"/>
        <v/>
      </c>
      <c r="CI43" s="18" t="str">
        <f t="shared" si="64"/>
        <v/>
      </c>
      <c r="CJ43" s="18" t="str">
        <f t="shared" si="64"/>
        <v/>
      </c>
      <c r="CK43" s="18" t="str">
        <f t="shared" si="64"/>
        <v/>
      </c>
      <c r="CL43" s="18" t="str">
        <f t="shared" si="64"/>
        <v/>
      </c>
      <c r="CM43" s="18" t="str">
        <f t="shared" si="64"/>
        <v/>
      </c>
      <c r="CN43" s="18" t="str">
        <f t="shared" si="64"/>
        <v/>
      </c>
      <c r="CO43" s="18" t="str">
        <f t="shared" si="64"/>
        <v/>
      </c>
      <c r="CP43" s="18" t="str">
        <f t="shared" si="64"/>
        <v/>
      </c>
      <c r="CQ43" s="18" t="str">
        <f t="shared" si="64"/>
        <v/>
      </c>
      <c r="CR43" s="18" t="str">
        <f t="shared" si="64"/>
        <v/>
      </c>
      <c r="CS43" s="18" t="str">
        <f t="shared" si="64"/>
        <v/>
      </c>
      <c r="CT43" s="18" t="str">
        <f t="shared" si="64"/>
        <v/>
      </c>
      <c r="CU43" s="18" t="str">
        <f t="shared" si="64"/>
        <v/>
      </c>
      <c r="CV43" s="18" t="str">
        <f t="shared" ref="CV43:EA43" si="65">IF(CV$28="052",CV$11,"")</f>
        <v/>
      </c>
      <c r="CW43" s="18" t="str">
        <f t="shared" si="65"/>
        <v/>
      </c>
      <c r="CX43" s="18" t="str">
        <f t="shared" si="65"/>
        <v/>
      </c>
      <c r="CY43" s="18" t="str">
        <f t="shared" si="65"/>
        <v/>
      </c>
      <c r="CZ43" s="18" t="str">
        <f t="shared" si="65"/>
        <v/>
      </c>
      <c r="DA43" s="18" t="str">
        <f t="shared" si="65"/>
        <v/>
      </c>
      <c r="DB43" s="18" t="str">
        <f t="shared" si="65"/>
        <v/>
      </c>
      <c r="DC43" s="18" t="str">
        <f t="shared" si="65"/>
        <v/>
      </c>
      <c r="DD43" s="18" t="str">
        <f t="shared" si="65"/>
        <v/>
      </c>
      <c r="DE43" s="18" t="str">
        <f t="shared" si="65"/>
        <v/>
      </c>
      <c r="DF43" s="18" t="str">
        <f t="shared" si="65"/>
        <v/>
      </c>
      <c r="DG43" s="18" t="str">
        <f t="shared" si="65"/>
        <v/>
      </c>
      <c r="DH43" s="18" t="str">
        <f t="shared" si="65"/>
        <v/>
      </c>
      <c r="DI43" s="18" t="str">
        <f t="shared" si="65"/>
        <v/>
      </c>
      <c r="DJ43" s="18" t="str">
        <f t="shared" si="65"/>
        <v/>
      </c>
      <c r="DK43" s="18" t="str">
        <f t="shared" si="65"/>
        <v/>
      </c>
      <c r="DL43" s="18" t="str">
        <f t="shared" si="65"/>
        <v/>
      </c>
      <c r="DM43" s="18" t="str">
        <f t="shared" si="65"/>
        <v/>
      </c>
      <c r="DN43" s="18" t="str">
        <f t="shared" si="65"/>
        <v/>
      </c>
      <c r="DO43" s="18" t="str">
        <f t="shared" si="65"/>
        <v/>
      </c>
      <c r="DP43" s="18" t="str">
        <f t="shared" si="65"/>
        <v/>
      </c>
      <c r="DQ43" s="18" t="str">
        <f t="shared" si="65"/>
        <v/>
      </c>
      <c r="DR43" s="18" t="str">
        <f t="shared" si="65"/>
        <v/>
      </c>
      <c r="DS43" s="18" t="str">
        <f t="shared" si="65"/>
        <v/>
      </c>
      <c r="DT43" s="18" t="str">
        <f t="shared" si="65"/>
        <v/>
      </c>
      <c r="DU43" s="18" t="str">
        <f t="shared" si="65"/>
        <v/>
      </c>
      <c r="DV43" s="18" t="str">
        <f t="shared" si="65"/>
        <v/>
      </c>
      <c r="DW43" s="18" t="str">
        <f t="shared" si="65"/>
        <v/>
      </c>
      <c r="DX43" s="18" t="str">
        <f t="shared" si="65"/>
        <v/>
      </c>
      <c r="DY43" s="18" t="str">
        <f t="shared" si="65"/>
        <v/>
      </c>
      <c r="DZ43" s="18" t="str">
        <f t="shared" si="65"/>
        <v/>
      </c>
      <c r="EA43" s="18" t="str">
        <f t="shared" si="65"/>
        <v/>
      </c>
      <c r="EB43" s="18" t="str">
        <f t="shared" ref="EB43:EW43" si="66">IF(EB$28="052",EB$11,"")</f>
        <v/>
      </c>
      <c r="EC43" s="18" t="str">
        <f t="shared" si="66"/>
        <v/>
      </c>
      <c r="ED43" s="18" t="str">
        <f t="shared" si="66"/>
        <v/>
      </c>
      <c r="EE43" s="18" t="str">
        <f t="shared" si="66"/>
        <v/>
      </c>
      <c r="EF43" s="18" t="str">
        <f t="shared" si="66"/>
        <v/>
      </c>
      <c r="EG43" s="18" t="str">
        <f t="shared" si="66"/>
        <v/>
      </c>
      <c r="EH43" s="18" t="str">
        <f t="shared" si="66"/>
        <v/>
      </c>
      <c r="EI43" s="18" t="str">
        <f t="shared" si="66"/>
        <v/>
      </c>
      <c r="EJ43" s="18" t="str">
        <f t="shared" si="66"/>
        <v/>
      </c>
      <c r="EK43" s="18" t="str">
        <f t="shared" si="66"/>
        <v/>
      </c>
      <c r="EL43" s="18" t="str">
        <f t="shared" si="66"/>
        <v/>
      </c>
      <c r="EM43" s="18" t="str">
        <f t="shared" si="66"/>
        <v/>
      </c>
      <c r="EN43" s="18" t="str">
        <f t="shared" si="66"/>
        <v/>
      </c>
      <c r="EO43" s="18" t="str">
        <f t="shared" si="66"/>
        <v/>
      </c>
      <c r="EP43" s="18" t="str">
        <f t="shared" si="66"/>
        <v/>
      </c>
      <c r="EQ43" s="18" t="str">
        <f t="shared" si="66"/>
        <v/>
      </c>
      <c r="ER43" s="18" t="str">
        <f t="shared" si="66"/>
        <v/>
      </c>
      <c r="ES43" s="18" t="str">
        <f t="shared" si="66"/>
        <v/>
      </c>
      <c r="ET43" s="18" t="str">
        <f t="shared" si="66"/>
        <v/>
      </c>
      <c r="EU43" s="18" t="str">
        <f t="shared" si="66"/>
        <v/>
      </c>
      <c r="EV43" s="18" t="str">
        <f t="shared" si="66"/>
        <v/>
      </c>
      <c r="EW43" s="18" t="str">
        <f t="shared" si="66"/>
        <v/>
      </c>
      <c r="EX43" s="330"/>
      <c r="EY43" s="330"/>
      <c r="EZ43" s="330"/>
      <c r="FA43" s="330"/>
      <c r="FB43" s="378" t="s">
        <v>1572</v>
      </c>
      <c r="FC43" s="383"/>
      <c r="FD43" s="355"/>
      <c r="FE43" s="349"/>
      <c r="FF43" s="348"/>
    </row>
    <row r="44" spans="2:162" outlineLevel="1">
      <c r="B44" s="382"/>
      <c r="C44" s="377" t="s">
        <v>32</v>
      </c>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8"/>
      <c r="BK44" s="18"/>
      <c r="BL44" s="18"/>
      <c r="BM44" s="18"/>
      <c r="BN44" s="18"/>
      <c r="BO44" s="18"/>
      <c r="BP44" s="18"/>
      <c r="BQ44" s="18"/>
      <c r="BR44" s="18"/>
      <c r="BS44" s="18"/>
      <c r="BT44" s="18"/>
      <c r="BU44" s="18"/>
      <c r="BV44" s="18"/>
      <c r="BW44" s="18"/>
      <c r="BX44" s="18"/>
      <c r="BY44" s="18"/>
      <c r="BZ44" s="18"/>
      <c r="CA44" s="18"/>
      <c r="CB44" s="18"/>
      <c r="CC44" s="18"/>
      <c r="CD44" s="18"/>
      <c r="CE44" s="18"/>
      <c r="CF44" s="18"/>
      <c r="CG44" s="18"/>
      <c r="CH44" s="18"/>
      <c r="CI44" s="18"/>
      <c r="CJ44" s="18"/>
      <c r="CK44" s="18"/>
      <c r="CL44" s="18"/>
      <c r="CM44" s="18"/>
      <c r="CN44" s="18"/>
      <c r="CO44" s="18"/>
      <c r="CP44" s="18"/>
      <c r="CQ44" s="18"/>
      <c r="CR44" s="18"/>
      <c r="CS44" s="18"/>
      <c r="CT44" s="18"/>
      <c r="CU44" s="18"/>
      <c r="CV44" s="18"/>
      <c r="CW44" s="18"/>
      <c r="CX44" s="18"/>
      <c r="CY44" s="18"/>
      <c r="CZ44" s="18"/>
      <c r="DA44" s="18"/>
      <c r="DB44" s="18"/>
      <c r="DC44" s="18"/>
      <c r="DD44" s="18"/>
      <c r="DE44" s="18"/>
      <c r="DF44" s="18"/>
      <c r="DG44" s="18"/>
      <c r="DH44" s="18"/>
      <c r="DI44" s="18"/>
      <c r="DJ44" s="18"/>
      <c r="DK44" s="18"/>
      <c r="DL44" s="18"/>
      <c r="DM44" s="18"/>
      <c r="DN44" s="18"/>
      <c r="DO44" s="18"/>
      <c r="DP44" s="18"/>
      <c r="DQ44" s="18"/>
      <c r="DR44" s="18"/>
      <c r="DS44" s="18"/>
      <c r="DT44" s="18"/>
      <c r="DU44" s="18"/>
      <c r="DV44" s="18"/>
      <c r="DW44" s="18"/>
      <c r="DX44" s="18"/>
      <c r="DY44" s="18"/>
      <c r="DZ44" s="18"/>
      <c r="EA44" s="18"/>
      <c r="EB44" s="18"/>
      <c r="EC44" s="18"/>
      <c r="ED44" s="18"/>
      <c r="EE44" s="18"/>
      <c r="EF44" s="18"/>
      <c r="EG44" s="18"/>
      <c r="EH44" s="18"/>
      <c r="EI44" s="18"/>
      <c r="EJ44" s="18"/>
      <c r="EK44" s="18"/>
      <c r="EL44" s="18"/>
      <c r="EM44" s="18"/>
      <c r="EN44" s="18"/>
      <c r="EO44" s="18"/>
      <c r="EP44" s="18"/>
      <c r="EQ44" s="18"/>
      <c r="ER44" s="18"/>
      <c r="ES44" s="18"/>
      <c r="ET44" s="18"/>
      <c r="EU44" s="18"/>
      <c r="EV44" s="18"/>
      <c r="EW44" s="18"/>
      <c r="EX44" s="330"/>
      <c r="EY44" s="330"/>
      <c r="EZ44" s="330"/>
      <c r="FA44" s="330"/>
      <c r="FB44" s="330"/>
      <c r="FC44" s="383"/>
      <c r="FD44" s="355"/>
      <c r="FE44" s="349"/>
      <c r="FF44" s="348"/>
    </row>
    <row r="45" spans="2:162" outlineLevel="1">
      <c r="B45" s="384" t="s">
        <v>2688</v>
      </c>
      <c r="C45" s="369" t="s">
        <v>32</v>
      </c>
      <c r="D45" s="18" t="str">
        <f t="shared" ref="D45:AI45" si="67">IF(D$28="061",D$11,"")</f>
        <v/>
      </c>
      <c r="E45" s="18" t="str">
        <f t="shared" si="67"/>
        <v/>
      </c>
      <c r="F45" s="18" t="str">
        <f t="shared" si="67"/>
        <v/>
      </c>
      <c r="G45" s="18" t="str">
        <f t="shared" si="67"/>
        <v/>
      </c>
      <c r="H45" s="18">
        <f t="shared" si="67"/>
        <v>10000</v>
      </c>
      <c r="I45" s="18" t="str">
        <f t="shared" si="67"/>
        <v/>
      </c>
      <c r="J45" s="18" t="str">
        <f t="shared" si="67"/>
        <v/>
      </c>
      <c r="K45" s="18" t="str">
        <f t="shared" si="67"/>
        <v/>
      </c>
      <c r="L45" s="18" t="str">
        <f t="shared" si="67"/>
        <v/>
      </c>
      <c r="M45" s="18" t="str">
        <f t="shared" si="67"/>
        <v/>
      </c>
      <c r="N45" s="18" t="str">
        <f t="shared" si="67"/>
        <v/>
      </c>
      <c r="O45" s="18" t="str">
        <f t="shared" si="67"/>
        <v/>
      </c>
      <c r="P45" s="18" t="str">
        <f t="shared" si="67"/>
        <v/>
      </c>
      <c r="Q45" s="18" t="str">
        <f t="shared" si="67"/>
        <v/>
      </c>
      <c r="R45" s="18" t="str">
        <f t="shared" si="67"/>
        <v/>
      </c>
      <c r="S45" s="18" t="str">
        <f t="shared" si="67"/>
        <v/>
      </c>
      <c r="T45" s="18" t="str">
        <f t="shared" si="67"/>
        <v/>
      </c>
      <c r="U45" s="18" t="str">
        <f t="shared" si="67"/>
        <v/>
      </c>
      <c r="V45" s="18" t="str">
        <f t="shared" si="67"/>
        <v/>
      </c>
      <c r="W45" s="18" t="str">
        <f t="shared" si="67"/>
        <v/>
      </c>
      <c r="X45" s="18" t="str">
        <f t="shared" si="67"/>
        <v/>
      </c>
      <c r="Y45" s="18" t="str">
        <f t="shared" si="67"/>
        <v/>
      </c>
      <c r="Z45" s="18" t="str">
        <f t="shared" si="67"/>
        <v/>
      </c>
      <c r="AA45" s="18" t="str">
        <f t="shared" si="67"/>
        <v/>
      </c>
      <c r="AB45" s="18" t="str">
        <f t="shared" si="67"/>
        <v/>
      </c>
      <c r="AC45" s="18" t="str">
        <f t="shared" si="67"/>
        <v/>
      </c>
      <c r="AD45" s="18" t="str">
        <f t="shared" si="67"/>
        <v/>
      </c>
      <c r="AE45" s="18" t="str">
        <f t="shared" si="67"/>
        <v/>
      </c>
      <c r="AF45" s="18" t="str">
        <f t="shared" si="67"/>
        <v/>
      </c>
      <c r="AG45" s="18" t="str">
        <f t="shared" si="67"/>
        <v/>
      </c>
      <c r="AH45" s="18" t="str">
        <f t="shared" si="67"/>
        <v/>
      </c>
      <c r="AI45" s="18" t="str">
        <f t="shared" si="67"/>
        <v/>
      </c>
      <c r="AJ45" s="18" t="str">
        <f t="shared" ref="AJ45:BO45" si="68">IF(AJ$28="061",AJ$11,"")</f>
        <v/>
      </c>
      <c r="AK45" s="18" t="str">
        <f t="shared" si="68"/>
        <v/>
      </c>
      <c r="AL45" s="18" t="str">
        <f t="shared" si="68"/>
        <v/>
      </c>
      <c r="AM45" s="18" t="str">
        <f t="shared" si="68"/>
        <v/>
      </c>
      <c r="AN45" s="18" t="str">
        <f t="shared" si="68"/>
        <v/>
      </c>
      <c r="AO45" s="18" t="str">
        <f t="shared" si="68"/>
        <v/>
      </c>
      <c r="AP45" s="18" t="str">
        <f t="shared" si="68"/>
        <v/>
      </c>
      <c r="AQ45" s="18" t="str">
        <f t="shared" si="68"/>
        <v/>
      </c>
      <c r="AR45" s="18" t="str">
        <f t="shared" si="68"/>
        <v/>
      </c>
      <c r="AS45" s="18" t="str">
        <f t="shared" si="68"/>
        <v/>
      </c>
      <c r="AT45" s="18" t="str">
        <f t="shared" si="68"/>
        <v/>
      </c>
      <c r="AU45" s="18" t="str">
        <f t="shared" si="68"/>
        <v/>
      </c>
      <c r="AV45" s="18" t="str">
        <f t="shared" si="68"/>
        <v/>
      </c>
      <c r="AW45" s="18" t="str">
        <f t="shared" si="68"/>
        <v/>
      </c>
      <c r="AX45" s="18" t="str">
        <f t="shared" si="68"/>
        <v/>
      </c>
      <c r="AY45" s="18" t="str">
        <f t="shared" si="68"/>
        <v/>
      </c>
      <c r="AZ45" s="18" t="str">
        <f t="shared" si="68"/>
        <v/>
      </c>
      <c r="BA45" s="18" t="str">
        <f t="shared" si="68"/>
        <v/>
      </c>
      <c r="BB45" s="18" t="str">
        <f t="shared" si="68"/>
        <v/>
      </c>
      <c r="BC45" s="18" t="str">
        <f t="shared" si="68"/>
        <v/>
      </c>
      <c r="BD45" s="18" t="str">
        <f t="shared" si="68"/>
        <v/>
      </c>
      <c r="BE45" s="18" t="str">
        <f t="shared" si="68"/>
        <v/>
      </c>
      <c r="BF45" s="18" t="str">
        <f t="shared" si="68"/>
        <v/>
      </c>
      <c r="BG45" s="18" t="str">
        <f t="shared" si="68"/>
        <v/>
      </c>
      <c r="BH45" s="18" t="str">
        <f t="shared" si="68"/>
        <v/>
      </c>
      <c r="BI45" s="18" t="str">
        <f t="shared" si="68"/>
        <v/>
      </c>
      <c r="BJ45" s="18" t="str">
        <f t="shared" si="68"/>
        <v/>
      </c>
      <c r="BK45" s="18" t="str">
        <f t="shared" si="68"/>
        <v/>
      </c>
      <c r="BL45" s="18" t="str">
        <f t="shared" si="68"/>
        <v/>
      </c>
      <c r="BM45" s="18" t="str">
        <f t="shared" si="68"/>
        <v/>
      </c>
      <c r="BN45" s="18" t="str">
        <f t="shared" si="68"/>
        <v/>
      </c>
      <c r="BO45" s="18" t="str">
        <f t="shared" si="68"/>
        <v/>
      </c>
      <c r="BP45" s="18" t="str">
        <f t="shared" ref="BP45:CU45" si="69">IF(BP$28="061",BP$11,"")</f>
        <v/>
      </c>
      <c r="BQ45" s="18" t="str">
        <f t="shared" si="69"/>
        <v/>
      </c>
      <c r="BR45" s="18" t="str">
        <f t="shared" si="69"/>
        <v/>
      </c>
      <c r="BS45" s="18" t="str">
        <f t="shared" si="69"/>
        <v/>
      </c>
      <c r="BT45" s="18" t="str">
        <f t="shared" si="69"/>
        <v/>
      </c>
      <c r="BU45" s="18" t="str">
        <f t="shared" si="69"/>
        <v/>
      </c>
      <c r="BV45" s="18" t="str">
        <f t="shared" si="69"/>
        <v/>
      </c>
      <c r="BW45" s="18" t="str">
        <f t="shared" si="69"/>
        <v/>
      </c>
      <c r="BX45" s="18" t="str">
        <f t="shared" si="69"/>
        <v/>
      </c>
      <c r="BY45" s="18" t="str">
        <f t="shared" si="69"/>
        <v/>
      </c>
      <c r="BZ45" s="18" t="str">
        <f t="shared" si="69"/>
        <v/>
      </c>
      <c r="CA45" s="18" t="str">
        <f t="shared" si="69"/>
        <v/>
      </c>
      <c r="CB45" s="18" t="str">
        <f t="shared" si="69"/>
        <v/>
      </c>
      <c r="CC45" s="18" t="str">
        <f t="shared" si="69"/>
        <v/>
      </c>
      <c r="CD45" s="18" t="str">
        <f t="shared" si="69"/>
        <v/>
      </c>
      <c r="CE45" s="18" t="str">
        <f t="shared" si="69"/>
        <v/>
      </c>
      <c r="CF45" s="18" t="str">
        <f t="shared" si="69"/>
        <v/>
      </c>
      <c r="CG45" s="18" t="str">
        <f t="shared" si="69"/>
        <v/>
      </c>
      <c r="CH45" s="18" t="str">
        <f t="shared" si="69"/>
        <v/>
      </c>
      <c r="CI45" s="18" t="str">
        <f t="shared" si="69"/>
        <v/>
      </c>
      <c r="CJ45" s="18" t="str">
        <f t="shared" si="69"/>
        <v/>
      </c>
      <c r="CK45" s="18" t="str">
        <f t="shared" si="69"/>
        <v/>
      </c>
      <c r="CL45" s="18" t="str">
        <f t="shared" si="69"/>
        <v/>
      </c>
      <c r="CM45" s="18" t="str">
        <f t="shared" si="69"/>
        <v/>
      </c>
      <c r="CN45" s="18" t="str">
        <f t="shared" si="69"/>
        <v/>
      </c>
      <c r="CO45" s="18" t="str">
        <f t="shared" si="69"/>
        <v/>
      </c>
      <c r="CP45" s="18" t="str">
        <f t="shared" si="69"/>
        <v/>
      </c>
      <c r="CQ45" s="18" t="str">
        <f t="shared" si="69"/>
        <v/>
      </c>
      <c r="CR45" s="18" t="str">
        <f t="shared" si="69"/>
        <v/>
      </c>
      <c r="CS45" s="18" t="str">
        <f t="shared" si="69"/>
        <v/>
      </c>
      <c r="CT45" s="18" t="str">
        <f t="shared" si="69"/>
        <v/>
      </c>
      <c r="CU45" s="18" t="str">
        <f t="shared" si="69"/>
        <v/>
      </c>
      <c r="CV45" s="18" t="str">
        <f t="shared" ref="CV45:EA45" si="70">IF(CV$28="061",CV$11,"")</f>
        <v/>
      </c>
      <c r="CW45" s="18" t="str">
        <f t="shared" si="70"/>
        <v/>
      </c>
      <c r="CX45" s="18" t="str">
        <f t="shared" si="70"/>
        <v/>
      </c>
      <c r="CY45" s="18" t="str">
        <f t="shared" si="70"/>
        <v/>
      </c>
      <c r="CZ45" s="18" t="str">
        <f t="shared" si="70"/>
        <v/>
      </c>
      <c r="DA45" s="18" t="str">
        <f t="shared" si="70"/>
        <v/>
      </c>
      <c r="DB45" s="18" t="str">
        <f t="shared" si="70"/>
        <v/>
      </c>
      <c r="DC45" s="18" t="str">
        <f t="shared" si="70"/>
        <v/>
      </c>
      <c r="DD45" s="18" t="str">
        <f t="shared" si="70"/>
        <v/>
      </c>
      <c r="DE45" s="18" t="str">
        <f t="shared" si="70"/>
        <v/>
      </c>
      <c r="DF45" s="18" t="str">
        <f t="shared" si="70"/>
        <v/>
      </c>
      <c r="DG45" s="18" t="str">
        <f t="shared" si="70"/>
        <v/>
      </c>
      <c r="DH45" s="18" t="str">
        <f t="shared" si="70"/>
        <v/>
      </c>
      <c r="DI45" s="18" t="str">
        <f t="shared" si="70"/>
        <v/>
      </c>
      <c r="DJ45" s="18" t="str">
        <f t="shared" si="70"/>
        <v/>
      </c>
      <c r="DK45" s="18" t="str">
        <f t="shared" si="70"/>
        <v/>
      </c>
      <c r="DL45" s="18" t="str">
        <f t="shared" si="70"/>
        <v/>
      </c>
      <c r="DM45" s="18" t="str">
        <f t="shared" si="70"/>
        <v/>
      </c>
      <c r="DN45" s="18" t="str">
        <f t="shared" si="70"/>
        <v/>
      </c>
      <c r="DO45" s="18" t="str">
        <f t="shared" si="70"/>
        <v/>
      </c>
      <c r="DP45" s="18" t="str">
        <f t="shared" si="70"/>
        <v/>
      </c>
      <c r="DQ45" s="18" t="str">
        <f t="shared" si="70"/>
        <v/>
      </c>
      <c r="DR45" s="18" t="str">
        <f t="shared" si="70"/>
        <v/>
      </c>
      <c r="DS45" s="18" t="str">
        <f t="shared" si="70"/>
        <v/>
      </c>
      <c r="DT45" s="18" t="str">
        <f t="shared" si="70"/>
        <v/>
      </c>
      <c r="DU45" s="18" t="str">
        <f t="shared" si="70"/>
        <v/>
      </c>
      <c r="DV45" s="18" t="str">
        <f t="shared" si="70"/>
        <v/>
      </c>
      <c r="DW45" s="18" t="str">
        <f t="shared" si="70"/>
        <v/>
      </c>
      <c r="DX45" s="18" t="str">
        <f t="shared" si="70"/>
        <v/>
      </c>
      <c r="DY45" s="18" t="str">
        <f t="shared" si="70"/>
        <v/>
      </c>
      <c r="DZ45" s="18" t="str">
        <f t="shared" si="70"/>
        <v/>
      </c>
      <c r="EA45" s="18" t="str">
        <f t="shared" si="70"/>
        <v/>
      </c>
      <c r="EB45" s="18" t="str">
        <f t="shared" ref="EB45:EW45" si="71">IF(EB$28="061",EB$11,"")</f>
        <v/>
      </c>
      <c r="EC45" s="18" t="str">
        <f t="shared" si="71"/>
        <v/>
      </c>
      <c r="ED45" s="18" t="str">
        <f t="shared" si="71"/>
        <v/>
      </c>
      <c r="EE45" s="18" t="str">
        <f t="shared" si="71"/>
        <v/>
      </c>
      <c r="EF45" s="18" t="str">
        <f t="shared" si="71"/>
        <v/>
      </c>
      <c r="EG45" s="18" t="str">
        <f t="shared" si="71"/>
        <v/>
      </c>
      <c r="EH45" s="18" t="str">
        <f t="shared" si="71"/>
        <v/>
      </c>
      <c r="EI45" s="18" t="str">
        <f t="shared" si="71"/>
        <v/>
      </c>
      <c r="EJ45" s="18" t="str">
        <f t="shared" si="71"/>
        <v/>
      </c>
      <c r="EK45" s="18" t="str">
        <f t="shared" si="71"/>
        <v/>
      </c>
      <c r="EL45" s="18" t="str">
        <f t="shared" si="71"/>
        <v/>
      </c>
      <c r="EM45" s="18" t="str">
        <f t="shared" si="71"/>
        <v/>
      </c>
      <c r="EN45" s="18" t="str">
        <f t="shared" si="71"/>
        <v/>
      </c>
      <c r="EO45" s="18" t="str">
        <f t="shared" si="71"/>
        <v/>
      </c>
      <c r="EP45" s="18" t="str">
        <f t="shared" si="71"/>
        <v/>
      </c>
      <c r="EQ45" s="18" t="str">
        <f t="shared" si="71"/>
        <v/>
      </c>
      <c r="ER45" s="18" t="str">
        <f t="shared" si="71"/>
        <v/>
      </c>
      <c r="ES45" s="18" t="str">
        <f t="shared" si="71"/>
        <v/>
      </c>
      <c r="ET45" s="18" t="str">
        <f t="shared" si="71"/>
        <v/>
      </c>
      <c r="EU45" s="18" t="str">
        <f t="shared" si="71"/>
        <v/>
      </c>
      <c r="EV45" s="18" t="str">
        <f t="shared" si="71"/>
        <v/>
      </c>
      <c r="EW45" s="18" t="str">
        <f t="shared" si="71"/>
        <v/>
      </c>
      <c r="EX45" s="330"/>
      <c r="EY45" s="330"/>
      <c r="EZ45" s="302"/>
      <c r="FA45" s="330"/>
      <c r="FB45" s="302"/>
      <c r="FC45" s="383"/>
      <c r="FD45" s="355"/>
      <c r="FE45" s="349"/>
      <c r="FF45" s="348"/>
    </row>
    <row r="46" spans="2:162" outlineLevel="1">
      <c r="B46" s="385" t="s">
        <v>2689</v>
      </c>
      <c r="C46" s="369" t="s">
        <v>32</v>
      </c>
      <c r="D46" s="18" t="str">
        <f t="shared" ref="D46:AI46" si="72">IF(D$28="062",D$11,"")</f>
        <v/>
      </c>
      <c r="E46" s="18" t="str">
        <f t="shared" si="72"/>
        <v/>
      </c>
      <c r="F46" s="18" t="str">
        <f t="shared" si="72"/>
        <v/>
      </c>
      <c r="G46" s="18" t="str">
        <f t="shared" si="72"/>
        <v/>
      </c>
      <c r="H46" s="18" t="str">
        <f t="shared" si="72"/>
        <v/>
      </c>
      <c r="I46" s="18" t="str">
        <f t="shared" si="72"/>
        <v/>
      </c>
      <c r="J46" s="18" t="str">
        <f t="shared" si="72"/>
        <v/>
      </c>
      <c r="K46" s="18" t="str">
        <f t="shared" si="72"/>
        <v/>
      </c>
      <c r="L46" s="18" t="str">
        <f t="shared" si="72"/>
        <v/>
      </c>
      <c r="M46" s="18" t="str">
        <f t="shared" si="72"/>
        <v/>
      </c>
      <c r="N46" s="18" t="str">
        <f t="shared" si="72"/>
        <v/>
      </c>
      <c r="O46" s="18" t="str">
        <f t="shared" si="72"/>
        <v/>
      </c>
      <c r="P46" s="18" t="str">
        <f t="shared" si="72"/>
        <v/>
      </c>
      <c r="Q46" s="18" t="str">
        <f t="shared" si="72"/>
        <v/>
      </c>
      <c r="R46" s="18" t="str">
        <f t="shared" si="72"/>
        <v/>
      </c>
      <c r="S46" s="18" t="str">
        <f t="shared" si="72"/>
        <v/>
      </c>
      <c r="T46" s="18" t="str">
        <f t="shared" si="72"/>
        <v/>
      </c>
      <c r="U46" s="18" t="str">
        <f t="shared" si="72"/>
        <v/>
      </c>
      <c r="V46" s="18" t="str">
        <f t="shared" si="72"/>
        <v/>
      </c>
      <c r="W46" s="18" t="str">
        <f t="shared" si="72"/>
        <v/>
      </c>
      <c r="X46" s="18" t="str">
        <f t="shared" si="72"/>
        <v/>
      </c>
      <c r="Y46" s="18" t="str">
        <f t="shared" si="72"/>
        <v/>
      </c>
      <c r="Z46" s="18" t="str">
        <f t="shared" si="72"/>
        <v/>
      </c>
      <c r="AA46" s="18" t="str">
        <f t="shared" si="72"/>
        <v/>
      </c>
      <c r="AB46" s="18" t="str">
        <f t="shared" si="72"/>
        <v/>
      </c>
      <c r="AC46" s="18" t="str">
        <f t="shared" si="72"/>
        <v/>
      </c>
      <c r="AD46" s="18" t="str">
        <f t="shared" si="72"/>
        <v/>
      </c>
      <c r="AE46" s="18" t="str">
        <f t="shared" si="72"/>
        <v/>
      </c>
      <c r="AF46" s="18" t="str">
        <f t="shared" si="72"/>
        <v/>
      </c>
      <c r="AG46" s="18" t="str">
        <f t="shared" si="72"/>
        <v/>
      </c>
      <c r="AH46" s="18" t="str">
        <f t="shared" si="72"/>
        <v/>
      </c>
      <c r="AI46" s="18" t="str">
        <f t="shared" si="72"/>
        <v/>
      </c>
      <c r="AJ46" s="18" t="str">
        <f t="shared" ref="AJ46:BO46" si="73">IF(AJ$28="062",AJ$11,"")</f>
        <v/>
      </c>
      <c r="AK46" s="18" t="str">
        <f t="shared" si="73"/>
        <v/>
      </c>
      <c r="AL46" s="18" t="str">
        <f t="shared" si="73"/>
        <v/>
      </c>
      <c r="AM46" s="18" t="str">
        <f t="shared" si="73"/>
        <v/>
      </c>
      <c r="AN46" s="18" t="str">
        <f t="shared" si="73"/>
        <v/>
      </c>
      <c r="AO46" s="18" t="str">
        <f t="shared" si="73"/>
        <v/>
      </c>
      <c r="AP46" s="18" t="str">
        <f t="shared" si="73"/>
        <v/>
      </c>
      <c r="AQ46" s="18" t="str">
        <f t="shared" si="73"/>
        <v/>
      </c>
      <c r="AR46" s="18" t="str">
        <f t="shared" si="73"/>
        <v/>
      </c>
      <c r="AS46" s="18" t="str">
        <f t="shared" si="73"/>
        <v/>
      </c>
      <c r="AT46" s="18" t="str">
        <f t="shared" si="73"/>
        <v/>
      </c>
      <c r="AU46" s="18" t="str">
        <f t="shared" si="73"/>
        <v/>
      </c>
      <c r="AV46" s="18" t="str">
        <f t="shared" si="73"/>
        <v/>
      </c>
      <c r="AW46" s="18" t="str">
        <f t="shared" si="73"/>
        <v/>
      </c>
      <c r="AX46" s="18" t="str">
        <f t="shared" si="73"/>
        <v/>
      </c>
      <c r="AY46" s="18" t="str">
        <f t="shared" si="73"/>
        <v/>
      </c>
      <c r="AZ46" s="18" t="str">
        <f t="shared" si="73"/>
        <v/>
      </c>
      <c r="BA46" s="18" t="str">
        <f t="shared" si="73"/>
        <v/>
      </c>
      <c r="BB46" s="18" t="str">
        <f t="shared" si="73"/>
        <v/>
      </c>
      <c r="BC46" s="18" t="str">
        <f t="shared" si="73"/>
        <v/>
      </c>
      <c r="BD46" s="18" t="str">
        <f t="shared" si="73"/>
        <v/>
      </c>
      <c r="BE46" s="18" t="str">
        <f t="shared" si="73"/>
        <v/>
      </c>
      <c r="BF46" s="18" t="str">
        <f t="shared" si="73"/>
        <v/>
      </c>
      <c r="BG46" s="18" t="str">
        <f t="shared" si="73"/>
        <v/>
      </c>
      <c r="BH46" s="18" t="str">
        <f t="shared" si="73"/>
        <v/>
      </c>
      <c r="BI46" s="18" t="str">
        <f t="shared" si="73"/>
        <v/>
      </c>
      <c r="BJ46" s="18" t="str">
        <f t="shared" si="73"/>
        <v/>
      </c>
      <c r="BK46" s="18" t="str">
        <f t="shared" si="73"/>
        <v/>
      </c>
      <c r="BL46" s="18" t="str">
        <f t="shared" si="73"/>
        <v/>
      </c>
      <c r="BM46" s="18" t="str">
        <f t="shared" si="73"/>
        <v/>
      </c>
      <c r="BN46" s="18" t="str">
        <f t="shared" si="73"/>
        <v/>
      </c>
      <c r="BO46" s="18" t="str">
        <f t="shared" si="73"/>
        <v/>
      </c>
      <c r="BP46" s="18" t="str">
        <f t="shared" ref="BP46:CU46" si="74">IF(BP$28="062",BP$11,"")</f>
        <v/>
      </c>
      <c r="BQ46" s="18" t="str">
        <f t="shared" si="74"/>
        <v/>
      </c>
      <c r="BR46" s="18" t="str">
        <f t="shared" si="74"/>
        <v/>
      </c>
      <c r="BS46" s="18" t="str">
        <f t="shared" si="74"/>
        <v/>
      </c>
      <c r="BT46" s="18" t="str">
        <f t="shared" si="74"/>
        <v/>
      </c>
      <c r="BU46" s="18" t="str">
        <f t="shared" si="74"/>
        <v/>
      </c>
      <c r="BV46" s="18" t="str">
        <f t="shared" si="74"/>
        <v/>
      </c>
      <c r="BW46" s="18" t="str">
        <f t="shared" si="74"/>
        <v/>
      </c>
      <c r="BX46" s="18" t="str">
        <f t="shared" si="74"/>
        <v/>
      </c>
      <c r="BY46" s="18" t="str">
        <f t="shared" si="74"/>
        <v/>
      </c>
      <c r="BZ46" s="18" t="str">
        <f t="shared" si="74"/>
        <v/>
      </c>
      <c r="CA46" s="18" t="str">
        <f t="shared" si="74"/>
        <v/>
      </c>
      <c r="CB46" s="18" t="str">
        <f t="shared" si="74"/>
        <v/>
      </c>
      <c r="CC46" s="18" t="str">
        <f t="shared" si="74"/>
        <v/>
      </c>
      <c r="CD46" s="18" t="str">
        <f t="shared" si="74"/>
        <v/>
      </c>
      <c r="CE46" s="18" t="str">
        <f t="shared" si="74"/>
        <v/>
      </c>
      <c r="CF46" s="18" t="str">
        <f t="shared" si="74"/>
        <v/>
      </c>
      <c r="CG46" s="18" t="str">
        <f t="shared" si="74"/>
        <v/>
      </c>
      <c r="CH46" s="18" t="str">
        <f t="shared" si="74"/>
        <v/>
      </c>
      <c r="CI46" s="18" t="str">
        <f t="shared" si="74"/>
        <v/>
      </c>
      <c r="CJ46" s="18" t="str">
        <f t="shared" si="74"/>
        <v/>
      </c>
      <c r="CK46" s="18" t="str">
        <f t="shared" si="74"/>
        <v/>
      </c>
      <c r="CL46" s="18" t="str">
        <f t="shared" si="74"/>
        <v/>
      </c>
      <c r="CM46" s="18" t="str">
        <f t="shared" si="74"/>
        <v/>
      </c>
      <c r="CN46" s="18" t="str">
        <f t="shared" si="74"/>
        <v/>
      </c>
      <c r="CO46" s="18" t="str">
        <f t="shared" si="74"/>
        <v/>
      </c>
      <c r="CP46" s="18" t="str">
        <f t="shared" si="74"/>
        <v/>
      </c>
      <c r="CQ46" s="18" t="str">
        <f t="shared" si="74"/>
        <v/>
      </c>
      <c r="CR46" s="18" t="str">
        <f t="shared" si="74"/>
        <v/>
      </c>
      <c r="CS46" s="18" t="str">
        <f t="shared" si="74"/>
        <v/>
      </c>
      <c r="CT46" s="18" t="str">
        <f t="shared" si="74"/>
        <v/>
      </c>
      <c r="CU46" s="18" t="str">
        <f t="shared" si="74"/>
        <v/>
      </c>
      <c r="CV46" s="18" t="str">
        <f t="shared" ref="CV46:EA46" si="75">IF(CV$28="062",CV$11,"")</f>
        <v/>
      </c>
      <c r="CW46" s="18" t="str">
        <f t="shared" si="75"/>
        <v/>
      </c>
      <c r="CX46" s="18" t="str">
        <f t="shared" si="75"/>
        <v/>
      </c>
      <c r="CY46" s="18" t="str">
        <f t="shared" si="75"/>
        <v/>
      </c>
      <c r="CZ46" s="18" t="str">
        <f t="shared" si="75"/>
        <v/>
      </c>
      <c r="DA46" s="18" t="str">
        <f t="shared" si="75"/>
        <v/>
      </c>
      <c r="DB46" s="18" t="str">
        <f t="shared" si="75"/>
        <v/>
      </c>
      <c r="DC46" s="18" t="str">
        <f t="shared" si="75"/>
        <v/>
      </c>
      <c r="DD46" s="18" t="str">
        <f t="shared" si="75"/>
        <v/>
      </c>
      <c r="DE46" s="18" t="str">
        <f t="shared" si="75"/>
        <v/>
      </c>
      <c r="DF46" s="18" t="str">
        <f t="shared" si="75"/>
        <v/>
      </c>
      <c r="DG46" s="18" t="str">
        <f t="shared" si="75"/>
        <v/>
      </c>
      <c r="DH46" s="18" t="str">
        <f t="shared" si="75"/>
        <v/>
      </c>
      <c r="DI46" s="18" t="str">
        <f t="shared" si="75"/>
        <v/>
      </c>
      <c r="DJ46" s="18" t="str">
        <f t="shared" si="75"/>
        <v/>
      </c>
      <c r="DK46" s="18" t="str">
        <f t="shared" si="75"/>
        <v/>
      </c>
      <c r="DL46" s="18" t="str">
        <f t="shared" si="75"/>
        <v/>
      </c>
      <c r="DM46" s="18" t="str">
        <f t="shared" si="75"/>
        <v/>
      </c>
      <c r="DN46" s="18" t="str">
        <f t="shared" si="75"/>
        <v/>
      </c>
      <c r="DO46" s="18" t="str">
        <f t="shared" si="75"/>
        <v/>
      </c>
      <c r="DP46" s="18" t="str">
        <f t="shared" si="75"/>
        <v/>
      </c>
      <c r="DQ46" s="18" t="str">
        <f t="shared" si="75"/>
        <v/>
      </c>
      <c r="DR46" s="18" t="str">
        <f t="shared" si="75"/>
        <v/>
      </c>
      <c r="DS46" s="18" t="str">
        <f t="shared" si="75"/>
        <v/>
      </c>
      <c r="DT46" s="18" t="str">
        <f t="shared" si="75"/>
        <v/>
      </c>
      <c r="DU46" s="18" t="str">
        <f t="shared" si="75"/>
        <v/>
      </c>
      <c r="DV46" s="18" t="str">
        <f t="shared" si="75"/>
        <v/>
      </c>
      <c r="DW46" s="18" t="str">
        <f t="shared" si="75"/>
        <v/>
      </c>
      <c r="DX46" s="18" t="str">
        <f t="shared" si="75"/>
        <v/>
      </c>
      <c r="DY46" s="18" t="str">
        <f t="shared" si="75"/>
        <v/>
      </c>
      <c r="DZ46" s="18" t="str">
        <f t="shared" si="75"/>
        <v/>
      </c>
      <c r="EA46" s="18" t="str">
        <f t="shared" si="75"/>
        <v/>
      </c>
      <c r="EB46" s="18" t="str">
        <f t="shared" ref="EB46:EW46" si="76">IF(EB$28="062",EB$11,"")</f>
        <v/>
      </c>
      <c r="EC46" s="18" t="str">
        <f t="shared" si="76"/>
        <v/>
      </c>
      <c r="ED46" s="18" t="str">
        <f t="shared" si="76"/>
        <v/>
      </c>
      <c r="EE46" s="18" t="str">
        <f t="shared" si="76"/>
        <v/>
      </c>
      <c r="EF46" s="18" t="str">
        <f t="shared" si="76"/>
        <v/>
      </c>
      <c r="EG46" s="18" t="str">
        <f t="shared" si="76"/>
        <v/>
      </c>
      <c r="EH46" s="18" t="str">
        <f t="shared" si="76"/>
        <v/>
      </c>
      <c r="EI46" s="18" t="str">
        <f t="shared" si="76"/>
        <v/>
      </c>
      <c r="EJ46" s="18" t="str">
        <f t="shared" si="76"/>
        <v/>
      </c>
      <c r="EK46" s="18" t="str">
        <f t="shared" si="76"/>
        <v/>
      </c>
      <c r="EL46" s="18" t="str">
        <f t="shared" si="76"/>
        <v/>
      </c>
      <c r="EM46" s="18" t="str">
        <f t="shared" si="76"/>
        <v/>
      </c>
      <c r="EN46" s="18" t="str">
        <f t="shared" si="76"/>
        <v/>
      </c>
      <c r="EO46" s="18" t="str">
        <f t="shared" si="76"/>
        <v/>
      </c>
      <c r="EP46" s="18" t="str">
        <f t="shared" si="76"/>
        <v/>
      </c>
      <c r="EQ46" s="18" t="str">
        <f t="shared" si="76"/>
        <v/>
      </c>
      <c r="ER46" s="18" t="str">
        <f t="shared" si="76"/>
        <v/>
      </c>
      <c r="ES46" s="18" t="str">
        <f t="shared" si="76"/>
        <v/>
      </c>
      <c r="ET46" s="18" t="str">
        <f t="shared" si="76"/>
        <v/>
      </c>
      <c r="EU46" s="18" t="str">
        <f t="shared" si="76"/>
        <v/>
      </c>
      <c r="EV46" s="18" t="str">
        <f t="shared" si="76"/>
        <v/>
      </c>
      <c r="EW46" s="18" t="str">
        <f t="shared" si="76"/>
        <v/>
      </c>
      <c r="EX46" s="330"/>
      <c r="EY46" s="330"/>
      <c r="EZ46" s="303"/>
      <c r="FA46" s="330"/>
      <c r="FB46" s="302"/>
      <c r="FC46" s="383"/>
      <c r="FD46" s="355"/>
      <c r="FE46" s="349"/>
      <c r="FF46" s="348"/>
    </row>
    <row r="47" spans="2:162" outlineLevel="1">
      <c r="B47" s="386"/>
      <c r="C47" s="369" t="s">
        <v>32</v>
      </c>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8"/>
      <c r="BK47" s="18"/>
      <c r="BL47" s="18"/>
      <c r="BM47" s="18"/>
      <c r="BN47" s="18"/>
      <c r="BO47" s="18"/>
      <c r="BP47" s="18"/>
      <c r="BQ47" s="18"/>
      <c r="BR47" s="18"/>
      <c r="BS47" s="18"/>
      <c r="BT47" s="18"/>
      <c r="BU47" s="18"/>
      <c r="BV47" s="18"/>
      <c r="BW47" s="18"/>
      <c r="BX47" s="18"/>
      <c r="BY47" s="18"/>
      <c r="BZ47" s="18"/>
      <c r="CA47" s="18"/>
      <c r="CB47" s="18"/>
      <c r="CC47" s="18"/>
      <c r="CD47" s="18"/>
      <c r="CE47" s="18"/>
      <c r="CF47" s="18"/>
      <c r="CG47" s="18"/>
      <c r="CH47" s="18"/>
      <c r="CI47" s="18"/>
      <c r="CJ47" s="18"/>
      <c r="CK47" s="18"/>
      <c r="CL47" s="18"/>
      <c r="CM47" s="18"/>
      <c r="CN47" s="18"/>
      <c r="CO47" s="18"/>
      <c r="CP47" s="18"/>
      <c r="CQ47" s="18"/>
      <c r="CR47" s="18"/>
      <c r="CS47" s="18"/>
      <c r="CT47" s="18"/>
      <c r="CU47" s="18"/>
      <c r="CV47" s="18"/>
      <c r="CW47" s="18"/>
      <c r="CX47" s="18"/>
      <c r="CY47" s="18"/>
      <c r="CZ47" s="18"/>
      <c r="DA47" s="18"/>
      <c r="DB47" s="18"/>
      <c r="DC47" s="18"/>
      <c r="DD47" s="18"/>
      <c r="DE47" s="18"/>
      <c r="DF47" s="18"/>
      <c r="DG47" s="18"/>
      <c r="DH47" s="18"/>
      <c r="DI47" s="18"/>
      <c r="DJ47" s="18"/>
      <c r="DK47" s="18"/>
      <c r="DL47" s="18"/>
      <c r="DM47" s="18"/>
      <c r="DN47" s="18"/>
      <c r="DO47" s="18"/>
      <c r="DP47" s="18"/>
      <c r="DQ47" s="18"/>
      <c r="DR47" s="18"/>
      <c r="DS47" s="18"/>
      <c r="DT47" s="18"/>
      <c r="DU47" s="18"/>
      <c r="DV47" s="18"/>
      <c r="DW47" s="18"/>
      <c r="DX47" s="18"/>
      <c r="DY47" s="18"/>
      <c r="DZ47" s="18"/>
      <c r="EA47" s="18"/>
      <c r="EB47" s="18"/>
      <c r="EC47" s="18"/>
      <c r="ED47" s="18"/>
      <c r="EE47" s="18"/>
      <c r="EF47" s="18"/>
      <c r="EG47" s="18"/>
      <c r="EH47" s="18"/>
      <c r="EI47" s="18"/>
      <c r="EJ47" s="18"/>
      <c r="EK47" s="18"/>
      <c r="EL47" s="18"/>
      <c r="EM47" s="18"/>
      <c r="EN47" s="18"/>
      <c r="EO47" s="18"/>
      <c r="EP47" s="18"/>
      <c r="EQ47" s="18"/>
      <c r="ER47" s="18"/>
      <c r="ES47" s="18"/>
      <c r="ET47" s="18"/>
      <c r="EU47" s="18"/>
      <c r="EV47" s="18"/>
      <c r="EW47" s="18"/>
      <c r="EX47" s="330"/>
      <c r="EY47" s="330"/>
      <c r="EZ47" s="387"/>
      <c r="FA47" s="330"/>
      <c r="FB47" s="388"/>
      <c r="FC47" s="383"/>
      <c r="FD47" s="355"/>
      <c r="FE47" s="349"/>
      <c r="FF47" s="348"/>
    </row>
    <row r="48" spans="2:162" outlineLevel="1">
      <c r="B48" s="382"/>
      <c r="C48" s="377" t="s">
        <v>32</v>
      </c>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8"/>
      <c r="BK48" s="18"/>
      <c r="BL48" s="18"/>
      <c r="BM48" s="18"/>
      <c r="BN48" s="18"/>
      <c r="BO48" s="18"/>
      <c r="BP48" s="18"/>
      <c r="BQ48" s="18"/>
      <c r="BR48" s="18"/>
      <c r="BS48" s="18"/>
      <c r="BT48" s="18"/>
      <c r="BU48" s="18"/>
      <c r="BV48" s="18"/>
      <c r="BW48" s="18"/>
      <c r="BX48" s="18"/>
      <c r="BY48" s="18"/>
      <c r="BZ48" s="18"/>
      <c r="CA48" s="18"/>
      <c r="CB48" s="18"/>
      <c r="CC48" s="18"/>
      <c r="CD48" s="18"/>
      <c r="CE48" s="18"/>
      <c r="CF48" s="18"/>
      <c r="CG48" s="18"/>
      <c r="CH48" s="18"/>
      <c r="CI48" s="18"/>
      <c r="CJ48" s="18"/>
      <c r="CK48" s="18"/>
      <c r="CL48" s="18"/>
      <c r="CM48" s="18"/>
      <c r="CN48" s="18"/>
      <c r="CO48" s="18"/>
      <c r="CP48" s="18"/>
      <c r="CQ48" s="18"/>
      <c r="CR48" s="18"/>
      <c r="CS48" s="18"/>
      <c r="CT48" s="18"/>
      <c r="CU48" s="18"/>
      <c r="CV48" s="18"/>
      <c r="CW48" s="18"/>
      <c r="CX48" s="18"/>
      <c r="CY48" s="18"/>
      <c r="CZ48" s="18"/>
      <c r="DA48" s="18"/>
      <c r="DB48" s="18"/>
      <c r="DC48" s="18"/>
      <c r="DD48" s="18"/>
      <c r="DE48" s="18"/>
      <c r="DF48" s="18"/>
      <c r="DG48" s="18"/>
      <c r="DH48" s="18"/>
      <c r="DI48" s="18"/>
      <c r="DJ48" s="18"/>
      <c r="DK48" s="18"/>
      <c r="DL48" s="18"/>
      <c r="DM48" s="18"/>
      <c r="DN48" s="18"/>
      <c r="DO48" s="18"/>
      <c r="DP48" s="18"/>
      <c r="DQ48" s="18"/>
      <c r="DR48" s="18"/>
      <c r="DS48" s="18"/>
      <c r="DT48" s="18"/>
      <c r="DU48" s="18"/>
      <c r="DV48" s="18"/>
      <c r="DW48" s="18"/>
      <c r="DX48" s="18"/>
      <c r="DY48" s="18"/>
      <c r="DZ48" s="18"/>
      <c r="EA48" s="18"/>
      <c r="EB48" s="18"/>
      <c r="EC48" s="18"/>
      <c r="ED48" s="18"/>
      <c r="EE48" s="18"/>
      <c r="EF48" s="18"/>
      <c r="EG48" s="18"/>
      <c r="EH48" s="18"/>
      <c r="EI48" s="18"/>
      <c r="EJ48" s="18"/>
      <c r="EK48" s="18"/>
      <c r="EL48" s="18"/>
      <c r="EM48" s="18"/>
      <c r="EN48" s="18"/>
      <c r="EO48" s="18"/>
      <c r="EP48" s="18"/>
      <c r="EQ48" s="18"/>
      <c r="ER48" s="18"/>
      <c r="ES48" s="18"/>
      <c r="ET48" s="18"/>
      <c r="EU48" s="18"/>
      <c r="EV48" s="18"/>
      <c r="EW48" s="18"/>
      <c r="EX48" s="330"/>
      <c r="EY48" s="330"/>
      <c r="EZ48" s="330"/>
      <c r="FA48" s="330"/>
      <c r="FB48" s="330"/>
      <c r="FC48" s="383"/>
      <c r="FD48" s="355"/>
      <c r="FE48" s="349"/>
      <c r="FF48" s="348"/>
    </row>
    <row r="49" spans="2:162" outlineLevel="1">
      <c r="B49" s="384" t="s">
        <v>1155</v>
      </c>
      <c r="C49" s="369" t="s">
        <v>32</v>
      </c>
      <c r="D49" s="18" t="str">
        <f t="shared" ref="D49:AI49" si="77">IF(D$28="081",D$11,"")</f>
        <v/>
      </c>
      <c r="E49" s="18" t="str">
        <f t="shared" si="77"/>
        <v/>
      </c>
      <c r="F49" s="18" t="str">
        <f t="shared" si="77"/>
        <v/>
      </c>
      <c r="G49" s="18" t="str">
        <f t="shared" si="77"/>
        <v/>
      </c>
      <c r="H49" s="18" t="str">
        <f t="shared" si="77"/>
        <v/>
      </c>
      <c r="I49" s="18" t="str">
        <f t="shared" si="77"/>
        <v/>
      </c>
      <c r="J49" s="18" t="str">
        <f t="shared" si="77"/>
        <v/>
      </c>
      <c r="K49" s="18" t="str">
        <f t="shared" si="77"/>
        <v/>
      </c>
      <c r="L49" s="18" t="str">
        <f t="shared" si="77"/>
        <v/>
      </c>
      <c r="M49" s="18" t="str">
        <f t="shared" si="77"/>
        <v/>
      </c>
      <c r="N49" s="18" t="str">
        <f t="shared" si="77"/>
        <v/>
      </c>
      <c r="O49" s="18" t="str">
        <f t="shared" si="77"/>
        <v/>
      </c>
      <c r="P49" s="18" t="str">
        <f t="shared" si="77"/>
        <v/>
      </c>
      <c r="Q49" s="18" t="str">
        <f t="shared" si="77"/>
        <v/>
      </c>
      <c r="R49" s="18" t="str">
        <f t="shared" si="77"/>
        <v/>
      </c>
      <c r="S49" s="18" t="str">
        <f t="shared" si="77"/>
        <v/>
      </c>
      <c r="T49" s="18" t="str">
        <f t="shared" si="77"/>
        <v/>
      </c>
      <c r="U49" s="18" t="str">
        <f t="shared" si="77"/>
        <v/>
      </c>
      <c r="V49" s="18" t="str">
        <f t="shared" si="77"/>
        <v/>
      </c>
      <c r="W49" s="18" t="str">
        <f t="shared" si="77"/>
        <v/>
      </c>
      <c r="X49" s="18" t="str">
        <f t="shared" si="77"/>
        <v/>
      </c>
      <c r="Y49" s="18" t="str">
        <f t="shared" si="77"/>
        <v/>
      </c>
      <c r="Z49" s="18" t="str">
        <f t="shared" si="77"/>
        <v/>
      </c>
      <c r="AA49" s="18" t="str">
        <f t="shared" si="77"/>
        <v/>
      </c>
      <c r="AB49" s="18" t="str">
        <f t="shared" si="77"/>
        <v/>
      </c>
      <c r="AC49" s="18" t="str">
        <f t="shared" si="77"/>
        <v/>
      </c>
      <c r="AD49" s="18" t="str">
        <f t="shared" si="77"/>
        <v/>
      </c>
      <c r="AE49" s="18" t="str">
        <f t="shared" si="77"/>
        <v/>
      </c>
      <c r="AF49" s="18" t="str">
        <f t="shared" si="77"/>
        <v/>
      </c>
      <c r="AG49" s="18" t="str">
        <f t="shared" si="77"/>
        <v/>
      </c>
      <c r="AH49" s="18" t="str">
        <f t="shared" si="77"/>
        <v/>
      </c>
      <c r="AI49" s="18" t="str">
        <f t="shared" si="77"/>
        <v/>
      </c>
      <c r="AJ49" s="18" t="str">
        <f t="shared" ref="AJ49:BO49" si="78">IF(AJ$28="081",AJ$11,"")</f>
        <v/>
      </c>
      <c r="AK49" s="18" t="str">
        <f t="shared" si="78"/>
        <v/>
      </c>
      <c r="AL49" s="18" t="str">
        <f t="shared" si="78"/>
        <v/>
      </c>
      <c r="AM49" s="18" t="str">
        <f t="shared" si="78"/>
        <v/>
      </c>
      <c r="AN49" s="18" t="str">
        <f t="shared" si="78"/>
        <v/>
      </c>
      <c r="AO49" s="18" t="str">
        <f t="shared" si="78"/>
        <v/>
      </c>
      <c r="AP49" s="18" t="str">
        <f t="shared" si="78"/>
        <v/>
      </c>
      <c r="AQ49" s="18" t="str">
        <f t="shared" si="78"/>
        <v/>
      </c>
      <c r="AR49" s="18" t="str">
        <f t="shared" si="78"/>
        <v/>
      </c>
      <c r="AS49" s="18" t="str">
        <f t="shared" si="78"/>
        <v/>
      </c>
      <c r="AT49" s="18" t="str">
        <f t="shared" si="78"/>
        <v/>
      </c>
      <c r="AU49" s="18" t="str">
        <f t="shared" si="78"/>
        <v/>
      </c>
      <c r="AV49" s="18" t="str">
        <f t="shared" si="78"/>
        <v/>
      </c>
      <c r="AW49" s="18" t="str">
        <f t="shared" si="78"/>
        <v/>
      </c>
      <c r="AX49" s="18" t="str">
        <f t="shared" si="78"/>
        <v/>
      </c>
      <c r="AY49" s="18" t="str">
        <f t="shared" si="78"/>
        <v/>
      </c>
      <c r="AZ49" s="18" t="str">
        <f t="shared" si="78"/>
        <v/>
      </c>
      <c r="BA49" s="18" t="str">
        <f t="shared" si="78"/>
        <v/>
      </c>
      <c r="BB49" s="18" t="str">
        <f t="shared" si="78"/>
        <v/>
      </c>
      <c r="BC49" s="18" t="str">
        <f t="shared" si="78"/>
        <v/>
      </c>
      <c r="BD49" s="18" t="str">
        <f t="shared" si="78"/>
        <v/>
      </c>
      <c r="BE49" s="18" t="str">
        <f t="shared" si="78"/>
        <v/>
      </c>
      <c r="BF49" s="18" t="str">
        <f t="shared" si="78"/>
        <v/>
      </c>
      <c r="BG49" s="18" t="str">
        <f t="shared" si="78"/>
        <v/>
      </c>
      <c r="BH49" s="18" t="str">
        <f t="shared" si="78"/>
        <v/>
      </c>
      <c r="BI49" s="18" t="str">
        <f t="shared" si="78"/>
        <v/>
      </c>
      <c r="BJ49" s="18" t="str">
        <f t="shared" si="78"/>
        <v/>
      </c>
      <c r="BK49" s="18" t="str">
        <f t="shared" si="78"/>
        <v/>
      </c>
      <c r="BL49" s="18" t="str">
        <f t="shared" si="78"/>
        <v/>
      </c>
      <c r="BM49" s="18" t="str">
        <f t="shared" si="78"/>
        <v/>
      </c>
      <c r="BN49" s="18" t="str">
        <f t="shared" si="78"/>
        <v/>
      </c>
      <c r="BO49" s="18" t="str">
        <f t="shared" si="78"/>
        <v/>
      </c>
      <c r="BP49" s="18" t="str">
        <f t="shared" ref="BP49:CU49" si="79">IF(BP$28="081",BP$11,"")</f>
        <v/>
      </c>
      <c r="BQ49" s="18" t="str">
        <f t="shared" si="79"/>
        <v/>
      </c>
      <c r="BR49" s="18" t="str">
        <f t="shared" si="79"/>
        <v/>
      </c>
      <c r="BS49" s="18" t="str">
        <f t="shared" si="79"/>
        <v/>
      </c>
      <c r="BT49" s="18" t="str">
        <f t="shared" si="79"/>
        <v/>
      </c>
      <c r="BU49" s="18" t="str">
        <f t="shared" si="79"/>
        <v/>
      </c>
      <c r="BV49" s="18" t="str">
        <f t="shared" si="79"/>
        <v/>
      </c>
      <c r="BW49" s="18" t="str">
        <f t="shared" si="79"/>
        <v/>
      </c>
      <c r="BX49" s="18" t="str">
        <f t="shared" si="79"/>
        <v/>
      </c>
      <c r="BY49" s="18" t="str">
        <f t="shared" si="79"/>
        <v/>
      </c>
      <c r="BZ49" s="18" t="str">
        <f t="shared" si="79"/>
        <v/>
      </c>
      <c r="CA49" s="18" t="str">
        <f t="shared" si="79"/>
        <v/>
      </c>
      <c r="CB49" s="18" t="str">
        <f t="shared" si="79"/>
        <v/>
      </c>
      <c r="CC49" s="18" t="str">
        <f t="shared" si="79"/>
        <v/>
      </c>
      <c r="CD49" s="18" t="str">
        <f t="shared" si="79"/>
        <v/>
      </c>
      <c r="CE49" s="18" t="str">
        <f t="shared" si="79"/>
        <v/>
      </c>
      <c r="CF49" s="18" t="str">
        <f t="shared" si="79"/>
        <v/>
      </c>
      <c r="CG49" s="18" t="str">
        <f t="shared" si="79"/>
        <v/>
      </c>
      <c r="CH49" s="18" t="str">
        <f t="shared" si="79"/>
        <v/>
      </c>
      <c r="CI49" s="18" t="str">
        <f t="shared" si="79"/>
        <v/>
      </c>
      <c r="CJ49" s="18" t="str">
        <f t="shared" si="79"/>
        <v/>
      </c>
      <c r="CK49" s="18" t="str">
        <f t="shared" si="79"/>
        <v/>
      </c>
      <c r="CL49" s="18" t="str">
        <f t="shared" si="79"/>
        <v/>
      </c>
      <c r="CM49" s="18" t="str">
        <f t="shared" si="79"/>
        <v/>
      </c>
      <c r="CN49" s="18" t="str">
        <f t="shared" si="79"/>
        <v/>
      </c>
      <c r="CO49" s="18" t="str">
        <f t="shared" si="79"/>
        <v/>
      </c>
      <c r="CP49" s="18" t="str">
        <f t="shared" si="79"/>
        <v/>
      </c>
      <c r="CQ49" s="18" t="str">
        <f t="shared" si="79"/>
        <v/>
      </c>
      <c r="CR49" s="18" t="str">
        <f t="shared" si="79"/>
        <v/>
      </c>
      <c r="CS49" s="18" t="str">
        <f t="shared" si="79"/>
        <v/>
      </c>
      <c r="CT49" s="18" t="str">
        <f t="shared" si="79"/>
        <v/>
      </c>
      <c r="CU49" s="18" t="str">
        <f t="shared" si="79"/>
        <v/>
      </c>
      <c r="CV49" s="18" t="str">
        <f t="shared" ref="CV49:EA49" si="80">IF(CV$28="081",CV$11,"")</f>
        <v/>
      </c>
      <c r="CW49" s="18" t="str">
        <f t="shared" si="80"/>
        <v/>
      </c>
      <c r="CX49" s="18" t="str">
        <f t="shared" si="80"/>
        <v/>
      </c>
      <c r="CY49" s="18" t="str">
        <f t="shared" si="80"/>
        <v/>
      </c>
      <c r="CZ49" s="18" t="str">
        <f t="shared" si="80"/>
        <v/>
      </c>
      <c r="DA49" s="18" t="str">
        <f t="shared" si="80"/>
        <v/>
      </c>
      <c r="DB49" s="18" t="str">
        <f t="shared" si="80"/>
        <v/>
      </c>
      <c r="DC49" s="18" t="str">
        <f t="shared" si="80"/>
        <v/>
      </c>
      <c r="DD49" s="18" t="str">
        <f t="shared" si="80"/>
        <v/>
      </c>
      <c r="DE49" s="18" t="str">
        <f t="shared" si="80"/>
        <v/>
      </c>
      <c r="DF49" s="18" t="str">
        <f t="shared" si="80"/>
        <v/>
      </c>
      <c r="DG49" s="18" t="str">
        <f t="shared" si="80"/>
        <v/>
      </c>
      <c r="DH49" s="18" t="str">
        <f t="shared" si="80"/>
        <v/>
      </c>
      <c r="DI49" s="18" t="str">
        <f t="shared" si="80"/>
        <v/>
      </c>
      <c r="DJ49" s="18" t="str">
        <f t="shared" si="80"/>
        <v/>
      </c>
      <c r="DK49" s="18" t="str">
        <f t="shared" si="80"/>
        <v/>
      </c>
      <c r="DL49" s="18" t="str">
        <f t="shared" si="80"/>
        <v/>
      </c>
      <c r="DM49" s="18" t="str">
        <f t="shared" si="80"/>
        <v/>
      </c>
      <c r="DN49" s="18" t="str">
        <f t="shared" si="80"/>
        <v/>
      </c>
      <c r="DO49" s="18" t="str">
        <f t="shared" si="80"/>
        <v/>
      </c>
      <c r="DP49" s="18" t="str">
        <f t="shared" si="80"/>
        <v/>
      </c>
      <c r="DQ49" s="18" t="str">
        <f t="shared" si="80"/>
        <v/>
      </c>
      <c r="DR49" s="18" t="str">
        <f t="shared" si="80"/>
        <v/>
      </c>
      <c r="DS49" s="18" t="str">
        <f t="shared" si="80"/>
        <v/>
      </c>
      <c r="DT49" s="18" t="str">
        <f t="shared" si="80"/>
        <v/>
      </c>
      <c r="DU49" s="18" t="str">
        <f t="shared" si="80"/>
        <v/>
      </c>
      <c r="DV49" s="18" t="str">
        <f t="shared" si="80"/>
        <v/>
      </c>
      <c r="DW49" s="18" t="str">
        <f t="shared" si="80"/>
        <v/>
      </c>
      <c r="DX49" s="18" t="str">
        <f t="shared" si="80"/>
        <v/>
      </c>
      <c r="DY49" s="18" t="str">
        <f t="shared" si="80"/>
        <v/>
      </c>
      <c r="DZ49" s="18" t="str">
        <f t="shared" si="80"/>
        <v/>
      </c>
      <c r="EA49" s="18" t="str">
        <f t="shared" si="80"/>
        <v/>
      </c>
      <c r="EB49" s="18" t="str">
        <f t="shared" ref="EB49:EW49" si="81">IF(EB$28="081",EB$11,"")</f>
        <v/>
      </c>
      <c r="EC49" s="18" t="str">
        <f t="shared" si="81"/>
        <v/>
      </c>
      <c r="ED49" s="18" t="str">
        <f t="shared" si="81"/>
        <v/>
      </c>
      <c r="EE49" s="18" t="str">
        <f t="shared" si="81"/>
        <v/>
      </c>
      <c r="EF49" s="18" t="str">
        <f t="shared" si="81"/>
        <v/>
      </c>
      <c r="EG49" s="18" t="str">
        <f t="shared" si="81"/>
        <v/>
      </c>
      <c r="EH49" s="18" t="str">
        <f t="shared" si="81"/>
        <v/>
      </c>
      <c r="EI49" s="18" t="str">
        <f t="shared" si="81"/>
        <v/>
      </c>
      <c r="EJ49" s="18" t="str">
        <f t="shared" si="81"/>
        <v/>
      </c>
      <c r="EK49" s="18" t="str">
        <f t="shared" si="81"/>
        <v/>
      </c>
      <c r="EL49" s="18" t="str">
        <f t="shared" si="81"/>
        <v/>
      </c>
      <c r="EM49" s="18" t="str">
        <f t="shared" si="81"/>
        <v/>
      </c>
      <c r="EN49" s="18" t="str">
        <f t="shared" si="81"/>
        <v/>
      </c>
      <c r="EO49" s="18" t="str">
        <f t="shared" si="81"/>
        <v/>
      </c>
      <c r="EP49" s="18" t="str">
        <f t="shared" si="81"/>
        <v/>
      </c>
      <c r="EQ49" s="18" t="str">
        <f t="shared" si="81"/>
        <v/>
      </c>
      <c r="ER49" s="18" t="str">
        <f t="shared" si="81"/>
        <v/>
      </c>
      <c r="ES49" s="18" t="str">
        <f t="shared" si="81"/>
        <v/>
      </c>
      <c r="ET49" s="18" t="str">
        <f t="shared" si="81"/>
        <v/>
      </c>
      <c r="EU49" s="18" t="str">
        <f t="shared" si="81"/>
        <v/>
      </c>
      <c r="EV49" s="18" t="str">
        <f t="shared" si="81"/>
        <v/>
      </c>
      <c r="EW49" s="18" t="str">
        <f t="shared" si="81"/>
        <v/>
      </c>
      <c r="EX49" s="330"/>
      <c r="EY49" s="330"/>
      <c r="EZ49" s="302"/>
      <c r="FA49" s="330"/>
      <c r="FB49" s="302"/>
      <c r="FC49" s="383"/>
      <c r="FD49" s="355"/>
      <c r="FE49" s="349"/>
      <c r="FF49" s="348"/>
    </row>
    <row r="50" spans="2:162" outlineLevel="1">
      <c r="B50" s="385" t="s">
        <v>1636</v>
      </c>
      <c r="C50" s="369" t="s">
        <v>32</v>
      </c>
      <c r="D50" s="18" t="str">
        <f t="shared" ref="D50:AI50" si="82">IF(D$28="082",D$11,"")</f>
        <v/>
      </c>
      <c r="E50" s="18" t="str">
        <f t="shared" si="82"/>
        <v/>
      </c>
      <c r="F50" s="18" t="str">
        <f t="shared" si="82"/>
        <v/>
      </c>
      <c r="G50" s="18" t="str">
        <f t="shared" si="82"/>
        <v/>
      </c>
      <c r="H50" s="18" t="str">
        <f t="shared" si="82"/>
        <v/>
      </c>
      <c r="I50" s="18" t="str">
        <f t="shared" si="82"/>
        <v/>
      </c>
      <c r="J50" s="18" t="str">
        <f t="shared" si="82"/>
        <v/>
      </c>
      <c r="K50" s="18" t="str">
        <f t="shared" si="82"/>
        <v/>
      </c>
      <c r="L50" s="18" t="str">
        <f t="shared" si="82"/>
        <v/>
      </c>
      <c r="M50" s="18" t="str">
        <f t="shared" si="82"/>
        <v/>
      </c>
      <c r="N50" s="18" t="str">
        <f t="shared" si="82"/>
        <v/>
      </c>
      <c r="O50" s="18" t="str">
        <f t="shared" si="82"/>
        <v/>
      </c>
      <c r="P50" s="18" t="str">
        <f t="shared" si="82"/>
        <v/>
      </c>
      <c r="Q50" s="18" t="str">
        <f t="shared" si="82"/>
        <v/>
      </c>
      <c r="R50" s="18" t="str">
        <f t="shared" si="82"/>
        <v/>
      </c>
      <c r="S50" s="18" t="str">
        <f t="shared" si="82"/>
        <v/>
      </c>
      <c r="T50" s="18" t="str">
        <f t="shared" si="82"/>
        <v/>
      </c>
      <c r="U50" s="18" t="str">
        <f t="shared" si="82"/>
        <v/>
      </c>
      <c r="V50" s="18" t="str">
        <f t="shared" si="82"/>
        <v/>
      </c>
      <c r="W50" s="18" t="str">
        <f t="shared" si="82"/>
        <v/>
      </c>
      <c r="X50" s="18" t="str">
        <f t="shared" si="82"/>
        <v/>
      </c>
      <c r="Y50" s="18" t="str">
        <f t="shared" si="82"/>
        <v/>
      </c>
      <c r="Z50" s="18" t="str">
        <f t="shared" si="82"/>
        <v/>
      </c>
      <c r="AA50" s="18" t="str">
        <f t="shared" si="82"/>
        <v/>
      </c>
      <c r="AB50" s="18" t="str">
        <f t="shared" si="82"/>
        <v/>
      </c>
      <c r="AC50" s="18" t="str">
        <f t="shared" si="82"/>
        <v/>
      </c>
      <c r="AD50" s="18" t="str">
        <f t="shared" si="82"/>
        <v/>
      </c>
      <c r="AE50" s="18" t="str">
        <f t="shared" si="82"/>
        <v/>
      </c>
      <c r="AF50" s="18" t="str">
        <f t="shared" si="82"/>
        <v/>
      </c>
      <c r="AG50" s="18" t="str">
        <f t="shared" si="82"/>
        <v/>
      </c>
      <c r="AH50" s="18" t="str">
        <f t="shared" si="82"/>
        <v/>
      </c>
      <c r="AI50" s="18" t="str">
        <f t="shared" si="82"/>
        <v/>
      </c>
      <c r="AJ50" s="18" t="str">
        <f t="shared" ref="AJ50:BO50" si="83">IF(AJ$28="082",AJ$11,"")</f>
        <v/>
      </c>
      <c r="AK50" s="18" t="str">
        <f t="shared" si="83"/>
        <v/>
      </c>
      <c r="AL50" s="18" t="str">
        <f t="shared" si="83"/>
        <v/>
      </c>
      <c r="AM50" s="18" t="str">
        <f t="shared" si="83"/>
        <v/>
      </c>
      <c r="AN50" s="18" t="str">
        <f t="shared" si="83"/>
        <v/>
      </c>
      <c r="AO50" s="18" t="str">
        <f t="shared" si="83"/>
        <v/>
      </c>
      <c r="AP50" s="18" t="str">
        <f t="shared" si="83"/>
        <v/>
      </c>
      <c r="AQ50" s="18" t="str">
        <f t="shared" si="83"/>
        <v/>
      </c>
      <c r="AR50" s="18" t="str">
        <f t="shared" si="83"/>
        <v/>
      </c>
      <c r="AS50" s="18" t="str">
        <f t="shared" si="83"/>
        <v/>
      </c>
      <c r="AT50" s="18" t="str">
        <f t="shared" si="83"/>
        <v/>
      </c>
      <c r="AU50" s="18" t="str">
        <f t="shared" si="83"/>
        <v/>
      </c>
      <c r="AV50" s="18" t="str">
        <f t="shared" si="83"/>
        <v/>
      </c>
      <c r="AW50" s="18" t="str">
        <f t="shared" si="83"/>
        <v/>
      </c>
      <c r="AX50" s="18" t="str">
        <f t="shared" si="83"/>
        <v/>
      </c>
      <c r="AY50" s="18" t="str">
        <f t="shared" si="83"/>
        <v/>
      </c>
      <c r="AZ50" s="18" t="str">
        <f t="shared" si="83"/>
        <v/>
      </c>
      <c r="BA50" s="18" t="str">
        <f t="shared" si="83"/>
        <v/>
      </c>
      <c r="BB50" s="18" t="str">
        <f t="shared" si="83"/>
        <v/>
      </c>
      <c r="BC50" s="18" t="str">
        <f t="shared" si="83"/>
        <v/>
      </c>
      <c r="BD50" s="18" t="str">
        <f t="shared" si="83"/>
        <v/>
      </c>
      <c r="BE50" s="18" t="str">
        <f t="shared" si="83"/>
        <v/>
      </c>
      <c r="BF50" s="18" t="str">
        <f t="shared" si="83"/>
        <v/>
      </c>
      <c r="BG50" s="18" t="str">
        <f t="shared" si="83"/>
        <v/>
      </c>
      <c r="BH50" s="18" t="str">
        <f t="shared" si="83"/>
        <v/>
      </c>
      <c r="BI50" s="18" t="str">
        <f t="shared" si="83"/>
        <v/>
      </c>
      <c r="BJ50" s="18" t="str">
        <f t="shared" si="83"/>
        <v/>
      </c>
      <c r="BK50" s="18" t="str">
        <f t="shared" si="83"/>
        <v/>
      </c>
      <c r="BL50" s="18" t="str">
        <f t="shared" si="83"/>
        <v/>
      </c>
      <c r="BM50" s="18" t="str">
        <f t="shared" si="83"/>
        <v/>
      </c>
      <c r="BN50" s="18" t="str">
        <f t="shared" si="83"/>
        <v/>
      </c>
      <c r="BO50" s="18" t="str">
        <f t="shared" si="83"/>
        <v/>
      </c>
      <c r="BP50" s="18" t="str">
        <f t="shared" ref="BP50:CU50" si="84">IF(BP$28="082",BP$11,"")</f>
        <v/>
      </c>
      <c r="BQ50" s="18" t="str">
        <f t="shared" si="84"/>
        <v/>
      </c>
      <c r="BR50" s="18" t="str">
        <f t="shared" si="84"/>
        <v/>
      </c>
      <c r="BS50" s="18" t="str">
        <f t="shared" si="84"/>
        <v/>
      </c>
      <c r="BT50" s="18" t="str">
        <f t="shared" si="84"/>
        <v/>
      </c>
      <c r="BU50" s="18" t="str">
        <f t="shared" si="84"/>
        <v/>
      </c>
      <c r="BV50" s="18" t="str">
        <f t="shared" si="84"/>
        <v/>
      </c>
      <c r="BW50" s="18" t="str">
        <f t="shared" si="84"/>
        <v/>
      </c>
      <c r="BX50" s="18" t="str">
        <f t="shared" si="84"/>
        <v/>
      </c>
      <c r="BY50" s="18" t="str">
        <f t="shared" si="84"/>
        <v/>
      </c>
      <c r="BZ50" s="18" t="str">
        <f t="shared" si="84"/>
        <v/>
      </c>
      <c r="CA50" s="18" t="str">
        <f t="shared" si="84"/>
        <v/>
      </c>
      <c r="CB50" s="18" t="str">
        <f t="shared" si="84"/>
        <v/>
      </c>
      <c r="CC50" s="18" t="str">
        <f t="shared" si="84"/>
        <v/>
      </c>
      <c r="CD50" s="18" t="str">
        <f t="shared" si="84"/>
        <v/>
      </c>
      <c r="CE50" s="18" t="str">
        <f t="shared" si="84"/>
        <v/>
      </c>
      <c r="CF50" s="18" t="str">
        <f t="shared" si="84"/>
        <v/>
      </c>
      <c r="CG50" s="18" t="str">
        <f t="shared" si="84"/>
        <v/>
      </c>
      <c r="CH50" s="18" t="str">
        <f t="shared" si="84"/>
        <v/>
      </c>
      <c r="CI50" s="18" t="str">
        <f t="shared" si="84"/>
        <v/>
      </c>
      <c r="CJ50" s="18" t="str">
        <f t="shared" si="84"/>
        <v/>
      </c>
      <c r="CK50" s="18" t="str">
        <f t="shared" si="84"/>
        <v/>
      </c>
      <c r="CL50" s="18" t="str">
        <f t="shared" si="84"/>
        <v/>
      </c>
      <c r="CM50" s="18" t="str">
        <f t="shared" si="84"/>
        <v/>
      </c>
      <c r="CN50" s="18" t="str">
        <f t="shared" si="84"/>
        <v/>
      </c>
      <c r="CO50" s="18" t="str">
        <f t="shared" si="84"/>
        <v/>
      </c>
      <c r="CP50" s="18" t="str">
        <f t="shared" si="84"/>
        <v/>
      </c>
      <c r="CQ50" s="18" t="str">
        <f t="shared" si="84"/>
        <v/>
      </c>
      <c r="CR50" s="18" t="str">
        <f t="shared" si="84"/>
        <v/>
      </c>
      <c r="CS50" s="18" t="str">
        <f t="shared" si="84"/>
        <v/>
      </c>
      <c r="CT50" s="18" t="str">
        <f t="shared" si="84"/>
        <v/>
      </c>
      <c r="CU50" s="18" t="str">
        <f t="shared" si="84"/>
        <v/>
      </c>
      <c r="CV50" s="18" t="str">
        <f t="shared" ref="CV50:EA50" si="85">IF(CV$28="082",CV$11,"")</f>
        <v/>
      </c>
      <c r="CW50" s="18" t="str">
        <f t="shared" si="85"/>
        <v/>
      </c>
      <c r="CX50" s="18" t="str">
        <f t="shared" si="85"/>
        <v/>
      </c>
      <c r="CY50" s="18" t="str">
        <f t="shared" si="85"/>
        <v/>
      </c>
      <c r="CZ50" s="18" t="str">
        <f t="shared" si="85"/>
        <v/>
      </c>
      <c r="DA50" s="18" t="str">
        <f t="shared" si="85"/>
        <v/>
      </c>
      <c r="DB50" s="18" t="str">
        <f t="shared" si="85"/>
        <v/>
      </c>
      <c r="DC50" s="18" t="str">
        <f t="shared" si="85"/>
        <v/>
      </c>
      <c r="DD50" s="18" t="str">
        <f t="shared" si="85"/>
        <v/>
      </c>
      <c r="DE50" s="18" t="str">
        <f t="shared" si="85"/>
        <v/>
      </c>
      <c r="DF50" s="18" t="str">
        <f t="shared" si="85"/>
        <v/>
      </c>
      <c r="DG50" s="18" t="str">
        <f t="shared" si="85"/>
        <v/>
      </c>
      <c r="DH50" s="18" t="str">
        <f t="shared" si="85"/>
        <v/>
      </c>
      <c r="DI50" s="18" t="str">
        <f t="shared" si="85"/>
        <v/>
      </c>
      <c r="DJ50" s="18" t="str">
        <f t="shared" si="85"/>
        <v/>
      </c>
      <c r="DK50" s="18" t="str">
        <f t="shared" si="85"/>
        <v/>
      </c>
      <c r="DL50" s="18" t="str">
        <f t="shared" si="85"/>
        <v/>
      </c>
      <c r="DM50" s="18" t="str">
        <f t="shared" si="85"/>
        <v/>
      </c>
      <c r="DN50" s="18" t="str">
        <f t="shared" si="85"/>
        <v/>
      </c>
      <c r="DO50" s="18" t="str">
        <f t="shared" si="85"/>
        <v/>
      </c>
      <c r="DP50" s="18" t="str">
        <f t="shared" si="85"/>
        <v/>
      </c>
      <c r="DQ50" s="18" t="str">
        <f t="shared" si="85"/>
        <v/>
      </c>
      <c r="DR50" s="18" t="str">
        <f t="shared" si="85"/>
        <v/>
      </c>
      <c r="DS50" s="18" t="str">
        <f t="shared" si="85"/>
        <v/>
      </c>
      <c r="DT50" s="18" t="str">
        <f t="shared" si="85"/>
        <v/>
      </c>
      <c r="DU50" s="18" t="str">
        <f t="shared" si="85"/>
        <v/>
      </c>
      <c r="DV50" s="18" t="str">
        <f t="shared" si="85"/>
        <v/>
      </c>
      <c r="DW50" s="18" t="str">
        <f t="shared" si="85"/>
        <v/>
      </c>
      <c r="DX50" s="18" t="str">
        <f t="shared" si="85"/>
        <v/>
      </c>
      <c r="DY50" s="18" t="str">
        <f t="shared" si="85"/>
        <v/>
      </c>
      <c r="DZ50" s="18" t="str">
        <f t="shared" si="85"/>
        <v/>
      </c>
      <c r="EA50" s="18" t="str">
        <f t="shared" si="85"/>
        <v/>
      </c>
      <c r="EB50" s="18" t="str">
        <f t="shared" ref="EB50:EW50" si="86">IF(EB$28="082",EB$11,"")</f>
        <v/>
      </c>
      <c r="EC50" s="18" t="str">
        <f t="shared" si="86"/>
        <v/>
      </c>
      <c r="ED50" s="18" t="str">
        <f t="shared" si="86"/>
        <v/>
      </c>
      <c r="EE50" s="18" t="str">
        <f t="shared" si="86"/>
        <v/>
      </c>
      <c r="EF50" s="18" t="str">
        <f t="shared" si="86"/>
        <v/>
      </c>
      <c r="EG50" s="18" t="str">
        <f t="shared" si="86"/>
        <v/>
      </c>
      <c r="EH50" s="18" t="str">
        <f t="shared" si="86"/>
        <v/>
      </c>
      <c r="EI50" s="18" t="str">
        <f t="shared" si="86"/>
        <v/>
      </c>
      <c r="EJ50" s="18" t="str">
        <f t="shared" si="86"/>
        <v/>
      </c>
      <c r="EK50" s="18" t="str">
        <f t="shared" si="86"/>
        <v/>
      </c>
      <c r="EL50" s="18" t="str">
        <f t="shared" si="86"/>
        <v/>
      </c>
      <c r="EM50" s="18" t="str">
        <f t="shared" si="86"/>
        <v/>
      </c>
      <c r="EN50" s="18" t="str">
        <f t="shared" si="86"/>
        <v/>
      </c>
      <c r="EO50" s="18" t="str">
        <f t="shared" si="86"/>
        <v/>
      </c>
      <c r="EP50" s="18" t="str">
        <f t="shared" si="86"/>
        <v/>
      </c>
      <c r="EQ50" s="18" t="str">
        <f t="shared" si="86"/>
        <v/>
      </c>
      <c r="ER50" s="18" t="str">
        <f t="shared" si="86"/>
        <v/>
      </c>
      <c r="ES50" s="18" t="str">
        <f t="shared" si="86"/>
        <v/>
      </c>
      <c r="ET50" s="18" t="str">
        <f t="shared" si="86"/>
        <v/>
      </c>
      <c r="EU50" s="18" t="str">
        <f t="shared" si="86"/>
        <v/>
      </c>
      <c r="EV50" s="18" t="str">
        <f t="shared" si="86"/>
        <v/>
      </c>
      <c r="EW50" s="18" t="str">
        <f t="shared" si="86"/>
        <v/>
      </c>
      <c r="EX50" s="330"/>
      <c r="EY50" s="330"/>
      <c r="EZ50" s="302"/>
      <c r="FA50" s="330"/>
      <c r="FB50" s="302"/>
      <c r="FC50" s="383"/>
      <c r="FD50" s="355"/>
      <c r="FE50" s="349"/>
      <c r="FF50" s="348"/>
    </row>
    <row r="51" spans="2:162" outlineLevel="1">
      <c r="B51" s="386"/>
      <c r="C51" s="369" t="s">
        <v>32</v>
      </c>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8"/>
      <c r="BK51" s="18"/>
      <c r="BL51" s="18"/>
      <c r="BM51" s="18"/>
      <c r="BN51" s="18"/>
      <c r="BO51" s="18"/>
      <c r="BP51" s="18"/>
      <c r="BQ51" s="18"/>
      <c r="BR51" s="18"/>
      <c r="BS51" s="18"/>
      <c r="BT51" s="18"/>
      <c r="BU51" s="18"/>
      <c r="BV51" s="18"/>
      <c r="BW51" s="18"/>
      <c r="BX51" s="18"/>
      <c r="BY51" s="18"/>
      <c r="BZ51" s="18"/>
      <c r="CA51" s="18"/>
      <c r="CB51" s="18"/>
      <c r="CC51" s="18"/>
      <c r="CD51" s="18"/>
      <c r="CE51" s="18"/>
      <c r="CF51" s="18"/>
      <c r="CG51" s="18"/>
      <c r="CH51" s="18"/>
      <c r="CI51" s="18"/>
      <c r="CJ51" s="18"/>
      <c r="CK51" s="18"/>
      <c r="CL51" s="18"/>
      <c r="CM51" s="18"/>
      <c r="CN51" s="18"/>
      <c r="CO51" s="18"/>
      <c r="CP51" s="18"/>
      <c r="CQ51" s="18"/>
      <c r="CR51" s="18"/>
      <c r="CS51" s="18"/>
      <c r="CT51" s="18"/>
      <c r="CU51" s="18"/>
      <c r="CV51" s="18"/>
      <c r="CW51" s="18"/>
      <c r="CX51" s="18"/>
      <c r="CY51" s="18"/>
      <c r="CZ51" s="18"/>
      <c r="DA51" s="18"/>
      <c r="DB51" s="18"/>
      <c r="DC51" s="18"/>
      <c r="DD51" s="18"/>
      <c r="DE51" s="18"/>
      <c r="DF51" s="18"/>
      <c r="DG51" s="18"/>
      <c r="DH51" s="18"/>
      <c r="DI51" s="18"/>
      <c r="DJ51" s="18"/>
      <c r="DK51" s="18"/>
      <c r="DL51" s="18"/>
      <c r="DM51" s="18"/>
      <c r="DN51" s="18"/>
      <c r="DO51" s="18"/>
      <c r="DP51" s="18"/>
      <c r="DQ51" s="18"/>
      <c r="DR51" s="18"/>
      <c r="DS51" s="18"/>
      <c r="DT51" s="18"/>
      <c r="DU51" s="18"/>
      <c r="DV51" s="18"/>
      <c r="DW51" s="18"/>
      <c r="DX51" s="18"/>
      <c r="DY51" s="18"/>
      <c r="DZ51" s="18"/>
      <c r="EA51" s="18"/>
      <c r="EB51" s="18"/>
      <c r="EC51" s="18"/>
      <c r="ED51" s="18"/>
      <c r="EE51" s="18"/>
      <c r="EF51" s="18"/>
      <c r="EG51" s="18"/>
      <c r="EH51" s="18"/>
      <c r="EI51" s="18"/>
      <c r="EJ51" s="18"/>
      <c r="EK51" s="18"/>
      <c r="EL51" s="18"/>
      <c r="EM51" s="18"/>
      <c r="EN51" s="18"/>
      <c r="EO51" s="18"/>
      <c r="EP51" s="18"/>
      <c r="EQ51" s="18"/>
      <c r="ER51" s="18"/>
      <c r="ES51" s="18"/>
      <c r="ET51" s="18"/>
      <c r="EU51" s="18"/>
      <c r="EV51" s="18"/>
      <c r="EW51" s="18"/>
      <c r="EX51" s="330"/>
      <c r="EY51" s="330"/>
      <c r="EZ51" s="302"/>
      <c r="FA51" s="330"/>
      <c r="FB51" s="302"/>
      <c r="FC51" s="383"/>
      <c r="FD51" s="355"/>
      <c r="FE51" s="349"/>
      <c r="FF51" s="348"/>
    </row>
    <row r="52" spans="2:162" ht="13.5" customHeight="1" outlineLevel="1">
      <c r="B52" s="373" t="s">
        <v>80</v>
      </c>
      <c r="C52" s="374"/>
      <c r="D52" s="375"/>
      <c r="E52" s="375"/>
      <c r="F52" s="375"/>
      <c r="G52" s="375"/>
      <c r="H52" s="375"/>
      <c r="I52" s="375"/>
      <c r="J52" s="375"/>
      <c r="K52" s="375"/>
      <c r="L52" s="375"/>
      <c r="M52" s="375"/>
      <c r="N52" s="375"/>
      <c r="O52" s="375"/>
      <c r="P52" s="375"/>
      <c r="Q52" s="375"/>
      <c r="R52" s="375"/>
      <c r="S52" s="375"/>
      <c r="T52" s="375"/>
      <c r="U52" s="375"/>
      <c r="V52" s="375"/>
      <c r="W52" s="375"/>
      <c r="X52" s="375"/>
      <c r="Y52" s="375"/>
      <c r="Z52" s="375"/>
      <c r="AA52" s="375"/>
      <c r="AB52" s="375"/>
      <c r="AC52" s="375"/>
      <c r="AD52" s="375"/>
      <c r="AE52" s="375"/>
      <c r="AF52" s="375"/>
      <c r="AG52" s="375"/>
      <c r="AH52" s="375"/>
      <c r="AI52" s="375"/>
      <c r="AJ52" s="375"/>
      <c r="AK52" s="375"/>
      <c r="AL52" s="375"/>
      <c r="AM52" s="375"/>
      <c r="AN52" s="375"/>
      <c r="AO52" s="375"/>
      <c r="AP52" s="375"/>
      <c r="AQ52" s="375"/>
      <c r="AR52" s="375"/>
      <c r="AS52" s="375"/>
      <c r="AT52" s="375"/>
      <c r="AU52" s="375"/>
      <c r="AV52" s="375"/>
      <c r="AW52" s="375"/>
      <c r="AX52" s="375"/>
      <c r="AY52" s="375"/>
      <c r="AZ52" s="375"/>
      <c r="BA52" s="375"/>
      <c r="BB52" s="375"/>
      <c r="BC52" s="375"/>
      <c r="BD52" s="375"/>
      <c r="BE52" s="375"/>
      <c r="BF52" s="375"/>
      <c r="BG52" s="375"/>
      <c r="BH52" s="375"/>
      <c r="BI52" s="375"/>
      <c r="BJ52" s="375"/>
      <c r="BK52" s="375"/>
      <c r="BL52" s="375"/>
      <c r="BM52" s="375"/>
      <c r="BN52" s="375"/>
      <c r="BO52" s="375"/>
      <c r="BP52" s="375"/>
      <c r="BQ52" s="375"/>
      <c r="BR52" s="375"/>
      <c r="BS52" s="375"/>
      <c r="BT52" s="375"/>
      <c r="BU52" s="375"/>
      <c r="BV52" s="375"/>
      <c r="BW52" s="375"/>
      <c r="BX52" s="375"/>
      <c r="BY52" s="375"/>
      <c r="BZ52" s="375"/>
      <c r="CA52" s="375"/>
      <c r="CB52" s="375"/>
      <c r="CC52" s="375"/>
      <c r="CD52" s="375"/>
      <c r="CE52" s="375"/>
      <c r="CF52" s="375"/>
      <c r="CG52" s="375"/>
      <c r="CH52" s="375"/>
      <c r="CI52" s="375"/>
      <c r="CJ52" s="375"/>
      <c r="CK52" s="375"/>
      <c r="CL52" s="375"/>
      <c r="CM52" s="375"/>
      <c r="CN52" s="375"/>
      <c r="CO52" s="375"/>
      <c r="CP52" s="375"/>
      <c r="CQ52" s="375"/>
      <c r="CR52" s="375"/>
      <c r="CS52" s="375"/>
      <c r="CT52" s="375"/>
      <c r="CU52" s="375"/>
      <c r="CV52" s="375"/>
      <c r="CW52" s="375"/>
      <c r="CX52" s="375"/>
      <c r="CY52" s="375"/>
      <c r="CZ52" s="375"/>
      <c r="DA52" s="375"/>
      <c r="DB52" s="375"/>
      <c r="DC52" s="375"/>
      <c r="DD52" s="375"/>
      <c r="DE52" s="375"/>
      <c r="DF52" s="375"/>
      <c r="DG52" s="375"/>
      <c r="DH52" s="375"/>
      <c r="DI52" s="375"/>
      <c r="DJ52" s="375"/>
      <c r="DK52" s="375"/>
      <c r="DL52" s="375"/>
      <c r="DM52" s="375"/>
      <c r="DN52" s="375"/>
      <c r="DO52" s="375"/>
      <c r="DP52" s="375"/>
      <c r="DQ52" s="375"/>
      <c r="DR52" s="375"/>
      <c r="DS52" s="375"/>
      <c r="DT52" s="375"/>
      <c r="DU52" s="375"/>
      <c r="DV52" s="375"/>
      <c r="DW52" s="375"/>
      <c r="DX52" s="375"/>
      <c r="DY52" s="375"/>
      <c r="DZ52" s="375"/>
      <c r="EA52" s="375"/>
      <c r="EB52" s="375"/>
      <c r="EC52" s="375"/>
      <c r="ED52" s="375"/>
      <c r="EE52" s="375"/>
      <c r="EF52" s="375"/>
      <c r="EG52" s="375"/>
      <c r="EH52" s="375"/>
      <c r="EI52" s="375"/>
      <c r="EJ52" s="375"/>
      <c r="EK52" s="375"/>
      <c r="EL52" s="375"/>
      <c r="EM52" s="375"/>
      <c r="EN52" s="375"/>
      <c r="EO52" s="375"/>
      <c r="EP52" s="375"/>
      <c r="EQ52" s="375"/>
      <c r="ER52" s="375"/>
      <c r="ES52" s="375"/>
      <c r="ET52" s="375"/>
      <c r="EU52" s="375"/>
      <c r="EV52" s="375"/>
      <c r="EW52" s="375"/>
      <c r="EX52" s="330"/>
      <c r="EY52" s="330"/>
      <c r="EZ52" s="284"/>
      <c r="FA52" s="330"/>
      <c r="FB52" s="212"/>
      <c r="FC52" s="330"/>
      <c r="FD52" s="330"/>
      <c r="FE52" s="349"/>
      <c r="FF52" s="348"/>
    </row>
    <row r="53" spans="2:162" outlineLevel="1">
      <c r="B53" s="376" t="s">
        <v>572</v>
      </c>
      <c r="C53" s="377" t="s">
        <v>32</v>
      </c>
      <c r="D53" s="18">
        <f t="shared" ref="D53:AI53" si="87">IF(D$28="011",D$24,"")</f>
        <v>5000</v>
      </c>
      <c r="E53" s="18" t="str">
        <f t="shared" si="87"/>
        <v/>
      </c>
      <c r="F53" s="18" t="str">
        <f t="shared" si="87"/>
        <v/>
      </c>
      <c r="G53" s="18" t="str">
        <f t="shared" si="87"/>
        <v/>
      </c>
      <c r="H53" s="18" t="str">
        <f t="shared" si="87"/>
        <v/>
      </c>
      <c r="I53" s="18" t="str">
        <f t="shared" si="87"/>
        <v/>
      </c>
      <c r="J53" s="18" t="str">
        <f t="shared" si="87"/>
        <v/>
      </c>
      <c r="K53" s="18" t="str">
        <f t="shared" si="87"/>
        <v/>
      </c>
      <c r="L53" s="18" t="str">
        <f t="shared" si="87"/>
        <v/>
      </c>
      <c r="M53" s="18" t="str">
        <f t="shared" si="87"/>
        <v/>
      </c>
      <c r="N53" s="18" t="str">
        <f t="shared" si="87"/>
        <v/>
      </c>
      <c r="O53" s="18" t="str">
        <f t="shared" si="87"/>
        <v/>
      </c>
      <c r="P53" s="18" t="str">
        <f t="shared" si="87"/>
        <v/>
      </c>
      <c r="Q53" s="18" t="str">
        <f t="shared" si="87"/>
        <v/>
      </c>
      <c r="R53" s="18" t="str">
        <f t="shared" si="87"/>
        <v/>
      </c>
      <c r="S53" s="18" t="str">
        <f t="shared" si="87"/>
        <v/>
      </c>
      <c r="T53" s="18" t="str">
        <f t="shared" si="87"/>
        <v/>
      </c>
      <c r="U53" s="18" t="str">
        <f t="shared" si="87"/>
        <v/>
      </c>
      <c r="V53" s="18" t="str">
        <f t="shared" si="87"/>
        <v/>
      </c>
      <c r="W53" s="18" t="str">
        <f t="shared" si="87"/>
        <v/>
      </c>
      <c r="X53" s="18" t="str">
        <f t="shared" si="87"/>
        <v/>
      </c>
      <c r="Y53" s="18" t="str">
        <f t="shared" si="87"/>
        <v/>
      </c>
      <c r="Z53" s="18" t="str">
        <f t="shared" si="87"/>
        <v/>
      </c>
      <c r="AA53" s="18" t="str">
        <f t="shared" si="87"/>
        <v/>
      </c>
      <c r="AB53" s="18" t="str">
        <f t="shared" si="87"/>
        <v/>
      </c>
      <c r="AC53" s="18" t="str">
        <f t="shared" si="87"/>
        <v/>
      </c>
      <c r="AD53" s="18" t="str">
        <f t="shared" si="87"/>
        <v/>
      </c>
      <c r="AE53" s="18" t="str">
        <f t="shared" si="87"/>
        <v/>
      </c>
      <c r="AF53" s="18" t="str">
        <f t="shared" si="87"/>
        <v/>
      </c>
      <c r="AG53" s="18" t="str">
        <f t="shared" si="87"/>
        <v/>
      </c>
      <c r="AH53" s="18" t="str">
        <f t="shared" si="87"/>
        <v/>
      </c>
      <c r="AI53" s="18" t="str">
        <f t="shared" si="87"/>
        <v/>
      </c>
      <c r="AJ53" s="18" t="str">
        <f t="shared" ref="AJ53:BO53" si="88">IF(AJ$28="011",AJ$24,"")</f>
        <v/>
      </c>
      <c r="AK53" s="18" t="str">
        <f t="shared" si="88"/>
        <v/>
      </c>
      <c r="AL53" s="18" t="str">
        <f t="shared" si="88"/>
        <v/>
      </c>
      <c r="AM53" s="18" t="str">
        <f t="shared" si="88"/>
        <v/>
      </c>
      <c r="AN53" s="18" t="str">
        <f t="shared" si="88"/>
        <v/>
      </c>
      <c r="AO53" s="18" t="str">
        <f t="shared" si="88"/>
        <v/>
      </c>
      <c r="AP53" s="18" t="str">
        <f t="shared" si="88"/>
        <v/>
      </c>
      <c r="AQ53" s="18" t="str">
        <f t="shared" si="88"/>
        <v/>
      </c>
      <c r="AR53" s="18" t="str">
        <f t="shared" si="88"/>
        <v/>
      </c>
      <c r="AS53" s="18" t="str">
        <f t="shared" si="88"/>
        <v/>
      </c>
      <c r="AT53" s="18" t="str">
        <f t="shared" si="88"/>
        <v/>
      </c>
      <c r="AU53" s="18" t="str">
        <f t="shared" si="88"/>
        <v/>
      </c>
      <c r="AV53" s="18" t="str">
        <f t="shared" si="88"/>
        <v/>
      </c>
      <c r="AW53" s="18" t="str">
        <f t="shared" si="88"/>
        <v/>
      </c>
      <c r="AX53" s="18" t="str">
        <f t="shared" si="88"/>
        <v/>
      </c>
      <c r="AY53" s="18" t="str">
        <f t="shared" si="88"/>
        <v/>
      </c>
      <c r="AZ53" s="18" t="str">
        <f t="shared" si="88"/>
        <v/>
      </c>
      <c r="BA53" s="18" t="str">
        <f t="shared" si="88"/>
        <v/>
      </c>
      <c r="BB53" s="18" t="str">
        <f t="shared" si="88"/>
        <v/>
      </c>
      <c r="BC53" s="18" t="str">
        <f t="shared" si="88"/>
        <v/>
      </c>
      <c r="BD53" s="18" t="str">
        <f t="shared" si="88"/>
        <v/>
      </c>
      <c r="BE53" s="18" t="str">
        <f t="shared" si="88"/>
        <v/>
      </c>
      <c r="BF53" s="18" t="str">
        <f t="shared" si="88"/>
        <v/>
      </c>
      <c r="BG53" s="18" t="str">
        <f t="shared" si="88"/>
        <v/>
      </c>
      <c r="BH53" s="18" t="str">
        <f t="shared" si="88"/>
        <v/>
      </c>
      <c r="BI53" s="18" t="str">
        <f t="shared" si="88"/>
        <v/>
      </c>
      <c r="BJ53" s="18" t="str">
        <f t="shared" si="88"/>
        <v/>
      </c>
      <c r="BK53" s="18" t="str">
        <f t="shared" si="88"/>
        <v/>
      </c>
      <c r="BL53" s="18" t="str">
        <f t="shared" si="88"/>
        <v/>
      </c>
      <c r="BM53" s="18" t="str">
        <f t="shared" si="88"/>
        <v/>
      </c>
      <c r="BN53" s="18" t="str">
        <f t="shared" si="88"/>
        <v/>
      </c>
      <c r="BO53" s="18" t="str">
        <f t="shared" si="88"/>
        <v/>
      </c>
      <c r="BP53" s="18" t="str">
        <f t="shared" ref="BP53:CU53" si="89">IF(BP$28="011",BP$24,"")</f>
        <v/>
      </c>
      <c r="BQ53" s="18" t="str">
        <f t="shared" si="89"/>
        <v/>
      </c>
      <c r="BR53" s="18" t="str">
        <f t="shared" si="89"/>
        <v/>
      </c>
      <c r="BS53" s="18" t="str">
        <f t="shared" si="89"/>
        <v/>
      </c>
      <c r="BT53" s="18" t="str">
        <f t="shared" si="89"/>
        <v/>
      </c>
      <c r="BU53" s="18" t="str">
        <f t="shared" si="89"/>
        <v/>
      </c>
      <c r="BV53" s="18" t="str">
        <f t="shared" si="89"/>
        <v/>
      </c>
      <c r="BW53" s="18" t="str">
        <f t="shared" si="89"/>
        <v/>
      </c>
      <c r="BX53" s="18" t="str">
        <f t="shared" si="89"/>
        <v/>
      </c>
      <c r="BY53" s="18" t="str">
        <f t="shared" si="89"/>
        <v/>
      </c>
      <c r="BZ53" s="18" t="str">
        <f t="shared" si="89"/>
        <v/>
      </c>
      <c r="CA53" s="18" t="str">
        <f t="shared" si="89"/>
        <v/>
      </c>
      <c r="CB53" s="18" t="str">
        <f t="shared" si="89"/>
        <v/>
      </c>
      <c r="CC53" s="18" t="str">
        <f t="shared" si="89"/>
        <v/>
      </c>
      <c r="CD53" s="18" t="str">
        <f t="shared" si="89"/>
        <v/>
      </c>
      <c r="CE53" s="18" t="str">
        <f t="shared" si="89"/>
        <v/>
      </c>
      <c r="CF53" s="18" t="str">
        <f t="shared" si="89"/>
        <v/>
      </c>
      <c r="CG53" s="18" t="str">
        <f t="shared" si="89"/>
        <v/>
      </c>
      <c r="CH53" s="18" t="str">
        <f t="shared" si="89"/>
        <v/>
      </c>
      <c r="CI53" s="18" t="str">
        <f t="shared" si="89"/>
        <v/>
      </c>
      <c r="CJ53" s="18" t="str">
        <f t="shared" si="89"/>
        <v/>
      </c>
      <c r="CK53" s="18" t="str">
        <f t="shared" si="89"/>
        <v/>
      </c>
      <c r="CL53" s="18" t="str">
        <f t="shared" si="89"/>
        <v/>
      </c>
      <c r="CM53" s="18" t="str">
        <f t="shared" si="89"/>
        <v/>
      </c>
      <c r="CN53" s="18" t="str">
        <f t="shared" si="89"/>
        <v/>
      </c>
      <c r="CO53" s="18" t="str">
        <f t="shared" si="89"/>
        <v/>
      </c>
      <c r="CP53" s="18" t="str">
        <f t="shared" si="89"/>
        <v/>
      </c>
      <c r="CQ53" s="18" t="str">
        <f t="shared" si="89"/>
        <v/>
      </c>
      <c r="CR53" s="18" t="str">
        <f t="shared" si="89"/>
        <v/>
      </c>
      <c r="CS53" s="18" t="str">
        <f t="shared" si="89"/>
        <v/>
      </c>
      <c r="CT53" s="18" t="str">
        <f t="shared" si="89"/>
        <v/>
      </c>
      <c r="CU53" s="18" t="str">
        <f t="shared" si="89"/>
        <v/>
      </c>
      <c r="CV53" s="18" t="str">
        <f t="shared" ref="CV53:EA53" si="90">IF(CV$28="011",CV$24,"")</f>
        <v/>
      </c>
      <c r="CW53" s="18" t="str">
        <f t="shared" si="90"/>
        <v/>
      </c>
      <c r="CX53" s="18" t="str">
        <f t="shared" si="90"/>
        <v/>
      </c>
      <c r="CY53" s="18" t="str">
        <f t="shared" si="90"/>
        <v/>
      </c>
      <c r="CZ53" s="18" t="str">
        <f t="shared" si="90"/>
        <v/>
      </c>
      <c r="DA53" s="18" t="str">
        <f t="shared" si="90"/>
        <v/>
      </c>
      <c r="DB53" s="18" t="str">
        <f t="shared" si="90"/>
        <v/>
      </c>
      <c r="DC53" s="18" t="str">
        <f t="shared" si="90"/>
        <v/>
      </c>
      <c r="DD53" s="18" t="str">
        <f t="shared" si="90"/>
        <v/>
      </c>
      <c r="DE53" s="18" t="str">
        <f t="shared" si="90"/>
        <v/>
      </c>
      <c r="DF53" s="18" t="str">
        <f t="shared" si="90"/>
        <v/>
      </c>
      <c r="DG53" s="18" t="str">
        <f t="shared" si="90"/>
        <v/>
      </c>
      <c r="DH53" s="18" t="str">
        <f t="shared" si="90"/>
        <v/>
      </c>
      <c r="DI53" s="18" t="str">
        <f t="shared" si="90"/>
        <v/>
      </c>
      <c r="DJ53" s="18" t="str">
        <f t="shared" si="90"/>
        <v/>
      </c>
      <c r="DK53" s="18" t="str">
        <f t="shared" si="90"/>
        <v/>
      </c>
      <c r="DL53" s="18" t="str">
        <f t="shared" si="90"/>
        <v/>
      </c>
      <c r="DM53" s="18" t="str">
        <f t="shared" si="90"/>
        <v/>
      </c>
      <c r="DN53" s="18" t="str">
        <f t="shared" si="90"/>
        <v/>
      </c>
      <c r="DO53" s="18" t="str">
        <f t="shared" si="90"/>
        <v/>
      </c>
      <c r="DP53" s="18" t="str">
        <f t="shared" si="90"/>
        <v/>
      </c>
      <c r="DQ53" s="18" t="str">
        <f t="shared" si="90"/>
        <v/>
      </c>
      <c r="DR53" s="18" t="str">
        <f t="shared" si="90"/>
        <v/>
      </c>
      <c r="DS53" s="18" t="str">
        <f t="shared" si="90"/>
        <v/>
      </c>
      <c r="DT53" s="18" t="str">
        <f t="shared" si="90"/>
        <v/>
      </c>
      <c r="DU53" s="18" t="str">
        <f t="shared" si="90"/>
        <v/>
      </c>
      <c r="DV53" s="18" t="str">
        <f t="shared" si="90"/>
        <v/>
      </c>
      <c r="DW53" s="18" t="str">
        <f t="shared" si="90"/>
        <v/>
      </c>
      <c r="DX53" s="18" t="str">
        <f t="shared" si="90"/>
        <v/>
      </c>
      <c r="DY53" s="18" t="str">
        <f t="shared" si="90"/>
        <v/>
      </c>
      <c r="DZ53" s="18" t="str">
        <f t="shared" si="90"/>
        <v/>
      </c>
      <c r="EA53" s="18" t="str">
        <f t="shared" si="90"/>
        <v/>
      </c>
      <c r="EB53" s="18" t="str">
        <f t="shared" ref="EB53:EW53" si="91">IF(EB$28="011",EB$24,"")</f>
        <v/>
      </c>
      <c r="EC53" s="18" t="str">
        <f t="shared" si="91"/>
        <v/>
      </c>
      <c r="ED53" s="18" t="str">
        <f t="shared" si="91"/>
        <v/>
      </c>
      <c r="EE53" s="18" t="str">
        <f t="shared" si="91"/>
        <v/>
      </c>
      <c r="EF53" s="18" t="str">
        <f t="shared" si="91"/>
        <v/>
      </c>
      <c r="EG53" s="18" t="str">
        <f t="shared" si="91"/>
        <v/>
      </c>
      <c r="EH53" s="18" t="str">
        <f t="shared" si="91"/>
        <v/>
      </c>
      <c r="EI53" s="18" t="str">
        <f t="shared" si="91"/>
        <v/>
      </c>
      <c r="EJ53" s="18" t="str">
        <f t="shared" si="91"/>
        <v/>
      </c>
      <c r="EK53" s="18" t="str">
        <f t="shared" si="91"/>
        <v/>
      </c>
      <c r="EL53" s="18" t="str">
        <f t="shared" si="91"/>
        <v/>
      </c>
      <c r="EM53" s="18" t="str">
        <f t="shared" si="91"/>
        <v/>
      </c>
      <c r="EN53" s="18" t="str">
        <f t="shared" si="91"/>
        <v/>
      </c>
      <c r="EO53" s="18" t="str">
        <f t="shared" si="91"/>
        <v/>
      </c>
      <c r="EP53" s="18" t="str">
        <f t="shared" si="91"/>
        <v/>
      </c>
      <c r="EQ53" s="18" t="str">
        <f t="shared" si="91"/>
        <v/>
      </c>
      <c r="ER53" s="18" t="str">
        <f t="shared" si="91"/>
        <v/>
      </c>
      <c r="ES53" s="18" t="str">
        <f t="shared" si="91"/>
        <v/>
      </c>
      <c r="ET53" s="18" t="str">
        <f t="shared" si="91"/>
        <v/>
      </c>
      <c r="EU53" s="18" t="str">
        <f t="shared" si="91"/>
        <v/>
      </c>
      <c r="EV53" s="18" t="str">
        <f t="shared" si="91"/>
        <v/>
      </c>
      <c r="EW53" s="18" t="str">
        <f t="shared" si="91"/>
        <v/>
      </c>
      <c r="EX53" s="330"/>
      <c r="EY53" s="330"/>
      <c r="EZ53" s="299" t="s">
        <v>1053</v>
      </c>
      <c r="FA53" s="330"/>
      <c r="FB53" s="299"/>
      <c r="FC53" s="330"/>
      <c r="FD53" s="330"/>
      <c r="FE53" s="349"/>
      <c r="FF53" s="348"/>
    </row>
    <row r="54" spans="2:162" outlineLevel="1">
      <c r="B54" s="380" t="s">
        <v>1665</v>
      </c>
      <c r="C54" s="377" t="s">
        <v>32</v>
      </c>
      <c r="D54" s="18" t="str">
        <f t="shared" ref="D54:AI54" si="92">IF(D$28="012",D$24,"")</f>
        <v/>
      </c>
      <c r="E54" s="18">
        <f t="shared" si="92"/>
        <v>0</v>
      </c>
      <c r="F54" s="18" t="str">
        <f t="shared" si="92"/>
        <v/>
      </c>
      <c r="G54" s="18" t="str">
        <f t="shared" si="92"/>
        <v/>
      </c>
      <c r="H54" s="18" t="str">
        <f t="shared" si="92"/>
        <v/>
      </c>
      <c r="I54" s="18" t="str">
        <f t="shared" si="92"/>
        <v/>
      </c>
      <c r="J54" s="18" t="str">
        <f t="shared" si="92"/>
        <v/>
      </c>
      <c r="K54" s="18" t="str">
        <f t="shared" si="92"/>
        <v/>
      </c>
      <c r="L54" s="18" t="str">
        <f t="shared" si="92"/>
        <v/>
      </c>
      <c r="M54" s="18" t="str">
        <f t="shared" si="92"/>
        <v/>
      </c>
      <c r="N54" s="18" t="str">
        <f t="shared" si="92"/>
        <v/>
      </c>
      <c r="O54" s="18" t="str">
        <f t="shared" si="92"/>
        <v/>
      </c>
      <c r="P54" s="18" t="str">
        <f t="shared" si="92"/>
        <v/>
      </c>
      <c r="Q54" s="18" t="str">
        <f t="shared" si="92"/>
        <v/>
      </c>
      <c r="R54" s="18" t="str">
        <f t="shared" si="92"/>
        <v/>
      </c>
      <c r="S54" s="18" t="str">
        <f t="shared" si="92"/>
        <v/>
      </c>
      <c r="T54" s="18" t="str">
        <f t="shared" si="92"/>
        <v/>
      </c>
      <c r="U54" s="18" t="str">
        <f t="shared" si="92"/>
        <v/>
      </c>
      <c r="V54" s="18" t="str">
        <f t="shared" si="92"/>
        <v/>
      </c>
      <c r="W54" s="18" t="str">
        <f t="shared" si="92"/>
        <v/>
      </c>
      <c r="X54" s="18" t="str">
        <f t="shared" si="92"/>
        <v/>
      </c>
      <c r="Y54" s="18" t="str">
        <f t="shared" si="92"/>
        <v/>
      </c>
      <c r="Z54" s="18" t="str">
        <f t="shared" si="92"/>
        <v/>
      </c>
      <c r="AA54" s="18" t="str">
        <f t="shared" si="92"/>
        <v/>
      </c>
      <c r="AB54" s="18" t="str">
        <f t="shared" si="92"/>
        <v/>
      </c>
      <c r="AC54" s="18" t="str">
        <f t="shared" si="92"/>
        <v/>
      </c>
      <c r="AD54" s="18" t="str">
        <f t="shared" si="92"/>
        <v/>
      </c>
      <c r="AE54" s="18" t="str">
        <f t="shared" si="92"/>
        <v/>
      </c>
      <c r="AF54" s="18" t="str">
        <f t="shared" si="92"/>
        <v/>
      </c>
      <c r="AG54" s="18" t="str">
        <f t="shared" si="92"/>
        <v/>
      </c>
      <c r="AH54" s="18" t="str">
        <f t="shared" si="92"/>
        <v/>
      </c>
      <c r="AI54" s="18" t="str">
        <f t="shared" si="92"/>
        <v/>
      </c>
      <c r="AJ54" s="18" t="str">
        <f t="shared" ref="AJ54:BO54" si="93">IF(AJ$28="012",AJ$24,"")</f>
        <v/>
      </c>
      <c r="AK54" s="18" t="str">
        <f t="shared" si="93"/>
        <v/>
      </c>
      <c r="AL54" s="18" t="str">
        <f t="shared" si="93"/>
        <v/>
      </c>
      <c r="AM54" s="18" t="str">
        <f t="shared" si="93"/>
        <v/>
      </c>
      <c r="AN54" s="18" t="str">
        <f t="shared" si="93"/>
        <v/>
      </c>
      <c r="AO54" s="18" t="str">
        <f t="shared" si="93"/>
        <v/>
      </c>
      <c r="AP54" s="18" t="str">
        <f t="shared" si="93"/>
        <v/>
      </c>
      <c r="AQ54" s="18" t="str">
        <f t="shared" si="93"/>
        <v/>
      </c>
      <c r="AR54" s="18" t="str">
        <f t="shared" si="93"/>
        <v/>
      </c>
      <c r="AS54" s="18" t="str">
        <f t="shared" si="93"/>
        <v/>
      </c>
      <c r="AT54" s="18" t="str">
        <f t="shared" si="93"/>
        <v/>
      </c>
      <c r="AU54" s="18" t="str">
        <f t="shared" si="93"/>
        <v/>
      </c>
      <c r="AV54" s="18" t="str">
        <f t="shared" si="93"/>
        <v/>
      </c>
      <c r="AW54" s="18" t="str">
        <f t="shared" si="93"/>
        <v/>
      </c>
      <c r="AX54" s="18" t="str">
        <f t="shared" si="93"/>
        <v/>
      </c>
      <c r="AY54" s="18" t="str">
        <f t="shared" si="93"/>
        <v/>
      </c>
      <c r="AZ54" s="18" t="str">
        <f t="shared" si="93"/>
        <v/>
      </c>
      <c r="BA54" s="18" t="str">
        <f t="shared" si="93"/>
        <v/>
      </c>
      <c r="BB54" s="18" t="str">
        <f t="shared" si="93"/>
        <v/>
      </c>
      <c r="BC54" s="18" t="str">
        <f t="shared" si="93"/>
        <v/>
      </c>
      <c r="BD54" s="18" t="str">
        <f t="shared" si="93"/>
        <v/>
      </c>
      <c r="BE54" s="18" t="str">
        <f t="shared" si="93"/>
        <v/>
      </c>
      <c r="BF54" s="18" t="str">
        <f t="shared" si="93"/>
        <v/>
      </c>
      <c r="BG54" s="18" t="str">
        <f t="shared" si="93"/>
        <v/>
      </c>
      <c r="BH54" s="18" t="str">
        <f t="shared" si="93"/>
        <v/>
      </c>
      <c r="BI54" s="18" t="str">
        <f t="shared" si="93"/>
        <v/>
      </c>
      <c r="BJ54" s="18" t="str">
        <f t="shared" si="93"/>
        <v/>
      </c>
      <c r="BK54" s="18" t="str">
        <f t="shared" si="93"/>
        <v/>
      </c>
      <c r="BL54" s="18" t="str">
        <f t="shared" si="93"/>
        <v/>
      </c>
      <c r="BM54" s="18" t="str">
        <f t="shared" si="93"/>
        <v/>
      </c>
      <c r="BN54" s="18" t="str">
        <f t="shared" si="93"/>
        <v/>
      </c>
      <c r="BO54" s="18" t="str">
        <f t="shared" si="93"/>
        <v/>
      </c>
      <c r="BP54" s="18" t="str">
        <f t="shared" ref="BP54:CU54" si="94">IF(BP$28="012",BP$24,"")</f>
        <v/>
      </c>
      <c r="BQ54" s="18" t="str">
        <f t="shared" si="94"/>
        <v/>
      </c>
      <c r="BR54" s="18" t="str">
        <f t="shared" si="94"/>
        <v/>
      </c>
      <c r="BS54" s="18" t="str">
        <f t="shared" si="94"/>
        <v/>
      </c>
      <c r="BT54" s="18" t="str">
        <f t="shared" si="94"/>
        <v/>
      </c>
      <c r="BU54" s="18" t="str">
        <f t="shared" si="94"/>
        <v/>
      </c>
      <c r="BV54" s="18" t="str">
        <f t="shared" si="94"/>
        <v/>
      </c>
      <c r="BW54" s="18" t="str">
        <f t="shared" si="94"/>
        <v/>
      </c>
      <c r="BX54" s="18" t="str">
        <f t="shared" si="94"/>
        <v/>
      </c>
      <c r="BY54" s="18" t="str">
        <f t="shared" si="94"/>
        <v/>
      </c>
      <c r="BZ54" s="18" t="str">
        <f t="shared" si="94"/>
        <v/>
      </c>
      <c r="CA54" s="18" t="str">
        <f t="shared" si="94"/>
        <v/>
      </c>
      <c r="CB54" s="18" t="str">
        <f t="shared" si="94"/>
        <v/>
      </c>
      <c r="CC54" s="18" t="str">
        <f t="shared" si="94"/>
        <v/>
      </c>
      <c r="CD54" s="18" t="str">
        <f t="shared" si="94"/>
        <v/>
      </c>
      <c r="CE54" s="18" t="str">
        <f t="shared" si="94"/>
        <v/>
      </c>
      <c r="CF54" s="18" t="str">
        <f t="shared" si="94"/>
        <v/>
      </c>
      <c r="CG54" s="18" t="str">
        <f t="shared" si="94"/>
        <v/>
      </c>
      <c r="CH54" s="18" t="str">
        <f t="shared" si="94"/>
        <v/>
      </c>
      <c r="CI54" s="18" t="str">
        <f t="shared" si="94"/>
        <v/>
      </c>
      <c r="CJ54" s="18" t="str">
        <f t="shared" si="94"/>
        <v/>
      </c>
      <c r="CK54" s="18" t="str">
        <f t="shared" si="94"/>
        <v/>
      </c>
      <c r="CL54" s="18" t="str">
        <f t="shared" si="94"/>
        <v/>
      </c>
      <c r="CM54" s="18" t="str">
        <f t="shared" si="94"/>
        <v/>
      </c>
      <c r="CN54" s="18" t="str">
        <f t="shared" si="94"/>
        <v/>
      </c>
      <c r="CO54" s="18" t="str">
        <f t="shared" si="94"/>
        <v/>
      </c>
      <c r="CP54" s="18" t="str">
        <f t="shared" si="94"/>
        <v/>
      </c>
      <c r="CQ54" s="18" t="str">
        <f t="shared" si="94"/>
        <v/>
      </c>
      <c r="CR54" s="18" t="str">
        <f t="shared" si="94"/>
        <v/>
      </c>
      <c r="CS54" s="18" t="str">
        <f t="shared" si="94"/>
        <v/>
      </c>
      <c r="CT54" s="18" t="str">
        <f t="shared" si="94"/>
        <v/>
      </c>
      <c r="CU54" s="18" t="str">
        <f t="shared" si="94"/>
        <v/>
      </c>
      <c r="CV54" s="18" t="str">
        <f t="shared" ref="CV54:EA54" si="95">IF(CV$28="012",CV$24,"")</f>
        <v/>
      </c>
      <c r="CW54" s="18" t="str">
        <f t="shared" si="95"/>
        <v/>
      </c>
      <c r="CX54" s="18" t="str">
        <f t="shared" si="95"/>
        <v/>
      </c>
      <c r="CY54" s="18" t="str">
        <f t="shared" si="95"/>
        <v/>
      </c>
      <c r="CZ54" s="18" t="str">
        <f t="shared" si="95"/>
        <v/>
      </c>
      <c r="DA54" s="18" t="str">
        <f t="shared" si="95"/>
        <v/>
      </c>
      <c r="DB54" s="18" t="str">
        <f t="shared" si="95"/>
        <v/>
      </c>
      <c r="DC54" s="18" t="str">
        <f t="shared" si="95"/>
        <v/>
      </c>
      <c r="DD54" s="18" t="str">
        <f t="shared" si="95"/>
        <v/>
      </c>
      <c r="DE54" s="18" t="str">
        <f t="shared" si="95"/>
        <v/>
      </c>
      <c r="DF54" s="18" t="str">
        <f t="shared" si="95"/>
        <v/>
      </c>
      <c r="DG54" s="18" t="str">
        <f t="shared" si="95"/>
        <v/>
      </c>
      <c r="DH54" s="18" t="str">
        <f t="shared" si="95"/>
        <v/>
      </c>
      <c r="DI54" s="18" t="str">
        <f t="shared" si="95"/>
        <v/>
      </c>
      <c r="DJ54" s="18" t="str">
        <f t="shared" si="95"/>
        <v/>
      </c>
      <c r="DK54" s="18" t="str">
        <f t="shared" si="95"/>
        <v/>
      </c>
      <c r="DL54" s="18" t="str">
        <f t="shared" si="95"/>
        <v/>
      </c>
      <c r="DM54" s="18" t="str">
        <f t="shared" si="95"/>
        <v/>
      </c>
      <c r="DN54" s="18" t="str">
        <f t="shared" si="95"/>
        <v/>
      </c>
      <c r="DO54" s="18" t="str">
        <f t="shared" si="95"/>
        <v/>
      </c>
      <c r="DP54" s="18" t="str">
        <f t="shared" si="95"/>
        <v/>
      </c>
      <c r="DQ54" s="18" t="str">
        <f t="shared" si="95"/>
        <v/>
      </c>
      <c r="DR54" s="18" t="str">
        <f t="shared" si="95"/>
        <v/>
      </c>
      <c r="DS54" s="18" t="str">
        <f t="shared" si="95"/>
        <v/>
      </c>
      <c r="DT54" s="18" t="str">
        <f t="shared" si="95"/>
        <v/>
      </c>
      <c r="DU54" s="18" t="str">
        <f t="shared" si="95"/>
        <v/>
      </c>
      <c r="DV54" s="18" t="str">
        <f t="shared" si="95"/>
        <v/>
      </c>
      <c r="DW54" s="18" t="str">
        <f t="shared" si="95"/>
        <v/>
      </c>
      <c r="DX54" s="18" t="str">
        <f t="shared" si="95"/>
        <v/>
      </c>
      <c r="DY54" s="18" t="str">
        <f t="shared" si="95"/>
        <v/>
      </c>
      <c r="DZ54" s="18" t="str">
        <f t="shared" si="95"/>
        <v/>
      </c>
      <c r="EA54" s="18" t="str">
        <f t="shared" si="95"/>
        <v/>
      </c>
      <c r="EB54" s="18" t="str">
        <f t="shared" ref="EB54:EW54" si="96">IF(EB$28="012",EB$24,"")</f>
        <v/>
      </c>
      <c r="EC54" s="18" t="str">
        <f t="shared" si="96"/>
        <v/>
      </c>
      <c r="ED54" s="18" t="str">
        <f t="shared" si="96"/>
        <v/>
      </c>
      <c r="EE54" s="18" t="str">
        <f t="shared" si="96"/>
        <v/>
      </c>
      <c r="EF54" s="18" t="str">
        <f t="shared" si="96"/>
        <v/>
      </c>
      <c r="EG54" s="18" t="str">
        <f t="shared" si="96"/>
        <v/>
      </c>
      <c r="EH54" s="18" t="str">
        <f t="shared" si="96"/>
        <v/>
      </c>
      <c r="EI54" s="18" t="str">
        <f t="shared" si="96"/>
        <v/>
      </c>
      <c r="EJ54" s="18" t="str">
        <f t="shared" si="96"/>
        <v/>
      </c>
      <c r="EK54" s="18" t="str">
        <f t="shared" si="96"/>
        <v/>
      </c>
      <c r="EL54" s="18" t="str">
        <f t="shared" si="96"/>
        <v/>
      </c>
      <c r="EM54" s="18" t="str">
        <f t="shared" si="96"/>
        <v/>
      </c>
      <c r="EN54" s="18" t="str">
        <f t="shared" si="96"/>
        <v/>
      </c>
      <c r="EO54" s="18" t="str">
        <f t="shared" si="96"/>
        <v/>
      </c>
      <c r="EP54" s="18" t="str">
        <f t="shared" si="96"/>
        <v/>
      </c>
      <c r="EQ54" s="18" t="str">
        <f t="shared" si="96"/>
        <v/>
      </c>
      <c r="ER54" s="18" t="str">
        <f t="shared" si="96"/>
        <v/>
      </c>
      <c r="ES54" s="18" t="str">
        <f t="shared" si="96"/>
        <v/>
      </c>
      <c r="ET54" s="18" t="str">
        <f t="shared" si="96"/>
        <v/>
      </c>
      <c r="EU54" s="18" t="str">
        <f t="shared" si="96"/>
        <v/>
      </c>
      <c r="EV54" s="18" t="str">
        <f t="shared" si="96"/>
        <v/>
      </c>
      <c r="EW54" s="18" t="str">
        <f t="shared" si="96"/>
        <v/>
      </c>
      <c r="EX54" s="330"/>
      <c r="EY54" s="330"/>
      <c r="EZ54" s="299" t="s">
        <v>1055</v>
      </c>
      <c r="FA54" s="330"/>
      <c r="FB54" s="299"/>
      <c r="FC54" s="349"/>
      <c r="FD54" s="349"/>
      <c r="FE54" s="349"/>
      <c r="FF54" s="348"/>
    </row>
    <row r="55" spans="2:162" outlineLevel="1">
      <c r="B55" s="382"/>
      <c r="C55" s="377" t="s">
        <v>32</v>
      </c>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8"/>
      <c r="BK55" s="18"/>
      <c r="BL55" s="18"/>
      <c r="BM55" s="18"/>
      <c r="BN55" s="18"/>
      <c r="BO55" s="18"/>
      <c r="BP55" s="18"/>
      <c r="BQ55" s="18"/>
      <c r="BR55" s="18"/>
      <c r="BS55" s="18"/>
      <c r="BT55" s="18"/>
      <c r="BU55" s="18"/>
      <c r="BV55" s="18"/>
      <c r="BW55" s="18"/>
      <c r="BX55" s="18"/>
      <c r="BY55" s="18"/>
      <c r="BZ55" s="18"/>
      <c r="CA55" s="18"/>
      <c r="CB55" s="18"/>
      <c r="CC55" s="18"/>
      <c r="CD55" s="18"/>
      <c r="CE55" s="18"/>
      <c r="CF55" s="18"/>
      <c r="CG55" s="18"/>
      <c r="CH55" s="18"/>
      <c r="CI55" s="18"/>
      <c r="CJ55" s="18"/>
      <c r="CK55" s="18"/>
      <c r="CL55" s="18"/>
      <c r="CM55" s="18"/>
      <c r="CN55" s="18"/>
      <c r="CO55" s="18"/>
      <c r="CP55" s="18"/>
      <c r="CQ55" s="18"/>
      <c r="CR55" s="18"/>
      <c r="CS55" s="18"/>
      <c r="CT55" s="18"/>
      <c r="CU55" s="18"/>
      <c r="CV55" s="18"/>
      <c r="CW55" s="18"/>
      <c r="CX55" s="18"/>
      <c r="CY55" s="18"/>
      <c r="CZ55" s="18"/>
      <c r="DA55" s="18"/>
      <c r="DB55" s="18"/>
      <c r="DC55" s="18"/>
      <c r="DD55" s="18"/>
      <c r="DE55" s="18"/>
      <c r="DF55" s="18"/>
      <c r="DG55" s="18"/>
      <c r="DH55" s="18"/>
      <c r="DI55" s="18"/>
      <c r="DJ55" s="18"/>
      <c r="DK55" s="18"/>
      <c r="DL55" s="18"/>
      <c r="DM55" s="18"/>
      <c r="DN55" s="18"/>
      <c r="DO55" s="18"/>
      <c r="DP55" s="18"/>
      <c r="DQ55" s="18"/>
      <c r="DR55" s="18"/>
      <c r="DS55" s="18"/>
      <c r="DT55" s="18"/>
      <c r="DU55" s="18"/>
      <c r="DV55" s="18"/>
      <c r="DW55" s="18"/>
      <c r="DX55" s="18"/>
      <c r="DY55" s="18"/>
      <c r="DZ55" s="18"/>
      <c r="EA55" s="18"/>
      <c r="EB55" s="18"/>
      <c r="EC55" s="18"/>
      <c r="ED55" s="18"/>
      <c r="EE55" s="18"/>
      <c r="EF55" s="18"/>
      <c r="EG55" s="18"/>
      <c r="EH55" s="18"/>
      <c r="EI55" s="18"/>
      <c r="EJ55" s="18"/>
      <c r="EK55" s="18"/>
      <c r="EL55" s="18"/>
      <c r="EM55" s="18"/>
      <c r="EN55" s="18"/>
      <c r="EO55" s="18"/>
      <c r="EP55" s="18"/>
      <c r="EQ55" s="18"/>
      <c r="ER55" s="18"/>
      <c r="ES55" s="18"/>
      <c r="ET55" s="18"/>
      <c r="EU55" s="18"/>
      <c r="EV55" s="18"/>
      <c r="EW55" s="18"/>
      <c r="EX55" s="330"/>
      <c r="EY55" s="330"/>
      <c r="EZ55" s="299" t="s">
        <v>1497</v>
      </c>
      <c r="FA55" s="330"/>
      <c r="FB55" s="299"/>
      <c r="FC55" s="349"/>
      <c r="FD55" s="349"/>
      <c r="FE55" s="349"/>
      <c r="FF55" s="348"/>
    </row>
    <row r="56" spans="2:162" outlineLevel="1">
      <c r="B56" s="376" t="s">
        <v>573</v>
      </c>
      <c r="C56" s="377" t="s">
        <v>32</v>
      </c>
      <c r="D56" s="18" t="str">
        <f t="shared" ref="D56:AI56" si="97">IF(D$28="021",D$24,"")</f>
        <v/>
      </c>
      <c r="E56" s="18" t="str">
        <f t="shared" si="97"/>
        <v/>
      </c>
      <c r="F56" s="18">
        <f t="shared" si="97"/>
        <v>0</v>
      </c>
      <c r="G56" s="18" t="str">
        <f t="shared" si="97"/>
        <v/>
      </c>
      <c r="H56" s="18" t="str">
        <f t="shared" si="97"/>
        <v/>
      </c>
      <c r="I56" s="18" t="str">
        <f t="shared" si="97"/>
        <v/>
      </c>
      <c r="J56" s="18" t="str">
        <f t="shared" si="97"/>
        <v/>
      </c>
      <c r="K56" s="18" t="str">
        <f t="shared" si="97"/>
        <v/>
      </c>
      <c r="L56" s="18" t="str">
        <f t="shared" si="97"/>
        <v/>
      </c>
      <c r="M56" s="18" t="str">
        <f t="shared" si="97"/>
        <v/>
      </c>
      <c r="N56" s="18" t="str">
        <f t="shared" si="97"/>
        <v/>
      </c>
      <c r="O56" s="18" t="str">
        <f t="shared" si="97"/>
        <v/>
      </c>
      <c r="P56" s="18" t="str">
        <f t="shared" si="97"/>
        <v/>
      </c>
      <c r="Q56" s="18" t="str">
        <f t="shared" si="97"/>
        <v/>
      </c>
      <c r="R56" s="18" t="str">
        <f t="shared" si="97"/>
        <v/>
      </c>
      <c r="S56" s="18" t="str">
        <f t="shared" si="97"/>
        <v/>
      </c>
      <c r="T56" s="18" t="str">
        <f t="shared" si="97"/>
        <v/>
      </c>
      <c r="U56" s="18" t="str">
        <f t="shared" si="97"/>
        <v/>
      </c>
      <c r="V56" s="18" t="str">
        <f t="shared" si="97"/>
        <v/>
      </c>
      <c r="W56" s="18" t="str">
        <f t="shared" si="97"/>
        <v/>
      </c>
      <c r="X56" s="18" t="str">
        <f t="shared" si="97"/>
        <v/>
      </c>
      <c r="Y56" s="18" t="str">
        <f t="shared" si="97"/>
        <v/>
      </c>
      <c r="Z56" s="18" t="str">
        <f t="shared" si="97"/>
        <v/>
      </c>
      <c r="AA56" s="18" t="str">
        <f t="shared" si="97"/>
        <v/>
      </c>
      <c r="AB56" s="18" t="str">
        <f t="shared" si="97"/>
        <v/>
      </c>
      <c r="AC56" s="18" t="str">
        <f t="shared" si="97"/>
        <v/>
      </c>
      <c r="AD56" s="18" t="str">
        <f t="shared" si="97"/>
        <v/>
      </c>
      <c r="AE56" s="18" t="str">
        <f t="shared" si="97"/>
        <v/>
      </c>
      <c r="AF56" s="18" t="str">
        <f t="shared" si="97"/>
        <v/>
      </c>
      <c r="AG56" s="18" t="str">
        <f t="shared" si="97"/>
        <v/>
      </c>
      <c r="AH56" s="18" t="str">
        <f t="shared" si="97"/>
        <v/>
      </c>
      <c r="AI56" s="18" t="str">
        <f t="shared" si="97"/>
        <v/>
      </c>
      <c r="AJ56" s="18" t="str">
        <f t="shared" ref="AJ56:BO56" si="98">IF(AJ$28="021",AJ$24,"")</f>
        <v/>
      </c>
      <c r="AK56" s="18" t="str">
        <f t="shared" si="98"/>
        <v/>
      </c>
      <c r="AL56" s="18" t="str">
        <f t="shared" si="98"/>
        <v/>
      </c>
      <c r="AM56" s="18" t="str">
        <f t="shared" si="98"/>
        <v/>
      </c>
      <c r="AN56" s="18" t="str">
        <f t="shared" si="98"/>
        <v/>
      </c>
      <c r="AO56" s="18" t="str">
        <f t="shared" si="98"/>
        <v/>
      </c>
      <c r="AP56" s="18" t="str">
        <f t="shared" si="98"/>
        <v/>
      </c>
      <c r="AQ56" s="18" t="str">
        <f t="shared" si="98"/>
        <v/>
      </c>
      <c r="AR56" s="18" t="str">
        <f t="shared" si="98"/>
        <v/>
      </c>
      <c r="AS56" s="18" t="str">
        <f t="shared" si="98"/>
        <v/>
      </c>
      <c r="AT56" s="18" t="str">
        <f t="shared" si="98"/>
        <v/>
      </c>
      <c r="AU56" s="18" t="str">
        <f t="shared" si="98"/>
        <v/>
      </c>
      <c r="AV56" s="18" t="str">
        <f t="shared" si="98"/>
        <v/>
      </c>
      <c r="AW56" s="18" t="str">
        <f t="shared" si="98"/>
        <v/>
      </c>
      <c r="AX56" s="18" t="str">
        <f t="shared" si="98"/>
        <v/>
      </c>
      <c r="AY56" s="18" t="str">
        <f t="shared" si="98"/>
        <v/>
      </c>
      <c r="AZ56" s="18" t="str">
        <f t="shared" si="98"/>
        <v/>
      </c>
      <c r="BA56" s="18" t="str">
        <f t="shared" si="98"/>
        <v/>
      </c>
      <c r="BB56" s="18" t="str">
        <f t="shared" si="98"/>
        <v/>
      </c>
      <c r="BC56" s="18" t="str">
        <f t="shared" si="98"/>
        <v/>
      </c>
      <c r="BD56" s="18" t="str">
        <f t="shared" si="98"/>
        <v/>
      </c>
      <c r="BE56" s="18" t="str">
        <f t="shared" si="98"/>
        <v/>
      </c>
      <c r="BF56" s="18" t="str">
        <f t="shared" si="98"/>
        <v/>
      </c>
      <c r="BG56" s="18" t="str">
        <f t="shared" si="98"/>
        <v/>
      </c>
      <c r="BH56" s="18" t="str">
        <f t="shared" si="98"/>
        <v/>
      </c>
      <c r="BI56" s="18" t="str">
        <f t="shared" si="98"/>
        <v/>
      </c>
      <c r="BJ56" s="18" t="str">
        <f t="shared" si="98"/>
        <v/>
      </c>
      <c r="BK56" s="18" t="str">
        <f t="shared" si="98"/>
        <v/>
      </c>
      <c r="BL56" s="18" t="str">
        <f t="shared" si="98"/>
        <v/>
      </c>
      <c r="BM56" s="18" t="str">
        <f t="shared" si="98"/>
        <v/>
      </c>
      <c r="BN56" s="18" t="str">
        <f t="shared" si="98"/>
        <v/>
      </c>
      <c r="BO56" s="18" t="str">
        <f t="shared" si="98"/>
        <v/>
      </c>
      <c r="BP56" s="18" t="str">
        <f t="shared" ref="BP56:CU56" si="99">IF(BP$28="021",BP$24,"")</f>
        <v/>
      </c>
      <c r="BQ56" s="18" t="str">
        <f t="shared" si="99"/>
        <v/>
      </c>
      <c r="BR56" s="18" t="str">
        <f t="shared" si="99"/>
        <v/>
      </c>
      <c r="BS56" s="18" t="str">
        <f t="shared" si="99"/>
        <v/>
      </c>
      <c r="BT56" s="18" t="str">
        <f t="shared" si="99"/>
        <v/>
      </c>
      <c r="BU56" s="18" t="str">
        <f t="shared" si="99"/>
        <v/>
      </c>
      <c r="BV56" s="18" t="str">
        <f t="shared" si="99"/>
        <v/>
      </c>
      <c r="BW56" s="18" t="str">
        <f t="shared" si="99"/>
        <v/>
      </c>
      <c r="BX56" s="18" t="str">
        <f t="shared" si="99"/>
        <v/>
      </c>
      <c r="BY56" s="18" t="str">
        <f t="shared" si="99"/>
        <v/>
      </c>
      <c r="BZ56" s="18" t="str">
        <f t="shared" si="99"/>
        <v/>
      </c>
      <c r="CA56" s="18" t="str">
        <f t="shared" si="99"/>
        <v/>
      </c>
      <c r="CB56" s="18" t="str">
        <f t="shared" si="99"/>
        <v/>
      </c>
      <c r="CC56" s="18" t="str">
        <f t="shared" si="99"/>
        <v/>
      </c>
      <c r="CD56" s="18" t="str">
        <f t="shared" si="99"/>
        <v/>
      </c>
      <c r="CE56" s="18" t="str">
        <f t="shared" si="99"/>
        <v/>
      </c>
      <c r="CF56" s="18" t="str">
        <f t="shared" si="99"/>
        <v/>
      </c>
      <c r="CG56" s="18" t="str">
        <f t="shared" si="99"/>
        <v/>
      </c>
      <c r="CH56" s="18" t="str">
        <f t="shared" si="99"/>
        <v/>
      </c>
      <c r="CI56" s="18" t="str">
        <f t="shared" si="99"/>
        <v/>
      </c>
      <c r="CJ56" s="18" t="str">
        <f t="shared" si="99"/>
        <v/>
      </c>
      <c r="CK56" s="18" t="str">
        <f t="shared" si="99"/>
        <v/>
      </c>
      <c r="CL56" s="18" t="str">
        <f t="shared" si="99"/>
        <v/>
      </c>
      <c r="CM56" s="18" t="str">
        <f t="shared" si="99"/>
        <v/>
      </c>
      <c r="CN56" s="18" t="str">
        <f t="shared" si="99"/>
        <v/>
      </c>
      <c r="CO56" s="18" t="str">
        <f t="shared" si="99"/>
        <v/>
      </c>
      <c r="CP56" s="18" t="str">
        <f t="shared" si="99"/>
        <v/>
      </c>
      <c r="CQ56" s="18" t="str">
        <f t="shared" si="99"/>
        <v/>
      </c>
      <c r="CR56" s="18" t="str">
        <f t="shared" si="99"/>
        <v/>
      </c>
      <c r="CS56" s="18" t="str">
        <f t="shared" si="99"/>
        <v/>
      </c>
      <c r="CT56" s="18" t="str">
        <f t="shared" si="99"/>
        <v/>
      </c>
      <c r="CU56" s="18" t="str">
        <f t="shared" si="99"/>
        <v/>
      </c>
      <c r="CV56" s="18" t="str">
        <f t="shared" ref="CV56:EA56" si="100">IF(CV$28="021",CV$24,"")</f>
        <v/>
      </c>
      <c r="CW56" s="18" t="str">
        <f t="shared" si="100"/>
        <v/>
      </c>
      <c r="CX56" s="18" t="str">
        <f t="shared" si="100"/>
        <v/>
      </c>
      <c r="CY56" s="18" t="str">
        <f t="shared" si="100"/>
        <v/>
      </c>
      <c r="CZ56" s="18" t="str">
        <f t="shared" si="100"/>
        <v/>
      </c>
      <c r="DA56" s="18" t="str">
        <f t="shared" si="100"/>
        <v/>
      </c>
      <c r="DB56" s="18" t="str">
        <f t="shared" si="100"/>
        <v/>
      </c>
      <c r="DC56" s="18" t="str">
        <f t="shared" si="100"/>
        <v/>
      </c>
      <c r="DD56" s="18" t="str">
        <f t="shared" si="100"/>
        <v/>
      </c>
      <c r="DE56" s="18" t="str">
        <f t="shared" si="100"/>
        <v/>
      </c>
      <c r="DF56" s="18" t="str">
        <f t="shared" si="100"/>
        <v/>
      </c>
      <c r="DG56" s="18" t="str">
        <f t="shared" si="100"/>
        <v/>
      </c>
      <c r="DH56" s="18" t="str">
        <f t="shared" si="100"/>
        <v/>
      </c>
      <c r="DI56" s="18" t="str">
        <f t="shared" si="100"/>
        <v/>
      </c>
      <c r="DJ56" s="18" t="str">
        <f t="shared" si="100"/>
        <v/>
      </c>
      <c r="DK56" s="18" t="str">
        <f t="shared" si="100"/>
        <v/>
      </c>
      <c r="DL56" s="18" t="str">
        <f t="shared" si="100"/>
        <v/>
      </c>
      <c r="DM56" s="18" t="str">
        <f t="shared" si="100"/>
        <v/>
      </c>
      <c r="DN56" s="18" t="str">
        <f t="shared" si="100"/>
        <v/>
      </c>
      <c r="DO56" s="18" t="str">
        <f t="shared" si="100"/>
        <v/>
      </c>
      <c r="DP56" s="18" t="str">
        <f t="shared" si="100"/>
        <v/>
      </c>
      <c r="DQ56" s="18" t="str">
        <f t="shared" si="100"/>
        <v/>
      </c>
      <c r="DR56" s="18" t="str">
        <f t="shared" si="100"/>
        <v/>
      </c>
      <c r="DS56" s="18" t="str">
        <f t="shared" si="100"/>
        <v/>
      </c>
      <c r="DT56" s="18" t="str">
        <f t="shared" si="100"/>
        <v/>
      </c>
      <c r="DU56" s="18" t="str">
        <f t="shared" si="100"/>
        <v/>
      </c>
      <c r="DV56" s="18" t="str">
        <f t="shared" si="100"/>
        <v/>
      </c>
      <c r="DW56" s="18" t="str">
        <f t="shared" si="100"/>
        <v/>
      </c>
      <c r="DX56" s="18" t="str">
        <f t="shared" si="100"/>
        <v/>
      </c>
      <c r="DY56" s="18" t="str">
        <f t="shared" si="100"/>
        <v/>
      </c>
      <c r="DZ56" s="18" t="str">
        <f t="shared" si="100"/>
        <v/>
      </c>
      <c r="EA56" s="18" t="str">
        <f t="shared" si="100"/>
        <v/>
      </c>
      <c r="EB56" s="18" t="str">
        <f t="shared" ref="EB56:EW56" si="101">IF(EB$28="021",EB$24,"")</f>
        <v/>
      </c>
      <c r="EC56" s="18" t="str">
        <f t="shared" si="101"/>
        <v/>
      </c>
      <c r="ED56" s="18" t="str">
        <f t="shared" si="101"/>
        <v/>
      </c>
      <c r="EE56" s="18" t="str">
        <f t="shared" si="101"/>
        <v/>
      </c>
      <c r="EF56" s="18" t="str">
        <f t="shared" si="101"/>
        <v/>
      </c>
      <c r="EG56" s="18" t="str">
        <f t="shared" si="101"/>
        <v/>
      </c>
      <c r="EH56" s="18" t="str">
        <f t="shared" si="101"/>
        <v/>
      </c>
      <c r="EI56" s="18" t="str">
        <f t="shared" si="101"/>
        <v/>
      </c>
      <c r="EJ56" s="18" t="str">
        <f t="shared" si="101"/>
        <v/>
      </c>
      <c r="EK56" s="18" t="str">
        <f t="shared" si="101"/>
        <v/>
      </c>
      <c r="EL56" s="18" t="str">
        <f t="shared" si="101"/>
        <v/>
      </c>
      <c r="EM56" s="18" t="str">
        <f t="shared" si="101"/>
        <v/>
      </c>
      <c r="EN56" s="18" t="str">
        <f t="shared" si="101"/>
        <v/>
      </c>
      <c r="EO56" s="18" t="str">
        <f t="shared" si="101"/>
        <v/>
      </c>
      <c r="EP56" s="18" t="str">
        <f t="shared" si="101"/>
        <v/>
      </c>
      <c r="EQ56" s="18" t="str">
        <f t="shared" si="101"/>
        <v/>
      </c>
      <c r="ER56" s="18" t="str">
        <f t="shared" si="101"/>
        <v/>
      </c>
      <c r="ES56" s="18" t="str">
        <f t="shared" si="101"/>
        <v/>
      </c>
      <c r="ET56" s="18" t="str">
        <f t="shared" si="101"/>
        <v/>
      </c>
      <c r="EU56" s="18" t="str">
        <f t="shared" si="101"/>
        <v/>
      </c>
      <c r="EV56" s="18" t="str">
        <f t="shared" si="101"/>
        <v/>
      </c>
      <c r="EW56" s="18" t="str">
        <f t="shared" si="101"/>
        <v/>
      </c>
      <c r="EX56" s="330"/>
      <c r="EY56" s="330"/>
      <c r="EZ56" s="299" t="s">
        <v>1498</v>
      </c>
      <c r="FA56" s="330"/>
      <c r="FB56" s="303"/>
      <c r="FC56" s="349"/>
      <c r="FD56" s="349"/>
      <c r="FE56" s="349"/>
      <c r="FF56" s="348"/>
    </row>
    <row r="57" spans="2:162" outlineLevel="1">
      <c r="B57" s="380" t="s">
        <v>1590</v>
      </c>
      <c r="C57" s="377" t="s">
        <v>32</v>
      </c>
      <c r="D57" s="18" t="str">
        <f t="shared" ref="D57:AI57" si="102">IF(D$28="022",D$24,"")</f>
        <v/>
      </c>
      <c r="E57" s="18" t="str">
        <f t="shared" si="102"/>
        <v/>
      </c>
      <c r="F57" s="18" t="str">
        <f t="shared" si="102"/>
        <v/>
      </c>
      <c r="G57" s="18" t="str">
        <f t="shared" si="102"/>
        <v/>
      </c>
      <c r="H57" s="18" t="str">
        <f t="shared" si="102"/>
        <v/>
      </c>
      <c r="I57" s="18" t="str">
        <f t="shared" si="102"/>
        <v/>
      </c>
      <c r="J57" s="18" t="str">
        <f t="shared" si="102"/>
        <v/>
      </c>
      <c r="K57" s="18" t="str">
        <f t="shared" si="102"/>
        <v/>
      </c>
      <c r="L57" s="18" t="str">
        <f t="shared" si="102"/>
        <v/>
      </c>
      <c r="M57" s="18" t="str">
        <f t="shared" si="102"/>
        <v/>
      </c>
      <c r="N57" s="18" t="str">
        <f t="shared" si="102"/>
        <v/>
      </c>
      <c r="O57" s="18" t="str">
        <f t="shared" si="102"/>
        <v/>
      </c>
      <c r="P57" s="18" t="str">
        <f t="shared" si="102"/>
        <v/>
      </c>
      <c r="Q57" s="18" t="str">
        <f t="shared" si="102"/>
        <v/>
      </c>
      <c r="R57" s="18" t="str">
        <f t="shared" si="102"/>
        <v/>
      </c>
      <c r="S57" s="18" t="str">
        <f t="shared" si="102"/>
        <v/>
      </c>
      <c r="T57" s="18" t="str">
        <f t="shared" si="102"/>
        <v/>
      </c>
      <c r="U57" s="18" t="str">
        <f t="shared" si="102"/>
        <v/>
      </c>
      <c r="V57" s="18" t="str">
        <f t="shared" si="102"/>
        <v/>
      </c>
      <c r="W57" s="18" t="str">
        <f t="shared" si="102"/>
        <v/>
      </c>
      <c r="X57" s="18" t="str">
        <f t="shared" si="102"/>
        <v/>
      </c>
      <c r="Y57" s="18" t="str">
        <f t="shared" si="102"/>
        <v/>
      </c>
      <c r="Z57" s="18" t="str">
        <f t="shared" si="102"/>
        <v/>
      </c>
      <c r="AA57" s="18" t="str">
        <f t="shared" si="102"/>
        <v/>
      </c>
      <c r="AB57" s="18" t="str">
        <f t="shared" si="102"/>
        <v/>
      </c>
      <c r="AC57" s="18" t="str">
        <f t="shared" si="102"/>
        <v/>
      </c>
      <c r="AD57" s="18" t="str">
        <f t="shared" si="102"/>
        <v/>
      </c>
      <c r="AE57" s="18" t="str">
        <f t="shared" si="102"/>
        <v/>
      </c>
      <c r="AF57" s="18" t="str">
        <f t="shared" si="102"/>
        <v/>
      </c>
      <c r="AG57" s="18" t="str">
        <f t="shared" si="102"/>
        <v/>
      </c>
      <c r="AH57" s="18" t="str">
        <f t="shared" si="102"/>
        <v/>
      </c>
      <c r="AI57" s="18" t="str">
        <f t="shared" si="102"/>
        <v/>
      </c>
      <c r="AJ57" s="18" t="str">
        <f t="shared" ref="AJ57:BO57" si="103">IF(AJ$28="022",AJ$24,"")</f>
        <v/>
      </c>
      <c r="AK57" s="18" t="str">
        <f t="shared" si="103"/>
        <v/>
      </c>
      <c r="AL57" s="18" t="str">
        <f t="shared" si="103"/>
        <v/>
      </c>
      <c r="AM57" s="18" t="str">
        <f t="shared" si="103"/>
        <v/>
      </c>
      <c r="AN57" s="18" t="str">
        <f t="shared" si="103"/>
        <v/>
      </c>
      <c r="AO57" s="18" t="str">
        <f t="shared" si="103"/>
        <v/>
      </c>
      <c r="AP57" s="18" t="str">
        <f t="shared" si="103"/>
        <v/>
      </c>
      <c r="AQ57" s="18" t="str">
        <f t="shared" si="103"/>
        <v/>
      </c>
      <c r="AR57" s="18" t="str">
        <f t="shared" si="103"/>
        <v/>
      </c>
      <c r="AS57" s="18" t="str">
        <f t="shared" si="103"/>
        <v/>
      </c>
      <c r="AT57" s="18" t="str">
        <f t="shared" si="103"/>
        <v/>
      </c>
      <c r="AU57" s="18" t="str">
        <f t="shared" si="103"/>
        <v/>
      </c>
      <c r="AV57" s="18" t="str">
        <f t="shared" si="103"/>
        <v/>
      </c>
      <c r="AW57" s="18" t="str">
        <f t="shared" si="103"/>
        <v/>
      </c>
      <c r="AX57" s="18" t="str">
        <f t="shared" si="103"/>
        <v/>
      </c>
      <c r="AY57" s="18" t="str">
        <f t="shared" si="103"/>
        <v/>
      </c>
      <c r="AZ57" s="18" t="str">
        <f t="shared" si="103"/>
        <v/>
      </c>
      <c r="BA57" s="18" t="str">
        <f t="shared" si="103"/>
        <v/>
      </c>
      <c r="BB57" s="18" t="str">
        <f t="shared" si="103"/>
        <v/>
      </c>
      <c r="BC57" s="18" t="str">
        <f t="shared" si="103"/>
        <v/>
      </c>
      <c r="BD57" s="18" t="str">
        <f t="shared" si="103"/>
        <v/>
      </c>
      <c r="BE57" s="18" t="str">
        <f t="shared" si="103"/>
        <v/>
      </c>
      <c r="BF57" s="18" t="str">
        <f t="shared" si="103"/>
        <v/>
      </c>
      <c r="BG57" s="18" t="str">
        <f t="shared" si="103"/>
        <v/>
      </c>
      <c r="BH57" s="18" t="str">
        <f t="shared" si="103"/>
        <v/>
      </c>
      <c r="BI57" s="18" t="str">
        <f t="shared" si="103"/>
        <v/>
      </c>
      <c r="BJ57" s="18" t="str">
        <f t="shared" si="103"/>
        <v/>
      </c>
      <c r="BK57" s="18" t="str">
        <f t="shared" si="103"/>
        <v/>
      </c>
      <c r="BL57" s="18" t="str">
        <f t="shared" si="103"/>
        <v/>
      </c>
      <c r="BM57" s="18" t="str">
        <f t="shared" si="103"/>
        <v/>
      </c>
      <c r="BN57" s="18" t="str">
        <f t="shared" si="103"/>
        <v/>
      </c>
      <c r="BO57" s="18" t="str">
        <f t="shared" si="103"/>
        <v/>
      </c>
      <c r="BP57" s="18" t="str">
        <f t="shared" ref="BP57:CU57" si="104">IF(BP$28="022",BP$24,"")</f>
        <v/>
      </c>
      <c r="BQ57" s="18" t="str">
        <f t="shared" si="104"/>
        <v/>
      </c>
      <c r="BR57" s="18" t="str">
        <f t="shared" si="104"/>
        <v/>
      </c>
      <c r="BS57" s="18" t="str">
        <f t="shared" si="104"/>
        <v/>
      </c>
      <c r="BT57" s="18" t="str">
        <f t="shared" si="104"/>
        <v/>
      </c>
      <c r="BU57" s="18" t="str">
        <f t="shared" si="104"/>
        <v/>
      </c>
      <c r="BV57" s="18" t="str">
        <f t="shared" si="104"/>
        <v/>
      </c>
      <c r="BW57" s="18" t="str">
        <f t="shared" si="104"/>
        <v/>
      </c>
      <c r="BX57" s="18" t="str">
        <f t="shared" si="104"/>
        <v/>
      </c>
      <c r="BY57" s="18" t="str">
        <f t="shared" si="104"/>
        <v/>
      </c>
      <c r="BZ57" s="18" t="str">
        <f t="shared" si="104"/>
        <v/>
      </c>
      <c r="CA57" s="18" t="str">
        <f t="shared" si="104"/>
        <v/>
      </c>
      <c r="CB57" s="18" t="str">
        <f t="shared" si="104"/>
        <v/>
      </c>
      <c r="CC57" s="18" t="str">
        <f t="shared" si="104"/>
        <v/>
      </c>
      <c r="CD57" s="18" t="str">
        <f t="shared" si="104"/>
        <v/>
      </c>
      <c r="CE57" s="18" t="str">
        <f t="shared" si="104"/>
        <v/>
      </c>
      <c r="CF57" s="18" t="str">
        <f t="shared" si="104"/>
        <v/>
      </c>
      <c r="CG57" s="18" t="str">
        <f t="shared" si="104"/>
        <v/>
      </c>
      <c r="CH57" s="18" t="str">
        <f t="shared" si="104"/>
        <v/>
      </c>
      <c r="CI57" s="18" t="str">
        <f t="shared" si="104"/>
        <v/>
      </c>
      <c r="CJ57" s="18" t="str">
        <f t="shared" si="104"/>
        <v/>
      </c>
      <c r="CK57" s="18" t="str">
        <f t="shared" si="104"/>
        <v/>
      </c>
      <c r="CL57" s="18" t="str">
        <f t="shared" si="104"/>
        <v/>
      </c>
      <c r="CM57" s="18" t="str">
        <f t="shared" si="104"/>
        <v/>
      </c>
      <c r="CN57" s="18" t="str">
        <f t="shared" si="104"/>
        <v/>
      </c>
      <c r="CO57" s="18" t="str">
        <f t="shared" si="104"/>
        <v/>
      </c>
      <c r="CP57" s="18" t="str">
        <f t="shared" si="104"/>
        <v/>
      </c>
      <c r="CQ57" s="18" t="str">
        <f t="shared" si="104"/>
        <v/>
      </c>
      <c r="CR57" s="18" t="str">
        <f t="shared" si="104"/>
        <v/>
      </c>
      <c r="CS57" s="18" t="str">
        <f t="shared" si="104"/>
        <v/>
      </c>
      <c r="CT57" s="18" t="str">
        <f t="shared" si="104"/>
        <v/>
      </c>
      <c r="CU57" s="18" t="str">
        <f t="shared" si="104"/>
        <v/>
      </c>
      <c r="CV57" s="18" t="str">
        <f t="shared" ref="CV57:EA57" si="105">IF(CV$28="022",CV$24,"")</f>
        <v/>
      </c>
      <c r="CW57" s="18" t="str">
        <f t="shared" si="105"/>
        <v/>
      </c>
      <c r="CX57" s="18" t="str">
        <f t="shared" si="105"/>
        <v/>
      </c>
      <c r="CY57" s="18" t="str">
        <f t="shared" si="105"/>
        <v/>
      </c>
      <c r="CZ57" s="18" t="str">
        <f t="shared" si="105"/>
        <v/>
      </c>
      <c r="DA57" s="18" t="str">
        <f t="shared" si="105"/>
        <v/>
      </c>
      <c r="DB57" s="18" t="str">
        <f t="shared" si="105"/>
        <v/>
      </c>
      <c r="DC57" s="18" t="str">
        <f t="shared" si="105"/>
        <v/>
      </c>
      <c r="DD57" s="18" t="str">
        <f t="shared" si="105"/>
        <v/>
      </c>
      <c r="DE57" s="18" t="str">
        <f t="shared" si="105"/>
        <v/>
      </c>
      <c r="DF57" s="18" t="str">
        <f t="shared" si="105"/>
        <v/>
      </c>
      <c r="DG57" s="18" t="str">
        <f t="shared" si="105"/>
        <v/>
      </c>
      <c r="DH57" s="18" t="str">
        <f t="shared" si="105"/>
        <v/>
      </c>
      <c r="DI57" s="18" t="str">
        <f t="shared" si="105"/>
        <v/>
      </c>
      <c r="DJ57" s="18" t="str">
        <f t="shared" si="105"/>
        <v/>
      </c>
      <c r="DK57" s="18" t="str">
        <f t="shared" si="105"/>
        <v/>
      </c>
      <c r="DL57" s="18" t="str">
        <f t="shared" si="105"/>
        <v/>
      </c>
      <c r="DM57" s="18" t="str">
        <f t="shared" si="105"/>
        <v/>
      </c>
      <c r="DN57" s="18" t="str">
        <f t="shared" si="105"/>
        <v/>
      </c>
      <c r="DO57" s="18" t="str">
        <f t="shared" si="105"/>
        <v/>
      </c>
      <c r="DP57" s="18" t="str">
        <f t="shared" si="105"/>
        <v/>
      </c>
      <c r="DQ57" s="18" t="str">
        <f t="shared" si="105"/>
        <v/>
      </c>
      <c r="DR57" s="18" t="str">
        <f t="shared" si="105"/>
        <v/>
      </c>
      <c r="DS57" s="18" t="str">
        <f t="shared" si="105"/>
        <v/>
      </c>
      <c r="DT57" s="18" t="str">
        <f t="shared" si="105"/>
        <v/>
      </c>
      <c r="DU57" s="18" t="str">
        <f t="shared" si="105"/>
        <v/>
      </c>
      <c r="DV57" s="18" t="str">
        <f t="shared" si="105"/>
        <v/>
      </c>
      <c r="DW57" s="18" t="str">
        <f t="shared" si="105"/>
        <v/>
      </c>
      <c r="DX57" s="18" t="str">
        <f t="shared" si="105"/>
        <v/>
      </c>
      <c r="DY57" s="18" t="str">
        <f t="shared" si="105"/>
        <v/>
      </c>
      <c r="DZ57" s="18" t="str">
        <f t="shared" si="105"/>
        <v/>
      </c>
      <c r="EA57" s="18" t="str">
        <f t="shared" si="105"/>
        <v/>
      </c>
      <c r="EB57" s="18" t="str">
        <f t="shared" ref="EB57:EW57" si="106">IF(EB$28="022",EB$24,"")</f>
        <v/>
      </c>
      <c r="EC57" s="18" t="str">
        <f t="shared" si="106"/>
        <v/>
      </c>
      <c r="ED57" s="18" t="str">
        <f t="shared" si="106"/>
        <v/>
      </c>
      <c r="EE57" s="18" t="str">
        <f t="shared" si="106"/>
        <v/>
      </c>
      <c r="EF57" s="18" t="str">
        <f t="shared" si="106"/>
        <v/>
      </c>
      <c r="EG57" s="18" t="str">
        <f t="shared" si="106"/>
        <v/>
      </c>
      <c r="EH57" s="18" t="str">
        <f t="shared" si="106"/>
        <v/>
      </c>
      <c r="EI57" s="18" t="str">
        <f t="shared" si="106"/>
        <v/>
      </c>
      <c r="EJ57" s="18" t="str">
        <f t="shared" si="106"/>
        <v/>
      </c>
      <c r="EK57" s="18" t="str">
        <f t="shared" si="106"/>
        <v/>
      </c>
      <c r="EL57" s="18" t="str">
        <f t="shared" si="106"/>
        <v/>
      </c>
      <c r="EM57" s="18" t="str">
        <f t="shared" si="106"/>
        <v/>
      </c>
      <c r="EN57" s="18" t="str">
        <f t="shared" si="106"/>
        <v/>
      </c>
      <c r="EO57" s="18" t="str">
        <f t="shared" si="106"/>
        <v/>
      </c>
      <c r="EP57" s="18" t="str">
        <f t="shared" si="106"/>
        <v/>
      </c>
      <c r="EQ57" s="18" t="str">
        <f t="shared" si="106"/>
        <v/>
      </c>
      <c r="ER57" s="18" t="str">
        <f t="shared" si="106"/>
        <v/>
      </c>
      <c r="ES57" s="18" t="str">
        <f t="shared" si="106"/>
        <v/>
      </c>
      <c r="ET57" s="18" t="str">
        <f t="shared" si="106"/>
        <v/>
      </c>
      <c r="EU57" s="18" t="str">
        <f t="shared" si="106"/>
        <v/>
      </c>
      <c r="EV57" s="18" t="str">
        <f t="shared" si="106"/>
        <v/>
      </c>
      <c r="EW57" s="18" t="str">
        <f t="shared" si="106"/>
        <v/>
      </c>
      <c r="EX57" s="330"/>
      <c r="EY57" s="330"/>
      <c r="EZ57" s="299" t="s">
        <v>1056</v>
      </c>
      <c r="FA57" s="304"/>
      <c r="FB57" s="364"/>
      <c r="FC57" s="349"/>
      <c r="FD57" s="349"/>
      <c r="FE57" s="349"/>
      <c r="FF57" s="348"/>
    </row>
    <row r="58" spans="2:162" outlineLevel="1">
      <c r="B58" s="382"/>
      <c r="C58" s="377" t="s">
        <v>32</v>
      </c>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c r="AI58" s="18"/>
      <c r="AJ58" s="18"/>
      <c r="AK58" s="18"/>
      <c r="AL58" s="18"/>
      <c r="AM58" s="18"/>
      <c r="AN58" s="18"/>
      <c r="AO58" s="18"/>
      <c r="AP58" s="18"/>
      <c r="AQ58" s="18"/>
      <c r="AR58" s="18"/>
      <c r="AS58" s="18"/>
      <c r="AT58" s="18"/>
      <c r="AU58" s="18"/>
      <c r="AV58" s="18"/>
      <c r="AW58" s="18"/>
      <c r="AX58" s="18"/>
      <c r="AY58" s="18"/>
      <c r="AZ58" s="18"/>
      <c r="BA58" s="18"/>
      <c r="BB58" s="18"/>
      <c r="BC58" s="18"/>
      <c r="BD58" s="18"/>
      <c r="BE58" s="18"/>
      <c r="BF58" s="18"/>
      <c r="BG58" s="18"/>
      <c r="BH58" s="18"/>
      <c r="BI58" s="18"/>
      <c r="BJ58" s="18"/>
      <c r="BK58" s="18"/>
      <c r="BL58" s="18"/>
      <c r="BM58" s="18"/>
      <c r="BN58" s="18"/>
      <c r="BO58" s="18"/>
      <c r="BP58" s="18"/>
      <c r="BQ58" s="18"/>
      <c r="BR58" s="18"/>
      <c r="BS58" s="18"/>
      <c r="BT58" s="18"/>
      <c r="BU58" s="18"/>
      <c r="BV58" s="18"/>
      <c r="BW58" s="18"/>
      <c r="BX58" s="18"/>
      <c r="BY58" s="18"/>
      <c r="BZ58" s="18"/>
      <c r="CA58" s="18"/>
      <c r="CB58" s="18"/>
      <c r="CC58" s="18"/>
      <c r="CD58" s="18"/>
      <c r="CE58" s="18"/>
      <c r="CF58" s="18"/>
      <c r="CG58" s="18"/>
      <c r="CH58" s="18"/>
      <c r="CI58" s="18"/>
      <c r="CJ58" s="18"/>
      <c r="CK58" s="18"/>
      <c r="CL58" s="18"/>
      <c r="CM58" s="18"/>
      <c r="CN58" s="18"/>
      <c r="CO58" s="18"/>
      <c r="CP58" s="18"/>
      <c r="CQ58" s="18"/>
      <c r="CR58" s="18"/>
      <c r="CS58" s="18"/>
      <c r="CT58" s="18"/>
      <c r="CU58" s="18"/>
      <c r="CV58" s="18"/>
      <c r="CW58" s="18"/>
      <c r="CX58" s="18"/>
      <c r="CY58" s="18"/>
      <c r="CZ58" s="18"/>
      <c r="DA58" s="18"/>
      <c r="DB58" s="18"/>
      <c r="DC58" s="18"/>
      <c r="DD58" s="18"/>
      <c r="DE58" s="18"/>
      <c r="DF58" s="18"/>
      <c r="DG58" s="18"/>
      <c r="DH58" s="18"/>
      <c r="DI58" s="18"/>
      <c r="DJ58" s="18"/>
      <c r="DK58" s="18"/>
      <c r="DL58" s="18"/>
      <c r="DM58" s="18"/>
      <c r="DN58" s="18"/>
      <c r="DO58" s="18"/>
      <c r="DP58" s="18"/>
      <c r="DQ58" s="18"/>
      <c r="DR58" s="18"/>
      <c r="DS58" s="18"/>
      <c r="DT58" s="18"/>
      <c r="DU58" s="18"/>
      <c r="DV58" s="18"/>
      <c r="DW58" s="18"/>
      <c r="DX58" s="18"/>
      <c r="DY58" s="18"/>
      <c r="DZ58" s="18"/>
      <c r="EA58" s="18"/>
      <c r="EB58" s="18"/>
      <c r="EC58" s="18"/>
      <c r="ED58" s="18"/>
      <c r="EE58" s="18"/>
      <c r="EF58" s="18"/>
      <c r="EG58" s="18"/>
      <c r="EH58" s="18"/>
      <c r="EI58" s="18"/>
      <c r="EJ58" s="18"/>
      <c r="EK58" s="18"/>
      <c r="EL58" s="18"/>
      <c r="EM58" s="18"/>
      <c r="EN58" s="18"/>
      <c r="EO58" s="18"/>
      <c r="EP58" s="18"/>
      <c r="EQ58" s="18"/>
      <c r="ER58" s="18"/>
      <c r="ES58" s="18"/>
      <c r="ET58" s="18"/>
      <c r="EU58" s="18"/>
      <c r="EV58" s="18"/>
      <c r="EW58" s="18"/>
      <c r="EX58" s="330"/>
      <c r="EY58" s="330"/>
      <c r="EZ58" s="299" t="s">
        <v>2686</v>
      </c>
      <c r="FA58" s="303"/>
      <c r="FB58" s="330"/>
      <c r="FC58" s="349"/>
      <c r="FD58" s="349"/>
      <c r="FE58" s="349"/>
      <c r="FF58" s="348"/>
    </row>
    <row r="59" spans="2:162" outlineLevel="1">
      <c r="B59" s="376" t="s">
        <v>1236</v>
      </c>
      <c r="C59" s="377" t="s">
        <v>32</v>
      </c>
      <c r="D59" s="18" t="str">
        <f t="shared" ref="D59:AI59" si="107">IF(D$28="031",D$24,"")</f>
        <v/>
      </c>
      <c r="E59" s="18" t="str">
        <f t="shared" si="107"/>
        <v/>
      </c>
      <c r="F59" s="18" t="str">
        <f t="shared" si="107"/>
        <v/>
      </c>
      <c r="G59" s="18" t="str">
        <f t="shared" si="107"/>
        <v/>
      </c>
      <c r="H59" s="18" t="str">
        <f t="shared" si="107"/>
        <v/>
      </c>
      <c r="I59" s="18" t="str">
        <f t="shared" si="107"/>
        <v/>
      </c>
      <c r="J59" s="18" t="str">
        <f t="shared" si="107"/>
        <v/>
      </c>
      <c r="K59" s="18" t="str">
        <f t="shared" si="107"/>
        <v/>
      </c>
      <c r="L59" s="18" t="str">
        <f t="shared" si="107"/>
        <v/>
      </c>
      <c r="M59" s="18" t="str">
        <f t="shared" si="107"/>
        <v/>
      </c>
      <c r="N59" s="18" t="str">
        <f t="shared" si="107"/>
        <v/>
      </c>
      <c r="O59" s="18" t="str">
        <f t="shared" si="107"/>
        <v/>
      </c>
      <c r="P59" s="18" t="str">
        <f t="shared" si="107"/>
        <v/>
      </c>
      <c r="Q59" s="18" t="str">
        <f t="shared" si="107"/>
        <v/>
      </c>
      <c r="R59" s="18" t="str">
        <f t="shared" si="107"/>
        <v/>
      </c>
      <c r="S59" s="18" t="str">
        <f t="shared" si="107"/>
        <v/>
      </c>
      <c r="T59" s="18" t="str">
        <f t="shared" si="107"/>
        <v/>
      </c>
      <c r="U59" s="18" t="str">
        <f t="shared" si="107"/>
        <v/>
      </c>
      <c r="V59" s="18" t="str">
        <f t="shared" si="107"/>
        <v/>
      </c>
      <c r="W59" s="18" t="str">
        <f t="shared" si="107"/>
        <v/>
      </c>
      <c r="X59" s="18" t="str">
        <f t="shared" si="107"/>
        <v/>
      </c>
      <c r="Y59" s="18" t="str">
        <f t="shared" si="107"/>
        <v/>
      </c>
      <c r="Z59" s="18" t="str">
        <f t="shared" si="107"/>
        <v/>
      </c>
      <c r="AA59" s="18" t="str">
        <f t="shared" si="107"/>
        <v/>
      </c>
      <c r="AB59" s="18" t="str">
        <f t="shared" si="107"/>
        <v/>
      </c>
      <c r="AC59" s="18" t="str">
        <f t="shared" si="107"/>
        <v/>
      </c>
      <c r="AD59" s="18" t="str">
        <f t="shared" si="107"/>
        <v/>
      </c>
      <c r="AE59" s="18" t="str">
        <f t="shared" si="107"/>
        <v/>
      </c>
      <c r="AF59" s="18" t="str">
        <f t="shared" si="107"/>
        <v/>
      </c>
      <c r="AG59" s="18" t="str">
        <f t="shared" si="107"/>
        <v/>
      </c>
      <c r="AH59" s="18" t="str">
        <f t="shared" si="107"/>
        <v/>
      </c>
      <c r="AI59" s="18" t="str">
        <f t="shared" si="107"/>
        <v/>
      </c>
      <c r="AJ59" s="18" t="str">
        <f t="shared" ref="AJ59:BO59" si="108">IF(AJ$28="031",AJ$24,"")</f>
        <v/>
      </c>
      <c r="AK59" s="18" t="str">
        <f t="shared" si="108"/>
        <v/>
      </c>
      <c r="AL59" s="18" t="str">
        <f t="shared" si="108"/>
        <v/>
      </c>
      <c r="AM59" s="18" t="str">
        <f t="shared" si="108"/>
        <v/>
      </c>
      <c r="AN59" s="18" t="str">
        <f t="shared" si="108"/>
        <v/>
      </c>
      <c r="AO59" s="18" t="str">
        <f t="shared" si="108"/>
        <v/>
      </c>
      <c r="AP59" s="18" t="str">
        <f t="shared" si="108"/>
        <v/>
      </c>
      <c r="AQ59" s="18" t="str">
        <f t="shared" si="108"/>
        <v/>
      </c>
      <c r="AR59" s="18" t="str">
        <f t="shared" si="108"/>
        <v/>
      </c>
      <c r="AS59" s="18" t="str">
        <f t="shared" si="108"/>
        <v/>
      </c>
      <c r="AT59" s="18" t="str">
        <f t="shared" si="108"/>
        <v/>
      </c>
      <c r="AU59" s="18" t="str">
        <f t="shared" si="108"/>
        <v/>
      </c>
      <c r="AV59" s="18" t="str">
        <f t="shared" si="108"/>
        <v/>
      </c>
      <c r="AW59" s="18" t="str">
        <f t="shared" si="108"/>
        <v/>
      </c>
      <c r="AX59" s="18" t="str">
        <f t="shared" si="108"/>
        <v/>
      </c>
      <c r="AY59" s="18" t="str">
        <f t="shared" si="108"/>
        <v/>
      </c>
      <c r="AZ59" s="18" t="str">
        <f t="shared" si="108"/>
        <v/>
      </c>
      <c r="BA59" s="18" t="str">
        <f t="shared" si="108"/>
        <v/>
      </c>
      <c r="BB59" s="18" t="str">
        <f t="shared" si="108"/>
        <v/>
      </c>
      <c r="BC59" s="18" t="str">
        <f t="shared" si="108"/>
        <v/>
      </c>
      <c r="BD59" s="18" t="str">
        <f t="shared" si="108"/>
        <v/>
      </c>
      <c r="BE59" s="18" t="str">
        <f t="shared" si="108"/>
        <v/>
      </c>
      <c r="BF59" s="18" t="str">
        <f t="shared" si="108"/>
        <v/>
      </c>
      <c r="BG59" s="18" t="str">
        <f t="shared" si="108"/>
        <v/>
      </c>
      <c r="BH59" s="18" t="str">
        <f t="shared" si="108"/>
        <v/>
      </c>
      <c r="BI59" s="18" t="str">
        <f t="shared" si="108"/>
        <v/>
      </c>
      <c r="BJ59" s="18" t="str">
        <f t="shared" si="108"/>
        <v/>
      </c>
      <c r="BK59" s="18" t="str">
        <f t="shared" si="108"/>
        <v/>
      </c>
      <c r="BL59" s="18" t="str">
        <f t="shared" si="108"/>
        <v/>
      </c>
      <c r="BM59" s="18" t="str">
        <f t="shared" si="108"/>
        <v/>
      </c>
      <c r="BN59" s="18" t="str">
        <f t="shared" si="108"/>
        <v/>
      </c>
      <c r="BO59" s="18" t="str">
        <f t="shared" si="108"/>
        <v/>
      </c>
      <c r="BP59" s="18" t="str">
        <f t="shared" ref="BP59:CU59" si="109">IF(BP$28="031",BP$24,"")</f>
        <v/>
      </c>
      <c r="BQ59" s="18" t="str">
        <f t="shared" si="109"/>
        <v/>
      </c>
      <c r="BR59" s="18" t="str">
        <f t="shared" si="109"/>
        <v/>
      </c>
      <c r="BS59" s="18" t="str">
        <f t="shared" si="109"/>
        <v/>
      </c>
      <c r="BT59" s="18" t="str">
        <f t="shared" si="109"/>
        <v/>
      </c>
      <c r="BU59" s="18" t="str">
        <f t="shared" si="109"/>
        <v/>
      </c>
      <c r="BV59" s="18" t="str">
        <f t="shared" si="109"/>
        <v/>
      </c>
      <c r="BW59" s="18" t="str">
        <f t="shared" si="109"/>
        <v/>
      </c>
      <c r="BX59" s="18" t="str">
        <f t="shared" si="109"/>
        <v/>
      </c>
      <c r="BY59" s="18" t="str">
        <f t="shared" si="109"/>
        <v/>
      </c>
      <c r="BZ59" s="18" t="str">
        <f t="shared" si="109"/>
        <v/>
      </c>
      <c r="CA59" s="18" t="str">
        <f t="shared" si="109"/>
        <v/>
      </c>
      <c r="CB59" s="18" t="str">
        <f t="shared" si="109"/>
        <v/>
      </c>
      <c r="CC59" s="18" t="str">
        <f t="shared" si="109"/>
        <v/>
      </c>
      <c r="CD59" s="18" t="str">
        <f t="shared" si="109"/>
        <v/>
      </c>
      <c r="CE59" s="18" t="str">
        <f t="shared" si="109"/>
        <v/>
      </c>
      <c r="CF59" s="18" t="str">
        <f t="shared" si="109"/>
        <v/>
      </c>
      <c r="CG59" s="18" t="str">
        <f t="shared" si="109"/>
        <v/>
      </c>
      <c r="CH59" s="18" t="str">
        <f t="shared" si="109"/>
        <v/>
      </c>
      <c r="CI59" s="18" t="str">
        <f t="shared" si="109"/>
        <v/>
      </c>
      <c r="CJ59" s="18" t="str">
        <f t="shared" si="109"/>
        <v/>
      </c>
      <c r="CK59" s="18" t="str">
        <f t="shared" si="109"/>
        <v/>
      </c>
      <c r="CL59" s="18" t="str">
        <f t="shared" si="109"/>
        <v/>
      </c>
      <c r="CM59" s="18" t="str">
        <f t="shared" si="109"/>
        <v/>
      </c>
      <c r="CN59" s="18" t="str">
        <f t="shared" si="109"/>
        <v/>
      </c>
      <c r="CO59" s="18" t="str">
        <f t="shared" si="109"/>
        <v/>
      </c>
      <c r="CP59" s="18" t="str">
        <f t="shared" si="109"/>
        <v/>
      </c>
      <c r="CQ59" s="18" t="str">
        <f t="shared" si="109"/>
        <v/>
      </c>
      <c r="CR59" s="18" t="str">
        <f t="shared" si="109"/>
        <v/>
      </c>
      <c r="CS59" s="18" t="str">
        <f t="shared" si="109"/>
        <v/>
      </c>
      <c r="CT59" s="18" t="str">
        <f t="shared" si="109"/>
        <v/>
      </c>
      <c r="CU59" s="18" t="str">
        <f t="shared" si="109"/>
        <v/>
      </c>
      <c r="CV59" s="18" t="str">
        <f t="shared" ref="CV59:EA59" si="110">IF(CV$28="031",CV$24,"")</f>
        <v/>
      </c>
      <c r="CW59" s="18" t="str">
        <f t="shared" si="110"/>
        <v/>
      </c>
      <c r="CX59" s="18" t="str">
        <f t="shared" si="110"/>
        <v/>
      </c>
      <c r="CY59" s="18" t="str">
        <f t="shared" si="110"/>
        <v/>
      </c>
      <c r="CZ59" s="18" t="str">
        <f t="shared" si="110"/>
        <v/>
      </c>
      <c r="DA59" s="18" t="str">
        <f t="shared" si="110"/>
        <v/>
      </c>
      <c r="DB59" s="18" t="str">
        <f t="shared" si="110"/>
        <v/>
      </c>
      <c r="DC59" s="18" t="str">
        <f t="shared" si="110"/>
        <v/>
      </c>
      <c r="DD59" s="18" t="str">
        <f t="shared" si="110"/>
        <v/>
      </c>
      <c r="DE59" s="18" t="str">
        <f t="shared" si="110"/>
        <v/>
      </c>
      <c r="DF59" s="18" t="str">
        <f t="shared" si="110"/>
        <v/>
      </c>
      <c r="DG59" s="18" t="str">
        <f t="shared" si="110"/>
        <v/>
      </c>
      <c r="DH59" s="18" t="str">
        <f t="shared" si="110"/>
        <v/>
      </c>
      <c r="DI59" s="18" t="str">
        <f t="shared" si="110"/>
        <v/>
      </c>
      <c r="DJ59" s="18" t="str">
        <f t="shared" si="110"/>
        <v/>
      </c>
      <c r="DK59" s="18" t="str">
        <f t="shared" si="110"/>
        <v/>
      </c>
      <c r="DL59" s="18" t="str">
        <f t="shared" si="110"/>
        <v/>
      </c>
      <c r="DM59" s="18" t="str">
        <f t="shared" si="110"/>
        <v/>
      </c>
      <c r="DN59" s="18" t="str">
        <f t="shared" si="110"/>
        <v/>
      </c>
      <c r="DO59" s="18" t="str">
        <f t="shared" si="110"/>
        <v/>
      </c>
      <c r="DP59" s="18" t="str">
        <f t="shared" si="110"/>
        <v/>
      </c>
      <c r="DQ59" s="18" t="str">
        <f t="shared" si="110"/>
        <v/>
      </c>
      <c r="DR59" s="18" t="str">
        <f t="shared" si="110"/>
        <v/>
      </c>
      <c r="DS59" s="18" t="str">
        <f t="shared" si="110"/>
        <v/>
      </c>
      <c r="DT59" s="18" t="str">
        <f t="shared" si="110"/>
        <v/>
      </c>
      <c r="DU59" s="18" t="str">
        <f t="shared" si="110"/>
        <v/>
      </c>
      <c r="DV59" s="18" t="str">
        <f t="shared" si="110"/>
        <v/>
      </c>
      <c r="DW59" s="18" t="str">
        <f t="shared" si="110"/>
        <v/>
      </c>
      <c r="DX59" s="18" t="str">
        <f t="shared" si="110"/>
        <v/>
      </c>
      <c r="DY59" s="18" t="str">
        <f t="shared" si="110"/>
        <v/>
      </c>
      <c r="DZ59" s="18" t="str">
        <f t="shared" si="110"/>
        <v/>
      </c>
      <c r="EA59" s="18" t="str">
        <f t="shared" si="110"/>
        <v/>
      </c>
      <c r="EB59" s="18" t="str">
        <f t="shared" ref="EB59:EW59" si="111">IF(EB$28="031",EB$24,"")</f>
        <v/>
      </c>
      <c r="EC59" s="18" t="str">
        <f t="shared" si="111"/>
        <v/>
      </c>
      <c r="ED59" s="18" t="str">
        <f t="shared" si="111"/>
        <v/>
      </c>
      <c r="EE59" s="18" t="str">
        <f t="shared" si="111"/>
        <v/>
      </c>
      <c r="EF59" s="18" t="str">
        <f t="shared" si="111"/>
        <v/>
      </c>
      <c r="EG59" s="18" t="str">
        <f t="shared" si="111"/>
        <v/>
      </c>
      <c r="EH59" s="18" t="str">
        <f t="shared" si="111"/>
        <v/>
      </c>
      <c r="EI59" s="18" t="str">
        <f t="shared" si="111"/>
        <v/>
      </c>
      <c r="EJ59" s="18" t="str">
        <f t="shared" si="111"/>
        <v/>
      </c>
      <c r="EK59" s="18" t="str">
        <f t="shared" si="111"/>
        <v/>
      </c>
      <c r="EL59" s="18" t="str">
        <f t="shared" si="111"/>
        <v/>
      </c>
      <c r="EM59" s="18" t="str">
        <f t="shared" si="111"/>
        <v/>
      </c>
      <c r="EN59" s="18" t="str">
        <f t="shared" si="111"/>
        <v/>
      </c>
      <c r="EO59" s="18" t="str">
        <f t="shared" si="111"/>
        <v/>
      </c>
      <c r="EP59" s="18" t="str">
        <f t="shared" si="111"/>
        <v/>
      </c>
      <c r="EQ59" s="18" t="str">
        <f t="shared" si="111"/>
        <v/>
      </c>
      <c r="ER59" s="18" t="str">
        <f t="shared" si="111"/>
        <v/>
      </c>
      <c r="ES59" s="18" t="str">
        <f t="shared" si="111"/>
        <v/>
      </c>
      <c r="ET59" s="18" t="str">
        <f t="shared" si="111"/>
        <v/>
      </c>
      <c r="EU59" s="18" t="str">
        <f t="shared" si="111"/>
        <v/>
      </c>
      <c r="EV59" s="18" t="str">
        <f t="shared" si="111"/>
        <v/>
      </c>
      <c r="EW59" s="18" t="str">
        <f t="shared" si="111"/>
        <v/>
      </c>
      <c r="EX59" s="330"/>
      <c r="EY59" s="330"/>
      <c r="EZ59" s="299" t="s">
        <v>1057</v>
      </c>
      <c r="FA59" s="303"/>
      <c r="FB59" s="330"/>
      <c r="FC59" s="349"/>
      <c r="FD59" s="349"/>
      <c r="FE59" s="349"/>
      <c r="FF59" s="348"/>
    </row>
    <row r="60" spans="2:162" outlineLevel="1">
      <c r="B60" s="380" t="s">
        <v>1666</v>
      </c>
      <c r="C60" s="377" t="s">
        <v>32</v>
      </c>
      <c r="D60" s="18" t="str">
        <f t="shared" ref="D60:AI60" si="112">IF(D$28="032",D$24,"")</f>
        <v/>
      </c>
      <c r="E60" s="18" t="str">
        <f t="shared" si="112"/>
        <v/>
      </c>
      <c r="F60" s="18" t="str">
        <f t="shared" si="112"/>
        <v/>
      </c>
      <c r="G60" s="18">
        <f t="shared" si="112"/>
        <v>0</v>
      </c>
      <c r="H60" s="18" t="str">
        <f t="shared" si="112"/>
        <v/>
      </c>
      <c r="I60" s="18" t="str">
        <f t="shared" si="112"/>
        <v/>
      </c>
      <c r="J60" s="18" t="str">
        <f t="shared" si="112"/>
        <v/>
      </c>
      <c r="K60" s="18" t="str">
        <f t="shared" si="112"/>
        <v/>
      </c>
      <c r="L60" s="18" t="str">
        <f t="shared" si="112"/>
        <v/>
      </c>
      <c r="M60" s="18" t="str">
        <f t="shared" si="112"/>
        <v/>
      </c>
      <c r="N60" s="18" t="str">
        <f t="shared" si="112"/>
        <v/>
      </c>
      <c r="O60" s="18" t="str">
        <f t="shared" si="112"/>
        <v/>
      </c>
      <c r="P60" s="18" t="str">
        <f t="shared" si="112"/>
        <v/>
      </c>
      <c r="Q60" s="18" t="str">
        <f t="shared" si="112"/>
        <v/>
      </c>
      <c r="R60" s="18" t="str">
        <f t="shared" si="112"/>
        <v/>
      </c>
      <c r="S60" s="18" t="str">
        <f t="shared" si="112"/>
        <v/>
      </c>
      <c r="T60" s="18" t="str">
        <f t="shared" si="112"/>
        <v/>
      </c>
      <c r="U60" s="18" t="str">
        <f t="shared" si="112"/>
        <v/>
      </c>
      <c r="V60" s="18" t="str">
        <f t="shared" si="112"/>
        <v/>
      </c>
      <c r="W60" s="18" t="str">
        <f t="shared" si="112"/>
        <v/>
      </c>
      <c r="X60" s="18" t="str">
        <f t="shared" si="112"/>
        <v/>
      </c>
      <c r="Y60" s="18" t="str">
        <f t="shared" si="112"/>
        <v/>
      </c>
      <c r="Z60" s="18" t="str">
        <f t="shared" si="112"/>
        <v/>
      </c>
      <c r="AA60" s="18" t="str">
        <f t="shared" si="112"/>
        <v/>
      </c>
      <c r="AB60" s="18" t="str">
        <f t="shared" si="112"/>
        <v/>
      </c>
      <c r="AC60" s="18" t="str">
        <f t="shared" si="112"/>
        <v/>
      </c>
      <c r="AD60" s="18" t="str">
        <f t="shared" si="112"/>
        <v/>
      </c>
      <c r="AE60" s="18" t="str">
        <f t="shared" si="112"/>
        <v/>
      </c>
      <c r="AF60" s="18" t="str">
        <f t="shared" si="112"/>
        <v/>
      </c>
      <c r="AG60" s="18" t="str">
        <f t="shared" si="112"/>
        <v/>
      </c>
      <c r="AH60" s="18" t="str">
        <f t="shared" si="112"/>
        <v/>
      </c>
      <c r="AI60" s="18" t="str">
        <f t="shared" si="112"/>
        <v/>
      </c>
      <c r="AJ60" s="18" t="str">
        <f t="shared" ref="AJ60:BO60" si="113">IF(AJ$28="032",AJ$24,"")</f>
        <v/>
      </c>
      <c r="AK60" s="18" t="str">
        <f t="shared" si="113"/>
        <v/>
      </c>
      <c r="AL60" s="18" t="str">
        <f t="shared" si="113"/>
        <v/>
      </c>
      <c r="AM60" s="18" t="str">
        <f t="shared" si="113"/>
        <v/>
      </c>
      <c r="AN60" s="18" t="str">
        <f t="shared" si="113"/>
        <v/>
      </c>
      <c r="AO60" s="18" t="str">
        <f t="shared" si="113"/>
        <v/>
      </c>
      <c r="AP60" s="18" t="str">
        <f t="shared" si="113"/>
        <v/>
      </c>
      <c r="AQ60" s="18" t="str">
        <f t="shared" si="113"/>
        <v/>
      </c>
      <c r="AR60" s="18" t="str">
        <f t="shared" si="113"/>
        <v/>
      </c>
      <c r="AS60" s="18" t="str">
        <f t="shared" si="113"/>
        <v/>
      </c>
      <c r="AT60" s="18" t="str">
        <f t="shared" si="113"/>
        <v/>
      </c>
      <c r="AU60" s="18" t="str">
        <f t="shared" si="113"/>
        <v/>
      </c>
      <c r="AV60" s="18" t="str">
        <f t="shared" si="113"/>
        <v/>
      </c>
      <c r="AW60" s="18" t="str">
        <f t="shared" si="113"/>
        <v/>
      </c>
      <c r="AX60" s="18" t="str">
        <f t="shared" si="113"/>
        <v/>
      </c>
      <c r="AY60" s="18" t="str">
        <f t="shared" si="113"/>
        <v/>
      </c>
      <c r="AZ60" s="18" t="str">
        <f t="shared" si="113"/>
        <v/>
      </c>
      <c r="BA60" s="18" t="str">
        <f t="shared" si="113"/>
        <v/>
      </c>
      <c r="BB60" s="18" t="str">
        <f t="shared" si="113"/>
        <v/>
      </c>
      <c r="BC60" s="18" t="str">
        <f t="shared" si="113"/>
        <v/>
      </c>
      <c r="BD60" s="18" t="str">
        <f t="shared" si="113"/>
        <v/>
      </c>
      <c r="BE60" s="18" t="str">
        <f t="shared" si="113"/>
        <v/>
      </c>
      <c r="BF60" s="18" t="str">
        <f t="shared" si="113"/>
        <v/>
      </c>
      <c r="BG60" s="18" t="str">
        <f t="shared" si="113"/>
        <v/>
      </c>
      <c r="BH60" s="18" t="str">
        <f t="shared" si="113"/>
        <v/>
      </c>
      <c r="BI60" s="18" t="str">
        <f t="shared" si="113"/>
        <v/>
      </c>
      <c r="BJ60" s="18" t="str">
        <f t="shared" si="113"/>
        <v/>
      </c>
      <c r="BK60" s="18" t="str">
        <f t="shared" si="113"/>
        <v/>
      </c>
      <c r="BL60" s="18" t="str">
        <f t="shared" si="113"/>
        <v/>
      </c>
      <c r="BM60" s="18" t="str">
        <f t="shared" si="113"/>
        <v/>
      </c>
      <c r="BN60" s="18" t="str">
        <f t="shared" si="113"/>
        <v/>
      </c>
      <c r="BO60" s="18" t="str">
        <f t="shared" si="113"/>
        <v/>
      </c>
      <c r="BP60" s="18" t="str">
        <f t="shared" ref="BP60:CU60" si="114">IF(BP$28="032",BP$24,"")</f>
        <v/>
      </c>
      <c r="BQ60" s="18" t="str">
        <f t="shared" si="114"/>
        <v/>
      </c>
      <c r="BR60" s="18" t="str">
        <f t="shared" si="114"/>
        <v/>
      </c>
      <c r="BS60" s="18" t="str">
        <f t="shared" si="114"/>
        <v/>
      </c>
      <c r="BT60" s="18" t="str">
        <f t="shared" si="114"/>
        <v/>
      </c>
      <c r="BU60" s="18" t="str">
        <f t="shared" si="114"/>
        <v/>
      </c>
      <c r="BV60" s="18" t="str">
        <f t="shared" si="114"/>
        <v/>
      </c>
      <c r="BW60" s="18" t="str">
        <f t="shared" si="114"/>
        <v/>
      </c>
      <c r="BX60" s="18" t="str">
        <f t="shared" si="114"/>
        <v/>
      </c>
      <c r="BY60" s="18" t="str">
        <f t="shared" si="114"/>
        <v/>
      </c>
      <c r="BZ60" s="18" t="str">
        <f t="shared" si="114"/>
        <v/>
      </c>
      <c r="CA60" s="18" t="str">
        <f t="shared" si="114"/>
        <v/>
      </c>
      <c r="CB60" s="18" t="str">
        <f t="shared" si="114"/>
        <v/>
      </c>
      <c r="CC60" s="18" t="str">
        <f t="shared" si="114"/>
        <v/>
      </c>
      <c r="CD60" s="18" t="str">
        <f t="shared" si="114"/>
        <v/>
      </c>
      <c r="CE60" s="18" t="str">
        <f t="shared" si="114"/>
        <v/>
      </c>
      <c r="CF60" s="18" t="str">
        <f t="shared" si="114"/>
        <v/>
      </c>
      <c r="CG60" s="18" t="str">
        <f t="shared" si="114"/>
        <v/>
      </c>
      <c r="CH60" s="18" t="str">
        <f t="shared" si="114"/>
        <v/>
      </c>
      <c r="CI60" s="18" t="str">
        <f t="shared" si="114"/>
        <v/>
      </c>
      <c r="CJ60" s="18" t="str">
        <f t="shared" si="114"/>
        <v/>
      </c>
      <c r="CK60" s="18" t="str">
        <f t="shared" si="114"/>
        <v/>
      </c>
      <c r="CL60" s="18" t="str">
        <f t="shared" si="114"/>
        <v/>
      </c>
      <c r="CM60" s="18" t="str">
        <f t="shared" si="114"/>
        <v/>
      </c>
      <c r="CN60" s="18" t="str">
        <f t="shared" si="114"/>
        <v/>
      </c>
      <c r="CO60" s="18" t="str">
        <f t="shared" si="114"/>
        <v/>
      </c>
      <c r="CP60" s="18" t="str">
        <f t="shared" si="114"/>
        <v/>
      </c>
      <c r="CQ60" s="18" t="str">
        <f t="shared" si="114"/>
        <v/>
      </c>
      <c r="CR60" s="18" t="str">
        <f t="shared" si="114"/>
        <v/>
      </c>
      <c r="CS60" s="18" t="str">
        <f t="shared" si="114"/>
        <v/>
      </c>
      <c r="CT60" s="18" t="str">
        <f t="shared" si="114"/>
        <v/>
      </c>
      <c r="CU60" s="18" t="str">
        <f t="shared" si="114"/>
        <v/>
      </c>
      <c r="CV60" s="18" t="str">
        <f t="shared" ref="CV60:EA60" si="115">IF(CV$28="032",CV$24,"")</f>
        <v/>
      </c>
      <c r="CW60" s="18" t="str">
        <f t="shared" si="115"/>
        <v/>
      </c>
      <c r="CX60" s="18" t="str">
        <f t="shared" si="115"/>
        <v/>
      </c>
      <c r="CY60" s="18" t="str">
        <f t="shared" si="115"/>
        <v/>
      </c>
      <c r="CZ60" s="18" t="str">
        <f t="shared" si="115"/>
        <v/>
      </c>
      <c r="DA60" s="18" t="str">
        <f t="shared" si="115"/>
        <v/>
      </c>
      <c r="DB60" s="18" t="str">
        <f t="shared" si="115"/>
        <v/>
      </c>
      <c r="DC60" s="18" t="str">
        <f t="shared" si="115"/>
        <v/>
      </c>
      <c r="DD60" s="18" t="str">
        <f t="shared" si="115"/>
        <v/>
      </c>
      <c r="DE60" s="18" t="str">
        <f t="shared" si="115"/>
        <v/>
      </c>
      <c r="DF60" s="18" t="str">
        <f t="shared" si="115"/>
        <v/>
      </c>
      <c r="DG60" s="18" t="str">
        <f t="shared" si="115"/>
        <v/>
      </c>
      <c r="DH60" s="18" t="str">
        <f t="shared" si="115"/>
        <v/>
      </c>
      <c r="DI60" s="18" t="str">
        <f t="shared" si="115"/>
        <v/>
      </c>
      <c r="DJ60" s="18" t="str">
        <f t="shared" si="115"/>
        <v/>
      </c>
      <c r="DK60" s="18" t="str">
        <f t="shared" si="115"/>
        <v/>
      </c>
      <c r="DL60" s="18" t="str">
        <f t="shared" si="115"/>
        <v/>
      </c>
      <c r="DM60" s="18" t="str">
        <f t="shared" si="115"/>
        <v/>
      </c>
      <c r="DN60" s="18" t="str">
        <f t="shared" si="115"/>
        <v/>
      </c>
      <c r="DO60" s="18" t="str">
        <f t="shared" si="115"/>
        <v/>
      </c>
      <c r="DP60" s="18" t="str">
        <f t="shared" si="115"/>
        <v/>
      </c>
      <c r="DQ60" s="18" t="str">
        <f t="shared" si="115"/>
        <v/>
      </c>
      <c r="DR60" s="18" t="str">
        <f t="shared" si="115"/>
        <v/>
      </c>
      <c r="DS60" s="18" t="str">
        <f t="shared" si="115"/>
        <v/>
      </c>
      <c r="DT60" s="18" t="str">
        <f t="shared" si="115"/>
        <v/>
      </c>
      <c r="DU60" s="18" t="str">
        <f t="shared" si="115"/>
        <v/>
      </c>
      <c r="DV60" s="18" t="str">
        <f t="shared" si="115"/>
        <v/>
      </c>
      <c r="DW60" s="18" t="str">
        <f t="shared" si="115"/>
        <v/>
      </c>
      <c r="DX60" s="18" t="str">
        <f t="shared" si="115"/>
        <v/>
      </c>
      <c r="DY60" s="18" t="str">
        <f t="shared" si="115"/>
        <v/>
      </c>
      <c r="DZ60" s="18" t="str">
        <f t="shared" si="115"/>
        <v/>
      </c>
      <c r="EA60" s="18" t="str">
        <f t="shared" si="115"/>
        <v/>
      </c>
      <c r="EB60" s="18" t="str">
        <f t="shared" ref="EB60:EW60" si="116">IF(EB$28="032",EB$24,"")</f>
        <v/>
      </c>
      <c r="EC60" s="18" t="str">
        <f t="shared" si="116"/>
        <v/>
      </c>
      <c r="ED60" s="18" t="str">
        <f t="shared" si="116"/>
        <v/>
      </c>
      <c r="EE60" s="18" t="str">
        <f t="shared" si="116"/>
        <v/>
      </c>
      <c r="EF60" s="18" t="str">
        <f t="shared" si="116"/>
        <v/>
      </c>
      <c r="EG60" s="18" t="str">
        <f t="shared" si="116"/>
        <v/>
      </c>
      <c r="EH60" s="18" t="str">
        <f t="shared" si="116"/>
        <v/>
      </c>
      <c r="EI60" s="18" t="str">
        <f t="shared" si="116"/>
        <v/>
      </c>
      <c r="EJ60" s="18" t="str">
        <f t="shared" si="116"/>
        <v/>
      </c>
      <c r="EK60" s="18" t="str">
        <f t="shared" si="116"/>
        <v/>
      </c>
      <c r="EL60" s="18" t="str">
        <f t="shared" si="116"/>
        <v/>
      </c>
      <c r="EM60" s="18" t="str">
        <f t="shared" si="116"/>
        <v/>
      </c>
      <c r="EN60" s="18" t="str">
        <f t="shared" si="116"/>
        <v/>
      </c>
      <c r="EO60" s="18" t="str">
        <f t="shared" si="116"/>
        <v/>
      </c>
      <c r="EP60" s="18" t="str">
        <f t="shared" si="116"/>
        <v/>
      </c>
      <c r="EQ60" s="18" t="str">
        <f t="shared" si="116"/>
        <v/>
      </c>
      <c r="ER60" s="18" t="str">
        <f t="shared" si="116"/>
        <v/>
      </c>
      <c r="ES60" s="18" t="str">
        <f t="shared" si="116"/>
        <v/>
      </c>
      <c r="ET60" s="18" t="str">
        <f t="shared" si="116"/>
        <v/>
      </c>
      <c r="EU60" s="18" t="str">
        <f t="shared" si="116"/>
        <v/>
      </c>
      <c r="EV60" s="18" t="str">
        <f t="shared" si="116"/>
        <v/>
      </c>
      <c r="EW60" s="18" t="str">
        <f t="shared" si="116"/>
        <v/>
      </c>
      <c r="EX60" s="330"/>
      <c r="EY60" s="330"/>
      <c r="EZ60" s="299" t="s">
        <v>1077</v>
      </c>
      <c r="FA60" s="303"/>
      <c r="FB60" s="330"/>
      <c r="FC60" s="349"/>
      <c r="FD60" s="349"/>
      <c r="FE60" s="349"/>
      <c r="FF60" s="348"/>
    </row>
    <row r="61" spans="2:162" outlineLevel="1">
      <c r="B61" s="382"/>
      <c r="C61" s="377" t="s">
        <v>32</v>
      </c>
      <c r="D61" s="18"/>
      <c r="E61" s="18"/>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8"/>
      <c r="AM61" s="18"/>
      <c r="AN61" s="18"/>
      <c r="AO61" s="18"/>
      <c r="AP61" s="18"/>
      <c r="AQ61" s="18"/>
      <c r="AR61" s="18"/>
      <c r="AS61" s="18"/>
      <c r="AT61" s="18"/>
      <c r="AU61" s="18"/>
      <c r="AV61" s="18"/>
      <c r="AW61" s="18"/>
      <c r="AX61" s="18"/>
      <c r="AY61" s="18"/>
      <c r="AZ61" s="18"/>
      <c r="BA61" s="18"/>
      <c r="BB61" s="18"/>
      <c r="BC61" s="18"/>
      <c r="BD61" s="18"/>
      <c r="BE61" s="18"/>
      <c r="BF61" s="18"/>
      <c r="BG61" s="18"/>
      <c r="BH61" s="18"/>
      <c r="BI61" s="18"/>
      <c r="BJ61" s="18"/>
      <c r="BK61" s="18"/>
      <c r="BL61" s="18"/>
      <c r="BM61" s="18"/>
      <c r="BN61" s="18"/>
      <c r="BO61" s="18"/>
      <c r="BP61" s="18"/>
      <c r="BQ61" s="18"/>
      <c r="BR61" s="18"/>
      <c r="BS61" s="18"/>
      <c r="BT61" s="18"/>
      <c r="BU61" s="18"/>
      <c r="BV61" s="18"/>
      <c r="BW61" s="18"/>
      <c r="BX61" s="18"/>
      <c r="BY61" s="18"/>
      <c r="BZ61" s="18"/>
      <c r="CA61" s="18"/>
      <c r="CB61" s="18"/>
      <c r="CC61" s="18"/>
      <c r="CD61" s="18"/>
      <c r="CE61" s="18"/>
      <c r="CF61" s="18"/>
      <c r="CG61" s="18"/>
      <c r="CH61" s="18"/>
      <c r="CI61" s="18"/>
      <c r="CJ61" s="18"/>
      <c r="CK61" s="18"/>
      <c r="CL61" s="18"/>
      <c r="CM61" s="18"/>
      <c r="CN61" s="18"/>
      <c r="CO61" s="18"/>
      <c r="CP61" s="18"/>
      <c r="CQ61" s="18"/>
      <c r="CR61" s="18"/>
      <c r="CS61" s="18"/>
      <c r="CT61" s="18"/>
      <c r="CU61" s="18"/>
      <c r="CV61" s="18"/>
      <c r="CW61" s="18"/>
      <c r="CX61" s="18"/>
      <c r="CY61" s="18"/>
      <c r="CZ61" s="18"/>
      <c r="DA61" s="18"/>
      <c r="DB61" s="18"/>
      <c r="DC61" s="18"/>
      <c r="DD61" s="18"/>
      <c r="DE61" s="18"/>
      <c r="DF61" s="18"/>
      <c r="DG61" s="18"/>
      <c r="DH61" s="18"/>
      <c r="DI61" s="18"/>
      <c r="DJ61" s="18"/>
      <c r="DK61" s="18"/>
      <c r="DL61" s="18"/>
      <c r="DM61" s="18"/>
      <c r="DN61" s="18"/>
      <c r="DO61" s="18"/>
      <c r="DP61" s="18"/>
      <c r="DQ61" s="18"/>
      <c r="DR61" s="18"/>
      <c r="DS61" s="18"/>
      <c r="DT61" s="18"/>
      <c r="DU61" s="18"/>
      <c r="DV61" s="18"/>
      <c r="DW61" s="18"/>
      <c r="DX61" s="18"/>
      <c r="DY61" s="18"/>
      <c r="DZ61" s="18"/>
      <c r="EA61" s="18"/>
      <c r="EB61" s="18"/>
      <c r="EC61" s="18"/>
      <c r="ED61" s="18"/>
      <c r="EE61" s="18"/>
      <c r="EF61" s="18"/>
      <c r="EG61" s="18"/>
      <c r="EH61" s="18"/>
      <c r="EI61" s="18"/>
      <c r="EJ61" s="18"/>
      <c r="EK61" s="18"/>
      <c r="EL61" s="18"/>
      <c r="EM61" s="18"/>
      <c r="EN61" s="18"/>
      <c r="EO61" s="18"/>
      <c r="EP61" s="18"/>
      <c r="EQ61" s="18"/>
      <c r="ER61" s="18"/>
      <c r="ES61" s="18"/>
      <c r="ET61" s="18"/>
      <c r="EU61" s="18"/>
      <c r="EV61" s="18"/>
      <c r="EW61" s="18"/>
      <c r="EX61" s="330"/>
      <c r="EY61" s="330"/>
      <c r="FA61" s="303"/>
      <c r="FB61" s="330"/>
      <c r="FC61" s="349"/>
      <c r="FD61" s="349"/>
      <c r="FE61" s="349"/>
      <c r="FF61" s="348"/>
    </row>
    <row r="62" spans="2:162" ht="24" outlineLevel="1">
      <c r="B62" s="380" t="s">
        <v>1612</v>
      </c>
      <c r="C62" s="377" t="s">
        <v>32</v>
      </c>
      <c r="D62" s="18" t="str">
        <f t="shared" ref="D62:AI62" si="117">IF(D$28="042",D$24,"")</f>
        <v/>
      </c>
      <c r="E62" s="18" t="str">
        <f t="shared" si="117"/>
        <v/>
      </c>
      <c r="F62" s="18" t="str">
        <f t="shared" si="117"/>
        <v/>
      </c>
      <c r="G62" s="18" t="str">
        <f t="shared" si="117"/>
        <v/>
      </c>
      <c r="H62" s="18" t="str">
        <f t="shared" si="117"/>
        <v/>
      </c>
      <c r="I62" s="18" t="str">
        <f t="shared" si="117"/>
        <v/>
      </c>
      <c r="J62" s="18" t="str">
        <f t="shared" si="117"/>
        <v/>
      </c>
      <c r="K62" s="18" t="str">
        <f t="shared" si="117"/>
        <v/>
      </c>
      <c r="L62" s="18" t="str">
        <f t="shared" si="117"/>
        <v/>
      </c>
      <c r="M62" s="18" t="str">
        <f t="shared" si="117"/>
        <v/>
      </c>
      <c r="N62" s="18" t="str">
        <f t="shared" si="117"/>
        <v/>
      </c>
      <c r="O62" s="18" t="str">
        <f t="shared" si="117"/>
        <v/>
      </c>
      <c r="P62" s="18" t="str">
        <f t="shared" si="117"/>
        <v/>
      </c>
      <c r="Q62" s="18" t="str">
        <f t="shared" si="117"/>
        <v/>
      </c>
      <c r="R62" s="18" t="str">
        <f t="shared" si="117"/>
        <v/>
      </c>
      <c r="S62" s="18" t="str">
        <f t="shared" si="117"/>
        <v/>
      </c>
      <c r="T62" s="18" t="str">
        <f t="shared" si="117"/>
        <v/>
      </c>
      <c r="U62" s="18" t="str">
        <f t="shared" si="117"/>
        <v/>
      </c>
      <c r="V62" s="18" t="str">
        <f t="shared" si="117"/>
        <v/>
      </c>
      <c r="W62" s="18" t="str">
        <f t="shared" si="117"/>
        <v/>
      </c>
      <c r="X62" s="18" t="str">
        <f t="shared" si="117"/>
        <v/>
      </c>
      <c r="Y62" s="18" t="str">
        <f t="shared" si="117"/>
        <v/>
      </c>
      <c r="Z62" s="18" t="str">
        <f t="shared" si="117"/>
        <v/>
      </c>
      <c r="AA62" s="18" t="str">
        <f t="shared" si="117"/>
        <v/>
      </c>
      <c r="AB62" s="18" t="str">
        <f t="shared" si="117"/>
        <v/>
      </c>
      <c r="AC62" s="18" t="str">
        <f t="shared" si="117"/>
        <v/>
      </c>
      <c r="AD62" s="18" t="str">
        <f t="shared" si="117"/>
        <v/>
      </c>
      <c r="AE62" s="18" t="str">
        <f t="shared" si="117"/>
        <v/>
      </c>
      <c r="AF62" s="18" t="str">
        <f t="shared" si="117"/>
        <v/>
      </c>
      <c r="AG62" s="18" t="str">
        <f t="shared" si="117"/>
        <v/>
      </c>
      <c r="AH62" s="18" t="str">
        <f t="shared" si="117"/>
        <v/>
      </c>
      <c r="AI62" s="18" t="str">
        <f t="shared" si="117"/>
        <v/>
      </c>
      <c r="AJ62" s="18" t="str">
        <f t="shared" ref="AJ62:BO62" si="118">IF(AJ$28="042",AJ$24,"")</f>
        <v/>
      </c>
      <c r="AK62" s="18" t="str">
        <f t="shared" si="118"/>
        <v/>
      </c>
      <c r="AL62" s="18" t="str">
        <f t="shared" si="118"/>
        <v/>
      </c>
      <c r="AM62" s="18" t="str">
        <f t="shared" si="118"/>
        <v/>
      </c>
      <c r="AN62" s="18" t="str">
        <f t="shared" si="118"/>
        <v/>
      </c>
      <c r="AO62" s="18" t="str">
        <f t="shared" si="118"/>
        <v/>
      </c>
      <c r="AP62" s="18" t="str">
        <f t="shared" si="118"/>
        <v/>
      </c>
      <c r="AQ62" s="18" t="str">
        <f t="shared" si="118"/>
        <v/>
      </c>
      <c r="AR62" s="18" t="str">
        <f t="shared" si="118"/>
        <v/>
      </c>
      <c r="AS62" s="18" t="str">
        <f t="shared" si="118"/>
        <v/>
      </c>
      <c r="AT62" s="18" t="str">
        <f t="shared" si="118"/>
        <v/>
      </c>
      <c r="AU62" s="18" t="str">
        <f t="shared" si="118"/>
        <v/>
      </c>
      <c r="AV62" s="18" t="str">
        <f t="shared" si="118"/>
        <v/>
      </c>
      <c r="AW62" s="18" t="str">
        <f t="shared" si="118"/>
        <v/>
      </c>
      <c r="AX62" s="18" t="str">
        <f t="shared" si="118"/>
        <v/>
      </c>
      <c r="AY62" s="18" t="str">
        <f t="shared" si="118"/>
        <v/>
      </c>
      <c r="AZ62" s="18" t="str">
        <f t="shared" si="118"/>
        <v/>
      </c>
      <c r="BA62" s="18" t="str">
        <f t="shared" si="118"/>
        <v/>
      </c>
      <c r="BB62" s="18" t="str">
        <f t="shared" si="118"/>
        <v/>
      </c>
      <c r="BC62" s="18" t="str">
        <f t="shared" si="118"/>
        <v/>
      </c>
      <c r="BD62" s="18" t="str">
        <f t="shared" si="118"/>
        <v/>
      </c>
      <c r="BE62" s="18" t="str">
        <f t="shared" si="118"/>
        <v/>
      </c>
      <c r="BF62" s="18" t="str">
        <f t="shared" si="118"/>
        <v/>
      </c>
      <c r="BG62" s="18" t="str">
        <f t="shared" si="118"/>
        <v/>
      </c>
      <c r="BH62" s="18" t="str">
        <f t="shared" si="118"/>
        <v/>
      </c>
      <c r="BI62" s="18" t="str">
        <f t="shared" si="118"/>
        <v/>
      </c>
      <c r="BJ62" s="18" t="str">
        <f t="shared" si="118"/>
        <v/>
      </c>
      <c r="BK62" s="18" t="str">
        <f t="shared" si="118"/>
        <v/>
      </c>
      <c r="BL62" s="18" t="str">
        <f t="shared" si="118"/>
        <v/>
      </c>
      <c r="BM62" s="18" t="str">
        <f t="shared" si="118"/>
        <v/>
      </c>
      <c r="BN62" s="18" t="str">
        <f t="shared" si="118"/>
        <v/>
      </c>
      <c r="BO62" s="18" t="str">
        <f t="shared" si="118"/>
        <v/>
      </c>
      <c r="BP62" s="18" t="str">
        <f t="shared" ref="BP62:CU62" si="119">IF(BP$28="042",BP$24,"")</f>
        <v/>
      </c>
      <c r="BQ62" s="18" t="str">
        <f t="shared" si="119"/>
        <v/>
      </c>
      <c r="BR62" s="18" t="str">
        <f t="shared" si="119"/>
        <v/>
      </c>
      <c r="BS62" s="18" t="str">
        <f t="shared" si="119"/>
        <v/>
      </c>
      <c r="BT62" s="18" t="str">
        <f t="shared" si="119"/>
        <v/>
      </c>
      <c r="BU62" s="18" t="str">
        <f t="shared" si="119"/>
        <v/>
      </c>
      <c r="BV62" s="18" t="str">
        <f t="shared" si="119"/>
        <v/>
      </c>
      <c r="BW62" s="18" t="str">
        <f t="shared" si="119"/>
        <v/>
      </c>
      <c r="BX62" s="18" t="str">
        <f t="shared" si="119"/>
        <v/>
      </c>
      <c r="BY62" s="18" t="str">
        <f t="shared" si="119"/>
        <v/>
      </c>
      <c r="BZ62" s="18" t="str">
        <f t="shared" si="119"/>
        <v/>
      </c>
      <c r="CA62" s="18" t="str">
        <f t="shared" si="119"/>
        <v/>
      </c>
      <c r="CB62" s="18" t="str">
        <f t="shared" si="119"/>
        <v/>
      </c>
      <c r="CC62" s="18" t="str">
        <f t="shared" si="119"/>
        <v/>
      </c>
      <c r="CD62" s="18" t="str">
        <f t="shared" si="119"/>
        <v/>
      </c>
      <c r="CE62" s="18" t="str">
        <f t="shared" si="119"/>
        <v/>
      </c>
      <c r="CF62" s="18" t="str">
        <f t="shared" si="119"/>
        <v/>
      </c>
      <c r="CG62" s="18" t="str">
        <f t="shared" si="119"/>
        <v/>
      </c>
      <c r="CH62" s="18" t="str">
        <f t="shared" si="119"/>
        <v/>
      </c>
      <c r="CI62" s="18" t="str">
        <f t="shared" si="119"/>
        <v/>
      </c>
      <c r="CJ62" s="18" t="str">
        <f t="shared" si="119"/>
        <v/>
      </c>
      <c r="CK62" s="18" t="str">
        <f t="shared" si="119"/>
        <v/>
      </c>
      <c r="CL62" s="18" t="str">
        <f t="shared" si="119"/>
        <v/>
      </c>
      <c r="CM62" s="18" t="str">
        <f t="shared" si="119"/>
        <v/>
      </c>
      <c r="CN62" s="18" t="str">
        <f t="shared" si="119"/>
        <v/>
      </c>
      <c r="CO62" s="18" t="str">
        <f t="shared" si="119"/>
        <v/>
      </c>
      <c r="CP62" s="18" t="str">
        <f t="shared" si="119"/>
        <v/>
      </c>
      <c r="CQ62" s="18" t="str">
        <f t="shared" si="119"/>
        <v/>
      </c>
      <c r="CR62" s="18" t="str">
        <f t="shared" si="119"/>
        <v/>
      </c>
      <c r="CS62" s="18" t="str">
        <f t="shared" si="119"/>
        <v/>
      </c>
      <c r="CT62" s="18" t="str">
        <f t="shared" si="119"/>
        <v/>
      </c>
      <c r="CU62" s="18" t="str">
        <f t="shared" si="119"/>
        <v/>
      </c>
      <c r="CV62" s="18" t="str">
        <f t="shared" ref="CV62:EA62" si="120">IF(CV$28="042",CV$24,"")</f>
        <v/>
      </c>
      <c r="CW62" s="18" t="str">
        <f t="shared" si="120"/>
        <v/>
      </c>
      <c r="CX62" s="18" t="str">
        <f t="shared" si="120"/>
        <v/>
      </c>
      <c r="CY62" s="18" t="str">
        <f t="shared" si="120"/>
        <v/>
      </c>
      <c r="CZ62" s="18" t="str">
        <f t="shared" si="120"/>
        <v/>
      </c>
      <c r="DA62" s="18" t="str">
        <f t="shared" si="120"/>
        <v/>
      </c>
      <c r="DB62" s="18" t="str">
        <f t="shared" si="120"/>
        <v/>
      </c>
      <c r="DC62" s="18" t="str">
        <f t="shared" si="120"/>
        <v/>
      </c>
      <c r="DD62" s="18" t="str">
        <f t="shared" si="120"/>
        <v/>
      </c>
      <c r="DE62" s="18" t="str">
        <f t="shared" si="120"/>
        <v/>
      </c>
      <c r="DF62" s="18" t="str">
        <f t="shared" si="120"/>
        <v/>
      </c>
      <c r="DG62" s="18" t="str">
        <f t="shared" si="120"/>
        <v/>
      </c>
      <c r="DH62" s="18" t="str">
        <f t="shared" si="120"/>
        <v/>
      </c>
      <c r="DI62" s="18" t="str">
        <f t="shared" si="120"/>
        <v/>
      </c>
      <c r="DJ62" s="18" t="str">
        <f t="shared" si="120"/>
        <v/>
      </c>
      <c r="DK62" s="18" t="str">
        <f t="shared" si="120"/>
        <v/>
      </c>
      <c r="DL62" s="18" t="str">
        <f t="shared" si="120"/>
        <v/>
      </c>
      <c r="DM62" s="18" t="str">
        <f t="shared" si="120"/>
        <v/>
      </c>
      <c r="DN62" s="18" t="str">
        <f t="shared" si="120"/>
        <v/>
      </c>
      <c r="DO62" s="18" t="str">
        <f t="shared" si="120"/>
        <v/>
      </c>
      <c r="DP62" s="18" t="str">
        <f t="shared" si="120"/>
        <v/>
      </c>
      <c r="DQ62" s="18" t="str">
        <f t="shared" si="120"/>
        <v/>
      </c>
      <c r="DR62" s="18" t="str">
        <f t="shared" si="120"/>
        <v/>
      </c>
      <c r="DS62" s="18" t="str">
        <f t="shared" si="120"/>
        <v/>
      </c>
      <c r="DT62" s="18" t="str">
        <f t="shared" si="120"/>
        <v/>
      </c>
      <c r="DU62" s="18" t="str">
        <f t="shared" si="120"/>
        <v/>
      </c>
      <c r="DV62" s="18" t="str">
        <f t="shared" si="120"/>
        <v/>
      </c>
      <c r="DW62" s="18" t="str">
        <f t="shared" si="120"/>
        <v/>
      </c>
      <c r="DX62" s="18" t="str">
        <f t="shared" si="120"/>
        <v/>
      </c>
      <c r="DY62" s="18" t="str">
        <f t="shared" si="120"/>
        <v/>
      </c>
      <c r="DZ62" s="18" t="str">
        <f t="shared" si="120"/>
        <v/>
      </c>
      <c r="EA62" s="18" t="str">
        <f t="shared" si="120"/>
        <v/>
      </c>
      <c r="EB62" s="18" t="str">
        <f t="shared" ref="EB62:EW62" si="121">IF(EB$28="042",EB$24,"")</f>
        <v/>
      </c>
      <c r="EC62" s="18" t="str">
        <f t="shared" si="121"/>
        <v/>
      </c>
      <c r="ED62" s="18" t="str">
        <f t="shared" si="121"/>
        <v/>
      </c>
      <c r="EE62" s="18" t="str">
        <f t="shared" si="121"/>
        <v/>
      </c>
      <c r="EF62" s="18" t="str">
        <f t="shared" si="121"/>
        <v/>
      </c>
      <c r="EG62" s="18" t="str">
        <f t="shared" si="121"/>
        <v/>
      </c>
      <c r="EH62" s="18" t="str">
        <f t="shared" si="121"/>
        <v/>
      </c>
      <c r="EI62" s="18" t="str">
        <f t="shared" si="121"/>
        <v/>
      </c>
      <c r="EJ62" s="18" t="str">
        <f t="shared" si="121"/>
        <v/>
      </c>
      <c r="EK62" s="18" t="str">
        <f t="shared" si="121"/>
        <v/>
      </c>
      <c r="EL62" s="18" t="str">
        <f t="shared" si="121"/>
        <v/>
      </c>
      <c r="EM62" s="18" t="str">
        <f t="shared" si="121"/>
        <v/>
      </c>
      <c r="EN62" s="18" t="str">
        <f t="shared" si="121"/>
        <v/>
      </c>
      <c r="EO62" s="18" t="str">
        <f t="shared" si="121"/>
        <v/>
      </c>
      <c r="EP62" s="18" t="str">
        <f t="shared" si="121"/>
        <v/>
      </c>
      <c r="EQ62" s="18" t="str">
        <f t="shared" si="121"/>
        <v/>
      </c>
      <c r="ER62" s="18" t="str">
        <f t="shared" si="121"/>
        <v/>
      </c>
      <c r="ES62" s="18" t="str">
        <f t="shared" si="121"/>
        <v/>
      </c>
      <c r="ET62" s="18" t="str">
        <f t="shared" si="121"/>
        <v/>
      </c>
      <c r="EU62" s="18" t="str">
        <f t="shared" si="121"/>
        <v/>
      </c>
      <c r="EV62" s="18" t="str">
        <f t="shared" si="121"/>
        <v/>
      </c>
      <c r="EW62" s="18" t="str">
        <f t="shared" si="121"/>
        <v/>
      </c>
      <c r="EX62" s="330"/>
      <c r="EY62" s="330"/>
      <c r="EZ62" s="389" t="s">
        <v>1559</v>
      </c>
      <c r="FA62" s="390"/>
      <c r="FB62" s="330"/>
      <c r="FC62" s="383"/>
      <c r="FD62" s="355"/>
      <c r="FE62" s="349"/>
      <c r="FF62" s="348"/>
    </row>
    <row r="63" spans="2:162" outlineLevel="1">
      <c r="B63" s="376" t="s">
        <v>574</v>
      </c>
      <c r="C63" s="377" t="s">
        <v>32</v>
      </c>
      <c r="D63" s="18" t="str">
        <f t="shared" ref="D63:AI63" si="122">IF(D$28="051",D$24,"")</f>
        <v/>
      </c>
      <c r="E63" s="18" t="str">
        <f t="shared" si="122"/>
        <v/>
      </c>
      <c r="F63" s="18" t="str">
        <f t="shared" si="122"/>
        <v/>
      </c>
      <c r="G63" s="18" t="str">
        <f t="shared" si="122"/>
        <v/>
      </c>
      <c r="H63" s="18" t="str">
        <f t="shared" si="122"/>
        <v/>
      </c>
      <c r="I63" s="18" t="str">
        <f t="shared" si="122"/>
        <v/>
      </c>
      <c r="J63" s="18" t="str">
        <f t="shared" si="122"/>
        <v/>
      </c>
      <c r="K63" s="18" t="str">
        <f t="shared" si="122"/>
        <v/>
      </c>
      <c r="L63" s="18" t="str">
        <f t="shared" si="122"/>
        <v/>
      </c>
      <c r="M63" s="18" t="str">
        <f t="shared" si="122"/>
        <v/>
      </c>
      <c r="N63" s="18" t="str">
        <f t="shared" si="122"/>
        <v/>
      </c>
      <c r="O63" s="18" t="str">
        <f t="shared" si="122"/>
        <v/>
      </c>
      <c r="P63" s="18" t="str">
        <f t="shared" si="122"/>
        <v/>
      </c>
      <c r="Q63" s="18" t="str">
        <f t="shared" si="122"/>
        <v/>
      </c>
      <c r="R63" s="18" t="str">
        <f t="shared" si="122"/>
        <v/>
      </c>
      <c r="S63" s="18" t="str">
        <f t="shared" si="122"/>
        <v/>
      </c>
      <c r="T63" s="18" t="str">
        <f t="shared" si="122"/>
        <v/>
      </c>
      <c r="U63" s="18" t="str">
        <f t="shared" si="122"/>
        <v/>
      </c>
      <c r="V63" s="18" t="str">
        <f t="shared" si="122"/>
        <v/>
      </c>
      <c r="W63" s="18" t="str">
        <f t="shared" si="122"/>
        <v/>
      </c>
      <c r="X63" s="18" t="str">
        <f t="shared" si="122"/>
        <v/>
      </c>
      <c r="Y63" s="18" t="str">
        <f t="shared" si="122"/>
        <v/>
      </c>
      <c r="Z63" s="18" t="str">
        <f t="shared" si="122"/>
        <v/>
      </c>
      <c r="AA63" s="18" t="str">
        <f t="shared" si="122"/>
        <v/>
      </c>
      <c r="AB63" s="18" t="str">
        <f t="shared" si="122"/>
        <v/>
      </c>
      <c r="AC63" s="18" t="str">
        <f t="shared" si="122"/>
        <v/>
      </c>
      <c r="AD63" s="18" t="str">
        <f t="shared" si="122"/>
        <v/>
      </c>
      <c r="AE63" s="18" t="str">
        <f t="shared" si="122"/>
        <v/>
      </c>
      <c r="AF63" s="18" t="str">
        <f t="shared" si="122"/>
        <v/>
      </c>
      <c r="AG63" s="18" t="str">
        <f t="shared" si="122"/>
        <v/>
      </c>
      <c r="AH63" s="18" t="str">
        <f t="shared" si="122"/>
        <v/>
      </c>
      <c r="AI63" s="18" t="str">
        <f t="shared" si="122"/>
        <v/>
      </c>
      <c r="AJ63" s="18" t="str">
        <f t="shared" ref="AJ63:BO63" si="123">IF(AJ$28="051",AJ$24,"")</f>
        <v/>
      </c>
      <c r="AK63" s="18" t="str">
        <f t="shared" si="123"/>
        <v/>
      </c>
      <c r="AL63" s="18" t="str">
        <f t="shared" si="123"/>
        <v/>
      </c>
      <c r="AM63" s="18" t="str">
        <f t="shared" si="123"/>
        <v/>
      </c>
      <c r="AN63" s="18" t="str">
        <f t="shared" si="123"/>
        <v/>
      </c>
      <c r="AO63" s="18" t="str">
        <f t="shared" si="123"/>
        <v/>
      </c>
      <c r="AP63" s="18" t="str">
        <f t="shared" si="123"/>
        <v/>
      </c>
      <c r="AQ63" s="18" t="str">
        <f t="shared" si="123"/>
        <v/>
      </c>
      <c r="AR63" s="18" t="str">
        <f t="shared" si="123"/>
        <v/>
      </c>
      <c r="AS63" s="18" t="str">
        <f t="shared" si="123"/>
        <v/>
      </c>
      <c r="AT63" s="18" t="str">
        <f t="shared" si="123"/>
        <v/>
      </c>
      <c r="AU63" s="18" t="str">
        <f t="shared" si="123"/>
        <v/>
      </c>
      <c r="AV63" s="18" t="str">
        <f t="shared" si="123"/>
        <v/>
      </c>
      <c r="AW63" s="18" t="str">
        <f t="shared" si="123"/>
        <v/>
      </c>
      <c r="AX63" s="18" t="str">
        <f t="shared" si="123"/>
        <v/>
      </c>
      <c r="AY63" s="18" t="str">
        <f t="shared" si="123"/>
        <v/>
      </c>
      <c r="AZ63" s="18" t="str">
        <f t="shared" si="123"/>
        <v/>
      </c>
      <c r="BA63" s="18" t="str">
        <f t="shared" si="123"/>
        <v/>
      </c>
      <c r="BB63" s="18" t="str">
        <f t="shared" si="123"/>
        <v/>
      </c>
      <c r="BC63" s="18" t="str">
        <f t="shared" si="123"/>
        <v/>
      </c>
      <c r="BD63" s="18" t="str">
        <f t="shared" si="123"/>
        <v/>
      </c>
      <c r="BE63" s="18" t="str">
        <f t="shared" si="123"/>
        <v/>
      </c>
      <c r="BF63" s="18" t="str">
        <f t="shared" si="123"/>
        <v/>
      </c>
      <c r="BG63" s="18" t="str">
        <f t="shared" si="123"/>
        <v/>
      </c>
      <c r="BH63" s="18" t="str">
        <f t="shared" si="123"/>
        <v/>
      </c>
      <c r="BI63" s="18" t="str">
        <f t="shared" si="123"/>
        <v/>
      </c>
      <c r="BJ63" s="18" t="str">
        <f t="shared" si="123"/>
        <v/>
      </c>
      <c r="BK63" s="18" t="str">
        <f t="shared" si="123"/>
        <v/>
      </c>
      <c r="BL63" s="18" t="str">
        <f t="shared" si="123"/>
        <v/>
      </c>
      <c r="BM63" s="18" t="str">
        <f t="shared" si="123"/>
        <v/>
      </c>
      <c r="BN63" s="18" t="str">
        <f t="shared" si="123"/>
        <v/>
      </c>
      <c r="BO63" s="18" t="str">
        <f t="shared" si="123"/>
        <v/>
      </c>
      <c r="BP63" s="18" t="str">
        <f t="shared" ref="BP63:CU63" si="124">IF(BP$28="051",BP$24,"")</f>
        <v/>
      </c>
      <c r="BQ63" s="18" t="str">
        <f t="shared" si="124"/>
        <v/>
      </c>
      <c r="BR63" s="18" t="str">
        <f t="shared" si="124"/>
        <v/>
      </c>
      <c r="BS63" s="18" t="str">
        <f t="shared" si="124"/>
        <v/>
      </c>
      <c r="BT63" s="18" t="str">
        <f t="shared" si="124"/>
        <v/>
      </c>
      <c r="BU63" s="18" t="str">
        <f t="shared" si="124"/>
        <v/>
      </c>
      <c r="BV63" s="18" t="str">
        <f t="shared" si="124"/>
        <v/>
      </c>
      <c r="BW63" s="18" t="str">
        <f t="shared" si="124"/>
        <v/>
      </c>
      <c r="BX63" s="18" t="str">
        <f t="shared" si="124"/>
        <v/>
      </c>
      <c r="BY63" s="18" t="str">
        <f t="shared" si="124"/>
        <v/>
      </c>
      <c r="BZ63" s="18" t="str">
        <f t="shared" si="124"/>
        <v/>
      </c>
      <c r="CA63" s="18" t="str">
        <f t="shared" si="124"/>
        <v/>
      </c>
      <c r="CB63" s="18" t="str">
        <f t="shared" si="124"/>
        <v/>
      </c>
      <c r="CC63" s="18" t="str">
        <f t="shared" si="124"/>
        <v/>
      </c>
      <c r="CD63" s="18" t="str">
        <f t="shared" si="124"/>
        <v/>
      </c>
      <c r="CE63" s="18" t="str">
        <f t="shared" si="124"/>
        <v/>
      </c>
      <c r="CF63" s="18" t="str">
        <f t="shared" si="124"/>
        <v/>
      </c>
      <c r="CG63" s="18" t="str">
        <f t="shared" si="124"/>
        <v/>
      </c>
      <c r="CH63" s="18" t="str">
        <f t="shared" si="124"/>
        <v/>
      </c>
      <c r="CI63" s="18" t="str">
        <f t="shared" si="124"/>
        <v/>
      </c>
      <c r="CJ63" s="18" t="str">
        <f t="shared" si="124"/>
        <v/>
      </c>
      <c r="CK63" s="18" t="str">
        <f t="shared" si="124"/>
        <v/>
      </c>
      <c r="CL63" s="18" t="str">
        <f t="shared" si="124"/>
        <v/>
      </c>
      <c r="CM63" s="18" t="str">
        <f t="shared" si="124"/>
        <v/>
      </c>
      <c r="CN63" s="18" t="str">
        <f t="shared" si="124"/>
        <v/>
      </c>
      <c r="CO63" s="18" t="str">
        <f t="shared" si="124"/>
        <v/>
      </c>
      <c r="CP63" s="18" t="str">
        <f t="shared" si="124"/>
        <v/>
      </c>
      <c r="CQ63" s="18" t="str">
        <f t="shared" si="124"/>
        <v/>
      </c>
      <c r="CR63" s="18" t="str">
        <f t="shared" si="124"/>
        <v/>
      </c>
      <c r="CS63" s="18" t="str">
        <f t="shared" si="124"/>
        <v/>
      </c>
      <c r="CT63" s="18" t="str">
        <f t="shared" si="124"/>
        <v/>
      </c>
      <c r="CU63" s="18" t="str">
        <f t="shared" si="124"/>
        <v/>
      </c>
      <c r="CV63" s="18" t="str">
        <f t="shared" ref="CV63:EA63" si="125">IF(CV$28="051",CV$24,"")</f>
        <v/>
      </c>
      <c r="CW63" s="18" t="str">
        <f t="shared" si="125"/>
        <v/>
      </c>
      <c r="CX63" s="18" t="str">
        <f t="shared" si="125"/>
        <v/>
      </c>
      <c r="CY63" s="18" t="str">
        <f t="shared" si="125"/>
        <v/>
      </c>
      <c r="CZ63" s="18" t="str">
        <f t="shared" si="125"/>
        <v/>
      </c>
      <c r="DA63" s="18" t="str">
        <f t="shared" si="125"/>
        <v/>
      </c>
      <c r="DB63" s="18" t="str">
        <f t="shared" si="125"/>
        <v/>
      </c>
      <c r="DC63" s="18" t="str">
        <f t="shared" si="125"/>
        <v/>
      </c>
      <c r="DD63" s="18" t="str">
        <f t="shared" si="125"/>
        <v/>
      </c>
      <c r="DE63" s="18" t="str">
        <f t="shared" si="125"/>
        <v/>
      </c>
      <c r="DF63" s="18" t="str">
        <f t="shared" si="125"/>
        <v/>
      </c>
      <c r="DG63" s="18" t="str">
        <f t="shared" si="125"/>
        <v/>
      </c>
      <c r="DH63" s="18" t="str">
        <f t="shared" si="125"/>
        <v/>
      </c>
      <c r="DI63" s="18" t="str">
        <f t="shared" si="125"/>
        <v/>
      </c>
      <c r="DJ63" s="18" t="str">
        <f t="shared" si="125"/>
        <v/>
      </c>
      <c r="DK63" s="18" t="str">
        <f t="shared" si="125"/>
        <v/>
      </c>
      <c r="DL63" s="18" t="str">
        <f t="shared" si="125"/>
        <v/>
      </c>
      <c r="DM63" s="18" t="str">
        <f t="shared" si="125"/>
        <v/>
      </c>
      <c r="DN63" s="18" t="str">
        <f t="shared" si="125"/>
        <v/>
      </c>
      <c r="DO63" s="18" t="str">
        <f t="shared" si="125"/>
        <v/>
      </c>
      <c r="DP63" s="18" t="str">
        <f t="shared" si="125"/>
        <v/>
      </c>
      <c r="DQ63" s="18" t="str">
        <f t="shared" si="125"/>
        <v/>
      </c>
      <c r="DR63" s="18" t="str">
        <f t="shared" si="125"/>
        <v/>
      </c>
      <c r="DS63" s="18" t="str">
        <f t="shared" si="125"/>
        <v/>
      </c>
      <c r="DT63" s="18" t="str">
        <f t="shared" si="125"/>
        <v/>
      </c>
      <c r="DU63" s="18" t="str">
        <f t="shared" si="125"/>
        <v/>
      </c>
      <c r="DV63" s="18" t="str">
        <f t="shared" si="125"/>
        <v/>
      </c>
      <c r="DW63" s="18" t="str">
        <f t="shared" si="125"/>
        <v/>
      </c>
      <c r="DX63" s="18" t="str">
        <f t="shared" si="125"/>
        <v/>
      </c>
      <c r="DY63" s="18" t="str">
        <f t="shared" si="125"/>
        <v/>
      </c>
      <c r="DZ63" s="18" t="str">
        <f t="shared" si="125"/>
        <v/>
      </c>
      <c r="EA63" s="18" t="str">
        <f t="shared" si="125"/>
        <v/>
      </c>
      <c r="EB63" s="18" t="str">
        <f t="shared" ref="EB63:EW63" si="126">IF(EB$28="051",EB$24,"")</f>
        <v/>
      </c>
      <c r="EC63" s="18" t="str">
        <f t="shared" si="126"/>
        <v/>
      </c>
      <c r="ED63" s="18" t="str">
        <f t="shared" si="126"/>
        <v/>
      </c>
      <c r="EE63" s="18" t="str">
        <f t="shared" si="126"/>
        <v/>
      </c>
      <c r="EF63" s="18" t="str">
        <f t="shared" si="126"/>
        <v/>
      </c>
      <c r="EG63" s="18" t="str">
        <f t="shared" si="126"/>
        <v/>
      </c>
      <c r="EH63" s="18" t="str">
        <f t="shared" si="126"/>
        <v/>
      </c>
      <c r="EI63" s="18" t="str">
        <f t="shared" si="126"/>
        <v/>
      </c>
      <c r="EJ63" s="18" t="str">
        <f t="shared" si="126"/>
        <v/>
      </c>
      <c r="EK63" s="18" t="str">
        <f t="shared" si="126"/>
        <v/>
      </c>
      <c r="EL63" s="18" t="str">
        <f t="shared" si="126"/>
        <v/>
      </c>
      <c r="EM63" s="18" t="str">
        <f t="shared" si="126"/>
        <v/>
      </c>
      <c r="EN63" s="18" t="str">
        <f t="shared" si="126"/>
        <v/>
      </c>
      <c r="EO63" s="18" t="str">
        <f t="shared" si="126"/>
        <v/>
      </c>
      <c r="EP63" s="18" t="str">
        <f t="shared" si="126"/>
        <v/>
      </c>
      <c r="EQ63" s="18" t="str">
        <f t="shared" si="126"/>
        <v/>
      </c>
      <c r="ER63" s="18" t="str">
        <f t="shared" si="126"/>
        <v/>
      </c>
      <c r="ES63" s="18" t="str">
        <f t="shared" si="126"/>
        <v/>
      </c>
      <c r="ET63" s="18" t="str">
        <f t="shared" si="126"/>
        <v/>
      </c>
      <c r="EU63" s="18" t="str">
        <f t="shared" si="126"/>
        <v/>
      </c>
      <c r="EV63" s="18" t="str">
        <f t="shared" si="126"/>
        <v/>
      </c>
      <c r="EW63" s="18" t="str">
        <f t="shared" si="126"/>
        <v/>
      </c>
      <c r="EX63" s="330"/>
      <c r="EY63" s="330"/>
      <c r="EZ63" s="391" t="s">
        <v>1552</v>
      </c>
      <c r="FA63" s="392" t="s">
        <v>1565</v>
      </c>
      <c r="FB63" s="330"/>
      <c r="FC63" s="383"/>
      <c r="FD63" s="355"/>
      <c r="FE63" s="349"/>
      <c r="FF63" s="348"/>
    </row>
    <row r="64" spans="2:162" outlineLevel="1">
      <c r="B64" s="380" t="s">
        <v>1667</v>
      </c>
      <c r="C64" s="377" t="s">
        <v>32</v>
      </c>
      <c r="D64" s="18" t="str">
        <f t="shared" ref="D64:AI64" si="127">IF(D$28="052",D$24,"")</f>
        <v/>
      </c>
      <c r="E64" s="18" t="str">
        <f t="shared" si="127"/>
        <v/>
      </c>
      <c r="F64" s="18" t="str">
        <f t="shared" si="127"/>
        <v/>
      </c>
      <c r="G64" s="18" t="str">
        <f t="shared" si="127"/>
        <v/>
      </c>
      <c r="H64" s="18" t="str">
        <f t="shared" si="127"/>
        <v/>
      </c>
      <c r="I64" s="18" t="str">
        <f t="shared" si="127"/>
        <v/>
      </c>
      <c r="J64" s="18" t="str">
        <f t="shared" si="127"/>
        <v/>
      </c>
      <c r="K64" s="18" t="str">
        <f t="shared" si="127"/>
        <v/>
      </c>
      <c r="L64" s="18" t="str">
        <f t="shared" si="127"/>
        <v/>
      </c>
      <c r="M64" s="18" t="str">
        <f t="shared" si="127"/>
        <v/>
      </c>
      <c r="N64" s="18" t="str">
        <f t="shared" si="127"/>
        <v/>
      </c>
      <c r="O64" s="18" t="str">
        <f t="shared" si="127"/>
        <v/>
      </c>
      <c r="P64" s="18" t="str">
        <f t="shared" si="127"/>
        <v/>
      </c>
      <c r="Q64" s="18" t="str">
        <f t="shared" si="127"/>
        <v/>
      </c>
      <c r="R64" s="18" t="str">
        <f t="shared" si="127"/>
        <v/>
      </c>
      <c r="S64" s="18" t="str">
        <f t="shared" si="127"/>
        <v/>
      </c>
      <c r="T64" s="18" t="str">
        <f t="shared" si="127"/>
        <v/>
      </c>
      <c r="U64" s="18" t="str">
        <f t="shared" si="127"/>
        <v/>
      </c>
      <c r="V64" s="18" t="str">
        <f t="shared" si="127"/>
        <v/>
      </c>
      <c r="W64" s="18" t="str">
        <f t="shared" si="127"/>
        <v/>
      </c>
      <c r="X64" s="18" t="str">
        <f t="shared" si="127"/>
        <v/>
      </c>
      <c r="Y64" s="18" t="str">
        <f t="shared" si="127"/>
        <v/>
      </c>
      <c r="Z64" s="18" t="str">
        <f t="shared" si="127"/>
        <v/>
      </c>
      <c r="AA64" s="18" t="str">
        <f t="shared" si="127"/>
        <v/>
      </c>
      <c r="AB64" s="18" t="str">
        <f t="shared" si="127"/>
        <v/>
      </c>
      <c r="AC64" s="18" t="str">
        <f t="shared" si="127"/>
        <v/>
      </c>
      <c r="AD64" s="18" t="str">
        <f t="shared" si="127"/>
        <v/>
      </c>
      <c r="AE64" s="18" t="str">
        <f t="shared" si="127"/>
        <v/>
      </c>
      <c r="AF64" s="18" t="str">
        <f t="shared" si="127"/>
        <v/>
      </c>
      <c r="AG64" s="18" t="str">
        <f t="shared" si="127"/>
        <v/>
      </c>
      <c r="AH64" s="18" t="str">
        <f t="shared" si="127"/>
        <v/>
      </c>
      <c r="AI64" s="18" t="str">
        <f t="shared" si="127"/>
        <v/>
      </c>
      <c r="AJ64" s="18" t="str">
        <f t="shared" ref="AJ64:BO64" si="128">IF(AJ$28="052",AJ$24,"")</f>
        <v/>
      </c>
      <c r="AK64" s="18" t="str">
        <f t="shared" si="128"/>
        <v/>
      </c>
      <c r="AL64" s="18" t="str">
        <f t="shared" si="128"/>
        <v/>
      </c>
      <c r="AM64" s="18" t="str">
        <f t="shared" si="128"/>
        <v/>
      </c>
      <c r="AN64" s="18" t="str">
        <f t="shared" si="128"/>
        <v/>
      </c>
      <c r="AO64" s="18" t="str">
        <f t="shared" si="128"/>
        <v/>
      </c>
      <c r="AP64" s="18" t="str">
        <f t="shared" si="128"/>
        <v/>
      </c>
      <c r="AQ64" s="18" t="str">
        <f t="shared" si="128"/>
        <v/>
      </c>
      <c r="AR64" s="18" t="str">
        <f t="shared" si="128"/>
        <v/>
      </c>
      <c r="AS64" s="18" t="str">
        <f t="shared" si="128"/>
        <v/>
      </c>
      <c r="AT64" s="18" t="str">
        <f t="shared" si="128"/>
        <v/>
      </c>
      <c r="AU64" s="18" t="str">
        <f t="shared" si="128"/>
        <v/>
      </c>
      <c r="AV64" s="18" t="str">
        <f t="shared" si="128"/>
        <v/>
      </c>
      <c r="AW64" s="18" t="str">
        <f t="shared" si="128"/>
        <v/>
      </c>
      <c r="AX64" s="18" t="str">
        <f t="shared" si="128"/>
        <v/>
      </c>
      <c r="AY64" s="18" t="str">
        <f t="shared" si="128"/>
        <v/>
      </c>
      <c r="AZ64" s="18" t="str">
        <f t="shared" si="128"/>
        <v/>
      </c>
      <c r="BA64" s="18" t="str">
        <f t="shared" si="128"/>
        <v/>
      </c>
      <c r="BB64" s="18" t="str">
        <f t="shared" si="128"/>
        <v/>
      </c>
      <c r="BC64" s="18" t="str">
        <f t="shared" si="128"/>
        <v/>
      </c>
      <c r="BD64" s="18" t="str">
        <f t="shared" si="128"/>
        <v/>
      </c>
      <c r="BE64" s="18" t="str">
        <f t="shared" si="128"/>
        <v/>
      </c>
      <c r="BF64" s="18" t="str">
        <f t="shared" si="128"/>
        <v/>
      </c>
      <c r="BG64" s="18" t="str">
        <f t="shared" si="128"/>
        <v/>
      </c>
      <c r="BH64" s="18" t="str">
        <f t="shared" si="128"/>
        <v/>
      </c>
      <c r="BI64" s="18" t="str">
        <f t="shared" si="128"/>
        <v/>
      </c>
      <c r="BJ64" s="18" t="str">
        <f t="shared" si="128"/>
        <v/>
      </c>
      <c r="BK64" s="18" t="str">
        <f t="shared" si="128"/>
        <v/>
      </c>
      <c r="BL64" s="18" t="str">
        <f t="shared" si="128"/>
        <v/>
      </c>
      <c r="BM64" s="18" t="str">
        <f t="shared" si="128"/>
        <v/>
      </c>
      <c r="BN64" s="18" t="str">
        <f t="shared" si="128"/>
        <v/>
      </c>
      <c r="BO64" s="18" t="str">
        <f t="shared" si="128"/>
        <v/>
      </c>
      <c r="BP64" s="18" t="str">
        <f t="shared" ref="BP64:CU64" si="129">IF(BP$28="052",BP$24,"")</f>
        <v/>
      </c>
      <c r="BQ64" s="18" t="str">
        <f t="shared" si="129"/>
        <v/>
      </c>
      <c r="BR64" s="18" t="str">
        <f t="shared" si="129"/>
        <v/>
      </c>
      <c r="BS64" s="18" t="str">
        <f t="shared" si="129"/>
        <v/>
      </c>
      <c r="BT64" s="18" t="str">
        <f t="shared" si="129"/>
        <v/>
      </c>
      <c r="BU64" s="18" t="str">
        <f t="shared" si="129"/>
        <v/>
      </c>
      <c r="BV64" s="18" t="str">
        <f t="shared" si="129"/>
        <v/>
      </c>
      <c r="BW64" s="18" t="str">
        <f t="shared" si="129"/>
        <v/>
      </c>
      <c r="BX64" s="18" t="str">
        <f t="shared" si="129"/>
        <v/>
      </c>
      <c r="BY64" s="18" t="str">
        <f t="shared" si="129"/>
        <v/>
      </c>
      <c r="BZ64" s="18" t="str">
        <f t="shared" si="129"/>
        <v/>
      </c>
      <c r="CA64" s="18" t="str">
        <f t="shared" si="129"/>
        <v/>
      </c>
      <c r="CB64" s="18" t="str">
        <f t="shared" si="129"/>
        <v/>
      </c>
      <c r="CC64" s="18" t="str">
        <f t="shared" si="129"/>
        <v/>
      </c>
      <c r="CD64" s="18" t="str">
        <f t="shared" si="129"/>
        <v/>
      </c>
      <c r="CE64" s="18" t="str">
        <f t="shared" si="129"/>
        <v/>
      </c>
      <c r="CF64" s="18" t="str">
        <f t="shared" si="129"/>
        <v/>
      </c>
      <c r="CG64" s="18" t="str">
        <f t="shared" si="129"/>
        <v/>
      </c>
      <c r="CH64" s="18" t="str">
        <f t="shared" si="129"/>
        <v/>
      </c>
      <c r="CI64" s="18" t="str">
        <f t="shared" si="129"/>
        <v/>
      </c>
      <c r="CJ64" s="18" t="str">
        <f t="shared" si="129"/>
        <v/>
      </c>
      <c r="CK64" s="18" t="str">
        <f t="shared" si="129"/>
        <v/>
      </c>
      <c r="CL64" s="18" t="str">
        <f t="shared" si="129"/>
        <v/>
      </c>
      <c r="CM64" s="18" t="str">
        <f t="shared" si="129"/>
        <v/>
      </c>
      <c r="CN64" s="18" t="str">
        <f t="shared" si="129"/>
        <v/>
      </c>
      <c r="CO64" s="18" t="str">
        <f t="shared" si="129"/>
        <v/>
      </c>
      <c r="CP64" s="18" t="str">
        <f t="shared" si="129"/>
        <v/>
      </c>
      <c r="CQ64" s="18" t="str">
        <f t="shared" si="129"/>
        <v/>
      </c>
      <c r="CR64" s="18" t="str">
        <f t="shared" si="129"/>
        <v/>
      </c>
      <c r="CS64" s="18" t="str">
        <f t="shared" si="129"/>
        <v/>
      </c>
      <c r="CT64" s="18" t="str">
        <f t="shared" si="129"/>
        <v/>
      </c>
      <c r="CU64" s="18" t="str">
        <f t="shared" si="129"/>
        <v/>
      </c>
      <c r="CV64" s="18" t="str">
        <f t="shared" ref="CV64:EA64" si="130">IF(CV$28="052",CV$24,"")</f>
        <v/>
      </c>
      <c r="CW64" s="18" t="str">
        <f t="shared" si="130"/>
        <v/>
      </c>
      <c r="CX64" s="18" t="str">
        <f t="shared" si="130"/>
        <v/>
      </c>
      <c r="CY64" s="18" t="str">
        <f t="shared" si="130"/>
        <v/>
      </c>
      <c r="CZ64" s="18" t="str">
        <f t="shared" si="130"/>
        <v/>
      </c>
      <c r="DA64" s="18" t="str">
        <f t="shared" si="130"/>
        <v/>
      </c>
      <c r="DB64" s="18" t="str">
        <f t="shared" si="130"/>
        <v/>
      </c>
      <c r="DC64" s="18" t="str">
        <f t="shared" si="130"/>
        <v/>
      </c>
      <c r="DD64" s="18" t="str">
        <f t="shared" si="130"/>
        <v/>
      </c>
      <c r="DE64" s="18" t="str">
        <f t="shared" si="130"/>
        <v/>
      </c>
      <c r="DF64" s="18" t="str">
        <f t="shared" si="130"/>
        <v/>
      </c>
      <c r="DG64" s="18" t="str">
        <f t="shared" si="130"/>
        <v/>
      </c>
      <c r="DH64" s="18" t="str">
        <f t="shared" si="130"/>
        <v/>
      </c>
      <c r="DI64" s="18" t="str">
        <f t="shared" si="130"/>
        <v/>
      </c>
      <c r="DJ64" s="18" t="str">
        <f t="shared" si="130"/>
        <v/>
      </c>
      <c r="DK64" s="18" t="str">
        <f t="shared" si="130"/>
        <v/>
      </c>
      <c r="DL64" s="18" t="str">
        <f t="shared" si="130"/>
        <v/>
      </c>
      <c r="DM64" s="18" t="str">
        <f t="shared" si="130"/>
        <v/>
      </c>
      <c r="DN64" s="18" t="str">
        <f t="shared" si="130"/>
        <v/>
      </c>
      <c r="DO64" s="18" t="str">
        <f t="shared" si="130"/>
        <v/>
      </c>
      <c r="DP64" s="18" t="str">
        <f t="shared" si="130"/>
        <v/>
      </c>
      <c r="DQ64" s="18" t="str">
        <f t="shared" si="130"/>
        <v/>
      </c>
      <c r="DR64" s="18" t="str">
        <f t="shared" si="130"/>
        <v/>
      </c>
      <c r="DS64" s="18" t="str">
        <f t="shared" si="130"/>
        <v/>
      </c>
      <c r="DT64" s="18" t="str">
        <f t="shared" si="130"/>
        <v/>
      </c>
      <c r="DU64" s="18" t="str">
        <f t="shared" si="130"/>
        <v/>
      </c>
      <c r="DV64" s="18" t="str">
        <f t="shared" si="130"/>
        <v/>
      </c>
      <c r="DW64" s="18" t="str">
        <f t="shared" si="130"/>
        <v/>
      </c>
      <c r="DX64" s="18" t="str">
        <f t="shared" si="130"/>
        <v/>
      </c>
      <c r="DY64" s="18" t="str">
        <f t="shared" si="130"/>
        <v/>
      </c>
      <c r="DZ64" s="18" t="str">
        <f t="shared" si="130"/>
        <v/>
      </c>
      <c r="EA64" s="18" t="str">
        <f t="shared" si="130"/>
        <v/>
      </c>
      <c r="EB64" s="18" t="str">
        <f t="shared" ref="EB64:EW64" si="131">IF(EB$28="052",EB$24,"")</f>
        <v/>
      </c>
      <c r="EC64" s="18" t="str">
        <f t="shared" si="131"/>
        <v/>
      </c>
      <c r="ED64" s="18" t="str">
        <f t="shared" si="131"/>
        <v/>
      </c>
      <c r="EE64" s="18" t="str">
        <f t="shared" si="131"/>
        <v/>
      </c>
      <c r="EF64" s="18" t="str">
        <f t="shared" si="131"/>
        <v/>
      </c>
      <c r="EG64" s="18" t="str">
        <f t="shared" si="131"/>
        <v/>
      </c>
      <c r="EH64" s="18" t="str">
        <f t="shared" si="131"/>
        <v/>
      </c>
      <c r="EI64" s="18" t="str">
        <f t="shared" si="131"/>
        <v/>
      </c>
      <c r="EJ64" s="18" t="str">
        <f t="shared" si="131"/>
        <v/>
      </c>
      <c r="EK64" s="18" t="str">
        <f t="shared" si="131"/>
        <v/>
      </c>
      <c r="EL64" s="18" t="str">
        <f t="shared" si="131"/>
        <v/>
      </c>
      <c r="EM64" s="18" t="str">
        <f t="shared" si="131"/>
        <v/>
      </c>
      <c r="EN64" s="18" t="str">
        <f t="shared" si="131"/>
        <v/>
      </c>
      <c r="EO64" s="18" t="str">
        <f t="shared" si="131"/>
        <v/>
      </c>
      <c r="EP64" s="18" t="str">
        <f t="shared" si="131"/>
        <v/>
      </c>
      <c r="EQ64" s="18" t="str">
        <f t="shared" si="131"/>
        <v/>
      </c>
      <c r="ER64" s="18" t="str">
        <f t="shared" si="131"/>
        <v/>
      </c>
      <c r="ES64" s="18" t="str">
        <f t="shared" si="131"/>
        <v/>
      </c>
      <c r="ET64" s="18" t="str">
        <f t="shared" si="131"/>
        <v/>
      </c>
      <c r="EU64" s="18" t="str">
        <f t="shared" si="131"/>
        <v/>
      </c>
      <c r="EV64" s="18" t="str">
        <f t="shared" si="131"/>
        <v/>
      </c>
      <c r="EW64" s="18" t="str">
        <f t="shared" si="131"/>
        <v/>
      </c>
      <c r="EX64" s="330"/>
      <c r="EY64" s="330"/>
      <c r="EZ64" s="391" t="s">
        <v>1553</v>
      </c>
      <c r="FA64" s="392" t="s">
        <v>1562</v>
      </c>
      <c r="FB64" s="330"/>
      <c r="FC64" s="330"/>
      <c r="FD64" s="355"/>
      <c r="FE64" s="349"/>
      <c r="FF64" s="348"/>
    </row>
    <row r="65" spans="1:162" outlineLevel="1">
      <c r="B65" s="382"/>
      <c r="C65" s="377" t="s">
        <v>32</v>
      </c>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8"/>
      <c r="BK65" s="18"/>
      <c r="BL65" s="18"/>
      <c r="BM65" s="18"/>
      <c r="BN65" s="18"/>
      <c r="BO65" s="18"/>
      <c r="BP65" s="18"/>
      <c r="BQ65" s="18"/>
      <c r="BR65" s="18"/>
      <c r="BS65" s="18"/>
      <c r="BT65" s="18"/>
      <c r="BU65" s="18"/>
      <c r="BV65" s="18"/>
      <c r="BW65" s="18"/>
      <c r="BX65" s="18"/>
      <c r="BY65" s="18"/>
      <c r="BZ65" s="18"/>
      <c r="CA65" s="18"/>
      <c r="CB65" s="18"/>
      <c r="CC65" s="18"/>
      <c r="CD65" s="18"/>
      <c r="CE65" s="18"/>
      <c r="CF65" s="18"/>
      <c r="CG65" s="18"/>
      <c r="CH65" s="18"/>
      <c r="CI65" s="18"/>
      <c r="CJ65" s="18"/>
      <c r="CK65" s="18"/>
      <c r="CL65" s="18"/>
      <c r="CM65" s="18"/>
      <c r="CN65" s="18"/>
      <c r="CO65" s="18"/>
      <c r="CP65" s="18"/>
      <c r="CQ65" s="18"/>
      <c r="CR65" s="18"/>
      <c r="CS65" s="18"/>
      <c r="CT65" s="18"/>
      <c r="CU65" s="18"/>
      <c r="CV65" s="18"/>
      <c r="CW65" s="18"/>
      <c r="CX65" s="18"/>
      <c r="CY65" s="18"/>
      <c r="CZ65" s="18"/>
      <c r="DA65" s="18"/>
      <c r="DB65" s="18"/>
      <c r="DC65" s="18"/>
      <c r="DD65" s="18"/>
      <c r="DE65" s="18"/>
      <c r="DF65" s="18"/>
      <c r="DG65" s="18"/>
      <c r="DH65" s="18"/>
      <c r="DI65" s="18"/>
      <c r="DJ65" s="18"/>
      <c r="DK65" s="18"/>
      <c r="DL65" s="18"/>
      <c r="DM65" s="18"/>
      <c r="DN65" s="18"/>
      <c r="DO65" s="18"/>
      <c r="DP65" s="18"/>
      <c r="DQ65" s="18"/>
      <c r="DR65" s="18"/>
      <c r="DS65" s="18"/>
      <c r="DT65" s="18"/>
      <c r="DU65" s="18"/>
      <c r="DV65" s="18"/>
      <c r="DW65" s="18"/>
      <c r="DX65" s="18"/>
      <c r="DY65" s="18"/>
      <c r="DZ65" s="18"/>
      <c r="EA65" s="18"/>
      <c r="EB65" s="18"/>
      <c r="EC65" s="18"/>
      <c r="ED65" s="18"/>
      <c r="EE65" s="18"/>
      <c r="EF65" s="18"/>
      <c r="EG65" s="18"/>
      <c r="EH65" s="18"/>
      <c r="EI65" s="18"/>
      <c r="EJ65" s="18"/>
      <c r="EK65" s="18"/>
      <c r="EL65" s="18"/>
      <c r="EM65" s="18"/>
      <c r="EN65" s="18"/>
      <c r="EO65" s="18"/>
      <c r="EP65" s="18"/>
      <c r="EQ65" s="18"/>
      <c r="ER65" s="18"/>
      <c r="ES65" s="18"/>
      <c r="ET65" s="18"/>
      <c r="EU65" s="18"/>
      <c r="EV65" s="18"/>
      <c r="EW65" s="18"/>
      <c r="EX65" s="330"/>
      <c r="EY65" s="330"/>
      <c r="EZ65" s="391" t="s">
        <v>1554</v>
      </c>
      <c r="FA65" s="392" t="s">
        <v>1563</v>
      </c>
      <c r="FB65" s="330"/>
      <c r="FC65" s="330"/>
      <c r="FD65" s="355"/>
      <c r="FE65" s="349"/>
      <c r="FF65" s="348"/>
    </row>
    <row r="66" spans="1:162" outlineLevel="1">
      <c r="B66" s="384" t="s">
        <v>2688</v>
      </c>
      <c r="C66" s="377" t="s">
        <v>32</v>
      </c>
      <c r="D66" s="18" t="str">
        <f t="shared" ref="D66:AI66" si="132">IF(D$28="061",D$24,"")</f>
        <v/>
      </c>
      <c r="E66" s="18" t="str">
        <f t="shared" si="132"/>
        <v/>
      </c>
      <c r="F66" s="18" t="str">
        <f t="shared" si="132"/>
        <v/>
      </c>
      <c r="G66" s="18" t="str">
        <f t="shared" si="132"/>
        <v/>
      </c>
      <c r="H66" s="18">
        <f t="shared" si="132"/>
        <v>0</v>
      </c>
      <c r="I66" s="18" t="str">
        <f t="shared" si="132"/>
        <v/>
      </c>
      <c r="J66" s="18" t="str">
        <f t="shared" si="132"/>
        <v/>
      </c>
      <c r="K66" s="18" t="str">
        <f t="shared" si="132"/>
        <v/>
      </c>
      <c r="L66" s="18" t="str">
        <f t="shared" si="132"/>
        <v/>
      </c>
      <c r="M66" s="18" t="str">
        <f t="shared" si="132"/>
        <v/>
      </c>
      <c r="N66" s="18" t="str">
        <f t="shared" si="132"/>
        <v/>
      </c>
      <c r="O66" s="18" t="str">
        <f t="shared" si="132"/>
        <v/>
      </c>
      <c r="P66" s="18" t="str">
        <f t="shared" si="132"/>
        <v/>
      </c>
      <c r="Q66" s="18" t="str">
        <f t="shared" si="132"/>
        <v/>
      </c>
      <c r="R66" s="18" t="str">
        <f t="shared" si="132"/>
        <v/>
      </c>
      <c r="S66" s="18" t="str">
        <f t="shared" si="132"/>
        <v/>
      </c>
      <c r="T66" s="18" t="str">
        <f t="shared" si="132"/>
        <v/>
      </c>
      <c r="U66" s="18" t="str">
        <f t="shared" si="132"/>
        <v/>
      </c>
      <c r="V66" s="18" t="str">
        <f t="shared" si="132"/>
        <v/>
      </c>
      <c r="W66" s="18" t="str">
        <f t="shared" si="132"/>
        <v/>
      </c>
      <c r="X66" s="18" t="str">
        <f t="shared" si="132"/>
        <v/>
      </c>
      <c r="Y66" s="18" t="str">
        <f t="shared" si="132"/>
        <v/>
      </c>
      <c r="Z66" s="18" t="str">
        <f t="shared" si="132"/>
        <v/>
      </c>
      <c r="AA66" s="18" t="str">
        <f t="shared" si="132"/>
        <v/>
      </c>
      <c r="AB66" s="18" t="str">
        <f t="shared" si="132"/>
        <v/>
      </c>
      <c r="AC66" s="18" t="str">
        <f t="shared" si="132"/>
        <v/>
      </c>
      <c r="AD66" s="18" t="str">
        <f t="shared" si="132"/>
        <v/>
      </c>
      <c r="AE66" s="18" t="str">
        <f t="shared" si="132"/>
        <v/>
      </c>
      <c r="AF66" s="18" t="str">
        <f t="shared" si="132"/>
        <v/>
      </c>
      <c r="AG66" s="18" t="str">
        <f t="shared" si="132"/>
        <v/>
      </c>
      <c r="AH66" s="18" t="str">
        <f t="shared" si="132"/>
        <v/>
      </c>
      <c r="AI66" s="18" t="str">
        <f t="shared" si="132"/>
        <v/>
      </c>
      <c r="AJ66" s="18" t="str">
        <f t="shared" ref="AJ66:BO66" si="133">IF(AJ$28="061",AJ$24,"")</f>
        <v/>
      </c>
      <c r="AK66" s="18" t="str">
        <f t="shared" si="133"/>
        <v/>
      </c>
      <c r="AL66" s="18" t="str">
        <f t="shared" si="133"/>
        <v/>
      </c>
      <c r="AM66" s="18" t="str">
        <f t="shared" si="133"/>
        <v/>
      </c>
      <c r="AN66" s="18" t="str">
        <f t="shared" si="133"/>
        <v/>
      </c>
      <c r="AO66" s="18" t="str">
        <f t="shared" si="133"/>
        <v/>
      </c>
      <c r="AP66" s="18" t="str">
        <f t="shared" si="133"/>
        <v/>
      </c>
      <c r="AQ66" s="18" t="str">
        <f t="shared" si="133"/>
        <v/>
      </c>
      <c r="AR66" s="18" t="str">
        <f t="shared" si="133"/>
        <v/>
      </c>
      <c r="AS66" s="18" t="str">
        <f t="shared" si="133"/>
        <v/>
      </c>
      <c r="AT66" s="18" t="str">
        <f t="shared" si="133"/>
        <v/>
      </c>
      <c r="AU66" s="18" t="str">
        <f t="shared" si="133"/>
        <v/>
      </c>
      <c r="AV66" s="18" t="str">
        <f t="shared" si="133"/>
        <v/>
      </c>
      <c r="AW66" s="18" t="str">
        <f t="shared" si="133"/>
        <v/>
      </c>
      <c r="AX66" s="18" t="str">
        <f t="shared" si="133"/>
        <v/>
      </c>
      <c r="AY66" s="18" t="str">
        <f t="shared" si="133"/>
        <v/>
      </c>
      <c r="AZ66" s="18" t="str">
        <f t="shared" si="133"/>
        <v/>
      </c>
      <c r="BA66" s="18" t="str">
        <f t="shared" si="133"/>
        <v/>
      </c>
      <c r="BB66" s="18" t="str">
        <f t="shared" si="133"/>
        <v/>
      </c>
      <c r="BC66" s="18" t="str">
        <f t="shared" si="133"/>
        <v/>
      </c>
      <c r="BD66" s="18" t="str">
        <f t="shared" si="133"/>
        <v/>
      </c>
      <c r="BE66" s="18" t="str">
        <f t="shared" si="133"/>
        <v/>
      </c>
      <c r="BF66" s="18" t="str">
        <f t="shared" si="133"/>
        <v/>
      </c>
      <c r="BG66" s="18" t="str">
        <f t="shared" si="133"/>
        <v/>
      </c>
      <c r="BH66" s="18" t="str">
        <f t="shared" si="133"/>
        <v/>
      </c>
      <c r="BI66" s="18" t="str">
        <f t="shared" si="133"/>
        <v/>
      </c>
      <c r="BJ66" s="18" t="str">
        <f t="shared" si="133"/>
        <v/>
      </c>
      <c r="BK66" s="18" t="str">
        <f t="shared" si="133"/>
        <v/>
      </c>
      <c r="BL66" s="18" t="str">
        <f t="shared" si="133"/>
        <v/>
      </c>
      <c r="BM66" s="18" t="str">
        <f t="shared" si="133"/>
        <v/>
      </c>
      <c r="BN66" s="18" t="str">
        <f t="shared" si="133"/>
        <v/>
      </c>
      <c r="BO66" s="18" t="str">
        <f t="shared" si="133"/>
        <v/>
      </c>
      <c r="BP66" s="18" t="str">
        <f t="shared" ref="BP66:CU66" si="134">IF(BP$28="061",BP$24,"")</f>
        <v/>
      </c>
      <c r="BQ66" s="18" t="str">
        <f t="shared" si="134"/>
        <v/>
      </c>
      <c r="BR66" s="18" t="str">
        <f t="shared" si="134"/>
        <v/>
      </c>
      <c r="BS66" s="18" t="str">
        <f t="shared" si="134"/>
        <v/>
      </c>
      <c r="BT66" s="18" t="str">
        <f t="shared" si="134"/>
        <v/>
      </c>
      <c r="BU66" s="18" t="str">
        <f t="shared" si="134"/>
        <v/>
      </c>
      <c r="BV66" s="18" t="str">
        <f t="shared" si="134"/>
        <v/>
      </c>
      <c r="BW66" s="18" t="str">
        <f t="shared" si="134"/>
        <v/>
      </c>
      <c r="BX66" s="18" t="str">
        <f t="shared" si="134"/>
        <v/>
      </c>
      <c r="BY66" s="18" t="str">
        <f t="shared" si="134"/>
        <v/>
      </c>
      <c r="BZ66" s="18" t="str">
        <f t="shared" si="134"/>
        <v/>
      </c>
      <c r="CA66" s="18" t="str">
        <f t="shared" si="134"/>
        <v/>
      </c>
      <c r="CB66" s="18" t="str">
        <f t="shared" si="134"/>
        <v/>
      </c>
      <c r="CC66" s="18" t="str">
        <f t="shared" si="134"/>
        <v/>
      </c>
      <c r="CD66" s="18" t="str">
        <f t="shared" si="134"/>
        <v/>
      </c>
      <c r="CE66" s="18" t="str">
        <f t="shared" si="134"/>
        <v/>
      </c>
      <c r="CF66" s="18" t="str">
        <f t="shared" si="134"/>
        <v/>
      </c>
      <c r="CG66" s="18" t="str">
        <f t="shared" si="134"/>
        <v/>
      </c>
      <c r="CH66" s="18" t="str">
        <f t="shared" si="134"/>
        <v/>
      </c>
      <c r="CI66" s="18" t="str">
        <f t="shared" si="134"/>
        <v/>
      </c>
      <c r="CJ66" s="18" t="str">
        <f t="shared" si="134"/>
        <v/>
      </c>
      <c r="CK66" s="18" t="str">
        <f t="shared" si="134"/>
        <v/>
      </c>
      <c r="CL66" s="18" t="str">
        <f t="shared" si="134"/>
        <v/>
      </c>
      <c r="CM66" s="18" t="str">
        <f t="shared" si="134"/>
        <v/>
      </c>
      <c r="CN66" s="18" t="str">
        <f t="shared" si="134"/>
        <v/>
      </c>
      <c r="CO66" s="18" t="str">
        <f t="shared" si="134"/>
        <v/>
      </c>
      <c r="CP66" s="18" t="str">
        <f t="shared" si="134"/>
        <v/>
      </c>
      <c r="CQ66" s="18" t="str">
        <f t="shared" si="134"/>
        <v/>
      </c>
      <c r="CR66" s="18" t="str">
        <f t="shared" si="134"/>
        <v/>
      </c>
      <c r="CS66" s="18" t="str">
        <f t="shared" si="134"/>
        <v/>
      </c>
      <c r="CT66" s="18" t="str">
        <f t="shared" si="134"/>
        <v/>
      </c>
      <c r="CU66" s="18" t="str">
        <f t="shared" si="134"/>
        <v/>
      </c>
      <c r="CV66" s="18" t="str">
        <f t="shared" ref="CV66:EA66" si="135">IF(CV$28="061",CV$24,"")</f>
        <v/>
      </c>
      <c r="CW66" s="18" t="str">
        <f t="shared" si="135"/>
        <v/>
      </c>
      <c r="CX66" s="18" t="str">
        <f t="shared" si="135"/>
        <v/>
      </c>
      <c r="CY66" s="18" t="str">
        <f t="shared" si="135"/>
        <v/>
      </c>
      <c r="CZ66" s="18" t="str">
        <f t="shared" si="135"/>
        <v/>
      </c>
      <c r="DA66" s="18" t="str">
        <f t="shared" si="135"/>
        <v/>
      </c>
      <c r="DB66" s="18" t="str">
        <f t="shared" si="135"/>
        <v/>
      </c>
      <c r="DC66" s="18" t="str">
        <f t="shared" si="135"/>
        <v/>
      </c>
      <c r="DD66" s="18" t="str">
        <f t="shared" si="135"/>
        <v/>
      </c>
      <c r="DE66" s="18" t="str">
        <f t="shared" si="135"/>
        <v/>
      </c>
      <c r="DF66" s="18" t="str">
        <f t="shared" si="135"/>
        <v/>
      </c>
      <c r="DG66" s="18" t="str">
        <f t="shared" si="135"/>
        <v/>
      </c>
      <c r="DH66" s="18" t="str">
        <f t="shared" si="135"/>
        <v/>
      </c>
      <c r="DI66" s="18" t="str">
        <f t="shared" si="135"/>
        <v/>
      </c>
      <c r="DJ66" s="18" t="str">
        <f t="shared" si="135"/>
        <v/>
      </c>
      <c r="DK66" s="18" t="str">
        <f t="shared" si="135"/>
        <v/>
      </c>
      <c r="DL66" s="18" t="str">
        <f t="shared" si="135"/>
        <v/>
      </c>
      <c r="DM66" s="18" t="str">
        <f t="shared" si="135"/>
        <v/>
      </c>
      <c r="DN66" s="18" t="str">
        <f t="shared" si="135"/>
        <v/>
      </c>
      <c r="DO66" s="18" t="str">
        <f t="shared" si="135"/>
        <v/>
      </c>
      <c r="DP66" s="18" t="str">
        <f t="shared" si="135"/>
        <v/>
      </c>
      <c r="DQ66" s="18" t="str">
        <f t="shared" si="135"/>
        <v/>
      </c>
      <c r="DR66" s="18" t="str">
        <f t="shared" si="135"/>
        <v/>
      </c>
      <c r="DS66" s="18" t="str">
        <f t="shared" si="135"/>
        <v/>
      </c>
      <c r="DT66" s="18" t="str">
        <f t="shared" si="135"/>
        <v/>
      </c>
      <c r="DU66" s="18" t="str">
        <f t="shared" si="135"/>
        <v/>
      </c>
      <c r="DV66" s="18" t="str">
        <f t="shared" si="135"/>
        <v/>
      </c>
      <c r="DW66" s="18" t="str">
        <f t="shared" si="135"/>
        <v/>
      </c>
      <c r="DX66" s="18" t="str">
        <f t="shared" si="135"/>
        <v/>
      </c>
      <c r="DY66" s="18" t="str">
        <f t="shared" si="135"/>
        <v/>
      </c>
      <c r="DZ66" s="18" t="str">
        <f t="shared" si="135"/>
        <v/>
      </c>
      <c r="EA66" s="18" t="str">
        <f t="shared" si="135"/>
        <v/>
      </c>
      <c r="EB66" s="18" t="str">
        <f t="shared" ref="EB66:EW66" si="136">IF(EB$28="061",EB$24,"")</f>
        <v/>
      </c>
      <c r="EC66" s="18" t="str">
        <f t="shared" si="136"/>
        <v/>
      </c>
      <c r="ED66" s="18" t="str">
        <f t="shared" si="136"/>
        <v/>
      </c>
      <c r="EE66" s="18" t="str">
        <f t="shared" si="136"/>
        <v/>
      </c>
      <c r="EF66" s="18" t="str">
        <f t="shared" si="136"/>
        <v/>
      </c>
      <c r="EG66" s="18" t="str">
        <f t="shared" si="136"/>
        <v/>
      </c>
      <c r="EH66" s="18" t="str">
        <f t="shared" si="136"/>
        <v/>
      </c>
      <c r="EI66" s="18" t="str">
        <f t="shared" si="136"/>
        <v/>
      </c>
      <c r="EJ66" s="18" t="str">
        <f t="shared" si="136"/>
        <v/>
      </c>
      <c r="EK66" s="18" t="str">
        <f t="shared" si="136"/>
        <v/>
      </c>
      <c r="EL66" s="18" t="str">
        <f t="shared" si="136"/>
        <v/>
      </c>
      <c r="EM66" s="18" t="str">
        <f t="shared" si="136"/>
        <v/>
      </c>
      <c r="EN66" s="18" t="str">
        <f t="shared" si="136"/>
        <v/>
      </c>
      <c r="EO66" s="18" t="str">
        <f t="shared" si="136"/>
        <v/>
      </c>
      <c r="EP66" s="18" t="str">
        <f t="shared" si="136"/>
        <v/>
      </c>
      <c r="EQ66" s="18" t="str">
        <f t="shared" si="136"/>
        <v/>
      </c>
      <c r="ER66" s="18" t="str">
        <f t="shared" si="136"/>
        <v/>
      </c>
      <c r="ES66" s="18" t="str">
        <f t="shared" si="136"/>
        <v/>
      </c>
      <c r="ET66" s="18" t="str">
        <f t="shared" si="136"/>
        <v/>
      </c>
      <c r="EU66" s="18" t="str">
        <f t="shared" si="136"/>
        <v/>
      </c>
      <c r="EV66" s="18" t="str">
        <f t="shared" si="136"/>
        <v/>
      </c>
      <c r="EW66" s="18" t="str">
        <f t="shared" si="136"/>
        <v/>
      </c>
      <c r="EX66" s="330"/>
      <c r="EY66" s="330"/>
      <c r="EZ66" s="378" t="s">
        <v>1555</v>
      </c>
      <c r="FA66" s="393" t="s">
        <v>1561</v>
      </c>
      <c r="FB66" s="330"/>
      <c r="FC66" s="330"/>
      <c r="FD66" s="394"/>
      <c r="FE66" s="394"/>
      <c r="FF66" s="330"/>
    </row>
    <row r="67" spans="1:162" outlineLevel="1">
      <c r="B67" s="385" t="s">
        <v>2690</v>
      </c>
      <c r="C67" s="377" t="s">
        <v>32</v>
      </c>
      <c r="D67" s="18" t="str">
        <f t="shared" ref="D67:AI67" si="137">IF(D$28="062",D$24,"")</f>
        <v/>
      </c>
      <c r="E67" s="18" t="str">
        <f t="shared" si="137"/>
        <v/>
      </c>
      <c r="F67" s="18" t="str">
        <f t="shared" si="137"/>
        <v/>
      </c>
      <c r="G67" s="18" t="str">
        <f t="shared" si="137"/>
        <v/>
      </c>
      <c r="H67" s="18" t="str">
        <f t="shared" si="137"/>
        <v/>
      </c>
      <c r="I67" s="18" t="str">
        <f t="shared" si="137"/>
        <v/>
      </c>
      <c r="J67" s="18" t="str">
        <f t="shared" si="137"/>
        <v/>
      </c>
      <c r="K67" s="18" t="str">
        <f t="shared" si="137"/>
        <v/>
      </c>
      <c r="L67" s="18" t="str">
        <f t="shared" si="137"/>
        <v/>
      </c>
      <c r="M67" s="18" t="str">
        <f t="shared" si="137"/>
        <v/>
      </c>
      <c r="N67" s="18" t="str">
        <f t="shared" si="137"/>
        <v/>
      </c>
      <c r="O67" s="18" t="str">
        <f t="shared" si="137"/>
        <v/>
      </c>
      <c r="P67" s="18" t="str">
        <f t="shared" si="137"/>
        <v/>
      </c>
      <c r="Q67" s="18" t="str">
        <f t="shared" si="137"/>
        <v/>
      </c>
      <c r="R67" s="18" t="str">
        <f t="shared" si="137"/>
        <v/>
      </c>
      <c r="S67" s="18" t="str">
        <f t="shared" si="137"/>
        <v/>
      </c>
      <c r="T67" s="18" t="str">
        <f t="shared" si="137"/>
        <v/>
      </c>
      <c r="U67" s="18" t="str">
        <f t="shared" si="137"/>
        <v/>
      </c>
      <c r="V67" s="18" t="str">
        <f t="shared" si="137"/>
        <v/>
      </c>
      <c r="W67" s="18" t="str">
        <f t="shared" si="137"/>
        <v/>
      </c>
      <c r="X67" s="18" t="str">
        <f t="shared" si="137"/>
        <v/>
      </c>
      <c r="Y67" s="18" t="str">
        <f t="shared" si="137"/>
        <v/>
      </c>
      <c r="Z67" s="18" t="str">
        <f t="shared" si="137"/>
        <v/>
      </c>
      <c r="AA67" s="18" t="str">
        <f t="shared" si="137"/>
        <v/>
      </c>
      <c r="AB67" s="18" t="str">
        <f t="shared" si="137"/>
        <v/>
      </c>
      <c r="AC67" s="18" t="str">
        <f t="shared" si="137"/>
        <v/>
      </c>
      <c r="AD67" s="18" t="str">
        <f t="shared" si="137"/>
        <v/>
      </c>
      <c r="AE67" s="18" t="str">
        <f t="shared" si="137"/>
        <v/>
      </c>
      <c r="AF67" s="18" t="str">
        <f t="shared" si="137"/>
        <v/>
      </c>
      <c r="AG67" s="18" t="str">
        <f t="shared" si="137"/>
        <v/>
      </c>
      <c r="AH67" s="18" t="str">
        <f t="shared" si="137"/>
        <v/>
      </c>
      <c r="AI67" s="18" t="str">
        <f t="shared" si="137"/>
        <v/>
      </c>
      <c r="AJ67" s="18" t="str">
        <f t="shared" ref="AJ67:BO67" si="138">IF(AJ$28="062",AJ$24,"")</f>
        <v/>
      </c>
      <c r="AK67" s="18" t="str">
        <f t="shared" si="138"/>
        <v/>
      </c>
      <c r="AL67" s="18" t="str">
        <f t="shared" si="138"/>
        <v/>
      </c>
      <c r="AM67" s="18" t="str">
        <f t="shared" si="138"/>
        <v/>
      </c>
      <c r="AN67" s="18" t="str">
        <f t="shared" si="138"/>
        <v/>
      </c>
      <c r="AO67" s="18" t="str">
        <f t="shared" si="138"/>
        <v/>
      </c>
      <c r="AP67" s="18" t="str">
        <f t="shared" si="138"/>
        <v/>
      </c>
      <c r="AQ67" s="18" t="str">
        <f t="shared" si="138"/>
        <v/>
      </c>
      <c r="AR67" s="18" t="str">
        <f t="shared" si="138"/>
        <v/>
      </c>
      <c r="AS67" s="18" t="str">
        <f t="shared" si="138"/>
        <v/>
      </c>
      <c r="AT67" s="18" t="str">
        <f t="shared" si="138"/>
        <v/>
      </c>
      <c r="AU67" s="18" t="str">
        <f t="shared" si="138"/>
        <v/>
      </c>
      <c r="AV67" s="18" t="str">
        <f t="shared" si="138"/>
        <v/>
      </c>
      <c r="AW67" s="18" t="str">
        <f t="shared" si="138"/>
        <v/>
      </c>
      <c r="AX67" s="18" t="str">
        <f t="shared" si="138"/>
        <v/>
      </c>
      <c r="AY67" s="18" t="str">
        <f t="shared" si="138"/>
        <v/>
      </c>
      <c r="AZ67" s="18" t="str">
        <f t="shared" si="138"/>
        <v/>
      </c>
      <c r="BA67" s="18" t="str">
        <f t="shared" si="138"/>
        <v/>
      </c>
      <c r="BB67" s="18" t="str">
        <f t="shared" si="138"/>
        <v/>
      </c>
      <c r="BC67" s="18" t="str">
        <f t="shared" si="138"/>
        <v/>
      </c>
      <c r="BD67" s="18" t="str">
        <f t="shared" si="138"/>
        <v/>
      </c>
      <c r="BE67" s="18" t="str">
        <f t="shared" si="138"/>
        <v/>
      </c>
      <c r="BF67" s="18" t="str">
        <f t="shared" si="138"/>
        <v/>
      </c>
      <c r="BG67" s="18" t="str">
        <f t="shared" si="138"/>
        <v/>
      </c>
      <c r="BH67" s="18" t="str">
        <f t="shared" si="138"/>
        <v/>
      </c>
      <c r="BI67" s="18" t="str">
        <f t="shared" si="138"/>
        <v/>
      </c>
      <c r="BJ67" s="18" t="str">
        <f t="shared" si="138"/>
        <v/>
      </c>
      <c r="BK67" s="18" t="str">
        <f t="shared" si="138"/>
        <v/>
      </c>
      <c r="BL67" s="18" t="str">
        <f t="shared" si="138"/>
        <v/>
      </c>
      <c r="BM67" s="18" t="str">
        <f t="shared" si="138"/>
        <v/>
      </c>
      <c r="BN67" s="18" t="str">
        <f t="shared" si="138"/>
        <v/>
      </c>
      <c r="BO67" s="18" t="str">
        <f t="shared" si="138"/>
        <v/>
      </c>
      <c r="BP67" s="18" t="str">
        <f t="shared" ref="BP67:CU67" si="139">IF(BP$28="062",BP$24,"")</f>
        <v/>
      </c>
      <c r="BQ67" s="18" t="str">
        <f t="shared" si="139"/>
        <v/>
      </c>
      <c r="BR67" s="18" t="str">
        <f t="shared" si="139"/>
        <v/>
      </c>
      <c r="BS67" s="18" t="str">
        <f t="shared" si="139"/>
        <v/>
      </c>
      <c r="BT67" s="18" t="str">
        <f t="shared" si="139"/>
        <v/>
      </c>
      <c r="BU67" s="18" t="str">
        <f t="shared" si="139"/>
        <v/>
      </c>
      <c r="BV67" s="18" t="str">
        <f t="shared" si="139"/>
        <v/>
      </c>
      <c r="BW67" s="18" t="str">
        <f t="shared" si="139"/>
        <v/>
      </c>
      <c r="BX67" s="18" t="str">
        <f t="shared" si="139"/>
        <v/>
      </c>
      <c r="BY67" s="18" t="str">
        <f t="shared" si="139"/>
        <v/>
      </c>
      <c r="BZ67" s="18" t="str">
        <f t="shared" si="139"/>
        <v/>
      </c>
      <c r="CA67" s="18" t="str">
        <f t="shared" si="139"/>
        <v/>
      </c>
      <c r="CB67" s="18" t="str">
        <f t="shared" si="139"/>
        <v/>
      </c>
      <c r="CC67" s="18" t="str">
        <f t="shared" si="139"/>
        <v/>
      </c>
      <c r="CD67" s="18" t="str">
        <f t="shared" si="139"/>
        <v/>
      </c>
      <c r="CE67" s="18" t="str">
        <f t="shared" si="139"/>
        <v/>
      </c>
      <c r="CF67" s="18" t="str">
        <f t="shared" si="139"/>
        <v/>
      </c>
      <c r="CG67" s="18" t="str">
        <f t="shared" si="139"/>
        <v/>
      </c>
      <c r="CH67" s="18" t="str">
        <f t="shared" si="139"/>
        <v/>
      </c>
      <c r="CI67" s="18" t="str">
        <f t="shared" si="139"/>
        <v/>
      </c>
      <c r="CJ67" s="18" t="str">
        <f t="shared" si="139"/>
        <v/>
      </c>
      <c r="CK67" s="18" t="str">
        <f t="shared" si="139"/>
        <v/>
      </c>
      <c r="CL67" s="18" t="str">
        <f t="shared" si="139"/>
        <v/>
      </c>
      <c r="CM67" s="18" t="str">
        <f t="shared" si="139"/>
        <v/>
      </c>
      <c r="CN67" s="18" t="str">
        <f t="shared" si="139"/>
        <v/>
      </c>
      <c r="CO67" s="18" t="str">
        <f t="shared" si="139"/>
        <v/>
      </c>
      <c r="CP67" s="18" t="str">
        <f t="shared" si="139"/>
        <v/>
      </c>
      <c r="CQ67" s="18" t="str">
        <f t="shared" si="139"/>
        <v/>
      </c>
      <c r="CR67" s="18" t="str">
        <f t="shared" si="139"/>
        <v/>
      </c>
      <c r="CS67" s="18" t="str">
        <f t="shared" si="139"/>
        <v/>
      </c>
      <c r="CT67" s="18" t="str">
        <f t="shared" si="139"/>
        <v/>
      </c>
      <c r="CU67" s="18" t="str">
        <f t="shared" si="139"/>
        <v/>
      </c>
      <c r="CV67" s="18" t="str">
        <f t="shared" ref="CV67:EA67" si="140">IF(CV$28="062",CV$24,"")</f>
        <v/>
      </c>
      <c r="CW67" s="18" t="str">
        <f t="shared" si="140"/>
        <v/>
      </c>
      <c r="CX67" s="18" t="str">
        <f t="shared" si="140"/>
        <v/>
      </c>
      <c r="CY67" s="18" t="str">
        <f t="shared" si="140"/>
        <v/>
      </c>
      <c r="CZ67" s="18" t="str">
        <f t="shared" si="140"/>
        <v/>
      </c>
      <c r="DA67" s="18" t="str">
        <f t="shared" si="140"/>
        <v/>
      </c>
      <c r="DB67" s="18" t="str">
        <f t="shared" si="140"/>
        <v/>
      </c>
      <c r="DC67" s="18" t="str">
        <f t="shared" si="140"/>
        <v/>
      </c>
      <c r="DD67" s="18" t="str">
        <f t="shared" si="140"/>
        <v/>
      </c>
      <c r="DE67" s="18" t="str">
        <f t="shared" si="140"/>
        <v/>
      </c>
      <c r="DF67" s="18" t="str">
        <f t="shared" si="140"/>
        <v/>
      </c>
      <c r="DG67" s="18" t="str">
        <f t="shared" si="140"/>
        <v/>
      </c>
      <c r="DH67" s="18" t="str">
        <f t="shared" si="140"/>
        <v/>
      </c>
      <c r="DI67" s="18" t="str">
        <f t="shared" si="140"/>
        <v/>
      </c>
      <c r="DJ67" s="18" t="str">
        <f t="shared" si="140"/>
        <v/>
      </c>
      <c r="DK67" s="18" t="str">
        <f t="shared" si="140"/>
        <v/>
      </c>
      <c r="DL67" s="18" t="str">
        <f t="shared" si="140"/>
        <v/>
      </c>
      <c r="DM67" s="18" t="str">
        <f t="shared" si="140"/>
        <v/>
      </c>
      <c r="DN67" s="18" t="str">
        <f t="shared" si="140"/>
        <v/>
      </c>
      <c r="DO67" s="18" t="str">
        <f t="shared" si="140"/>
        <v/>
      </c>
      <c r="DP67" s="18" t="str">
        <f t="shared" si="140"/>
        <v/>
      </c>
      <c r="DQ67" s="18" t="str">
        <f t="shared" si="140"/>
        <v/>
      </c>
      <c r="DR67" s="18" t="str">
        <f t="shared" si="140"/>
        <v/>
      </c>
      <c r="DS67" s="18" t="str">
        <f t="shared" si="140"/>
        <v/>
      </c>
      <c r="DT67" s="18" t="str">
        <f t="shared" si="140"/>
        <v/>
      </c>
      <c r="DU67" s="18" t="str">
        <f t="shared" si="140"/>
        <v/>
      </c>
      <c r="DV67" s="18" t="str">
        <f t="shared" si="140"/>
        <v/>
      </c>
      <c r="DW67" s="18" t="str">
        <f t="shared" si="140"/>
        <v/>
      </c>
      <c r="DX67" s="18" t="str">
        <f t="shared" si="140"/>
        <v/>
      </c>
      <c r="DY67" s="18" t="str">
        <f t="shared" si="140"/>
        <v/>
      </c>
      <c r="DZ67" s="18" t="str">
        <f t="shared" si="140"/>
        <v/>
      </c>
      <c r="EA67" s="18" t="str">
        <f t="shared" si="140"/>
        <v/>
      </c>
      <c r="EB67" s="18" t="str">
        <f t="shared" ref="EB67:EW67" si="141">IF(EB$28="062",EB$24,"")</f>
        <v/>
      </c>
      <c r="EC67" s="18" t="str">
        <f t="shared" si="141"/>
        <v/>
      </c>
      <c r="ED67" s="18" t="str">
        <f t="shared" si="141"/>
        <v/>
      </c>
      <c r="EE67" s="18" t="str">
        <f t="shared" si="141"/>
        <v/>
      </c>
      <c r="EF67" s="18" t="str">
        <f t="shared" si="141"/>
        <v/>
      </c>
      <c r="EG67" s="18" t="str">
        <f t="shared" si="141"/>
        <v/>
      </c>
      <c r="EH67" s="18" t="str">
        <f t="shared" si="141"/>
        <v/>
      </c>
      <c r="EI67" s="18" t="str">
        <f t="shared" si="141"/>
        <v/>
      </c>
      <c r="EJ67" s="18" t="str">
        <f t="shared" si="141"/>
        <v/>
      </c>
      <c r="EK67" s="18" t="str">
        <f t="shared" si="141"/>
        <v/>
      </c>
      <c r="EL67" s="18" t="str">
        <f t="shared" si="141"/>
        <v/>
      </c>
      <c r="EM67" s="18" t="str">
        <f t="shared" si="141"/>
        <v/>
      </c>
      <c r="EN67" s="18" t="str">
        <f t="shared" si="141"/>
        <v/>
      </c>
      <c r="EO67" s="18" t="str">
        <f t="shared" si="141"/>
        <v/>
      </c>
      <c r="EP67" s="18" t="str">
        <f t="shared" si="141"/>
        <v/>
      </c>
      <c r="EQ67" s="18" t="str">
        <f t="shared" si="141"/>
        <v/>
      </c>
      <c r="ER67" s="18" t="str">
        <f t="shared" si="141"/>
        <v/>
      </c>
      <c r="ES67" s="18" t="str">
        <f t="shared" si="141"/>
        <v/>
      </c>
      <c r="ET67" s="18" t="str">
        <f t="shared" si="141"/>
        <v/>
      </c>
      <c r="EU67" s="18" t="str">
        <f t="shared" si="141"/>
        <v/>
      </c>
      <c r="EV67" s="18" t="str">
        <f t="shared" si="141"/>
        <v/>
      </c>
      <c r="EW67" s="18" t="str">
        <f t="shared" si="141"/>
        <v/>
      </c>
      <c r="EX67" s="330"/>
      <c r="EY67" s="330"/>
      <c r="EZ67" s="378" t="s">
        <v>1556</v>
      </c>
      <c r="FA67" s="393" t="s">
        <v>1564</v>
      </c>
      <c r="FB67" s="330"/>
      <c r="FC67" s="330"/>
      <c r="FD67" s="394"/>
      <c r="FE67" s="394"/>
      <c r="FF67" s="330"/>
    </row>
    <row r="68" spans="1:162" outlineLevel="1">
      <c r="B68" s="386"/>
      <c r="C68" s="377" t="s">
        <v>32</v>
      </c>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8"/>
      <c r="BK68" s="18"/>
      <c r="BL68" s="18"/>
      <c r="BM68" s="18"/>
      <c r="BN68" s="18"/>
      <c r="BO68" s="18"/>
      <c r="BP68" s="18"/>
      <c r="BQ68" s="18"/>
      <c r="BR68" s="18"/>
      <c r="BS68" s="18"/>
      <c r="BT68" s="18"/>
      <c r="BU68" s="18"/>
      <c r="BV68" s="18"/>
      <c r="BW68" s="18"/>
      <c r="BX68" s="18"/>
      <c r="BY68" s="18"/>
      <c r="BZ68" s="18"/>
      <c r="CA68" s="18"/>
      <c r="CB68" s="18"/>
      <c r="CC68" s="18"/>
      <c r="CD68" s="18"/>
      <c r="CE68" s="18"/>
      <c r="CF68" s="18"/>
      <c r="CG68" s="18"/>
      <c r="CH68" s="18"/>
      <c r="CI68" s="18"/>
      <c r="CJ68" s="18"/>
      <c r="CK68" s="18"/>
      <c r="CL68" s="18"/>
      <c r="CM68" s="18"/>
      <c r="CN68" s="18"/>
      <c r="CO68" s="18"/>
      <c r="CP68" s="18"/>
      <c r="CQ68" s="18"/>
      <c r="CR68" s="18"/>
      <c r="CS68" s="18"/>
      <c r="CT68" s="18"/>
      <c r="CU68" s="18"/>
      <c r="CV68" s="18"/>
      <c r="CW68" s="18"/>
      <c r="CX68" s="18"/>
      <c r="CY68" s="18"/>
      <c r="CZ68" s="18"/>
      <c r="DA68" s="18"/>
      <c r="DB68" s="18"/>
      <c r="DC68" s="18"/>
      <c r="DD68" s="18"/>
      <c r="DE68" s="18"/>
      <c r="DF68" s="18"/>
      <c r="DG68" s="18"/>
      <c r="DH68" s="18"/>
      <c r="DI68" s="18"/>
      <c r="DJ68" s="18"/>
      <c r="DK68" s="18"/>
      <c r="DL68" s="18"/>
      <c r="DM68" s="18"/>
      <c r="DN68" s="18"/>
      <c r="DO68" s="18"/>
      <c r="DP68" s="18"/>
      <c r="DQ68" s="18"/>
      <c r="DR68" s="18"/>
      <c r="DS68" s="18"/>
      <c r="DT68" s="18"/>
      <c r="DU68" s="18"/>
      <c r="DV68" s="18"/>
      <c r="DW68" s="18"/>
      <c r="DX68" s="18"/>
      <c r="DY68" s="18"/>
      <c r="DZ68" s="18"/>
      <c r="EA68" s="18"/>
      <c r="EB68" s="18"/>
      <c r="EC68" s="18"/>
      <c r="ED68" s="18"/>
      <c r="EE68" s="18"/>
      <c r="EF68" s="18"/>
      <c r="EG68" s="18"/>
      <c r="EH68" s="18"/>
      <c r="EI68" s="18"/>
      <c r="EJ68" s="18"/>
      <c r="EK68" s="18"/>
      <c r="EL68" s="18"/>
      <c r="EM68" s="18"/>
      <c r="EN68" s="18"/>
      <c r="EO68" s="18"/>
      <c r="EP68" s="18"/>
      <c r="EQ68" s="18"/>
      <c r="ER68" s="18"/>
      <c r="ES68" s="18"/>
      <c r="ET68" s="18"/>
      <c r="EU68" s="18"/>
      <c r="EV68" s="18"/>
      <c r="EW68" s="18"/>
      <c r="EX68" s="330"/>
      <c r="EY68" s="330"/>
      <c r="EZ68" s="378" t="s">
        <v>1557</v>
      </c>
      <c r="FA68" s="393" t="s">
        <v>1560</v>
      </c>
      <c r="FB68" s="330"/>
      <c r="FC68" s="330"/>
      <c r="FD68" s="394"/>
      <c r="FE68" s="394"/>
      <c r="FF68" s="330"/>
    </row>
    <row r="69" spans="1:162" outlineLevel="1">
      <c r="B69" s="382"/>
      <c r="C69" s="377" t="s">
        <v>32</v>
      </c>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8"/>
      <c r="BK69" s="18"/>
      <c r="BL69" s="18"/>
      <c r="BM69" s="18"/>
      <c r="BN69" s="18"/>
      <c r="BO69" s="18"/>
      <c r="BP69" s="18"/>
      <c r="BQ69" s="18"/>
      <c r="BR69" s="18"/>
      <c r="BS69" s="18"/>
      <c r="BT69" s="18"/>
      <c r="BU69" s="18"/>
      <c r="BV69" s="18"/>
      <c r="BW69" s="18"/>
      <c r="BX69" s="18"/>
      <c r="BY69" s="18"/>
      <c r="BZ69" s="18"/>
      <c r="CA69" s="18"/>
      <c r="CB69" s="18"/>
      <c r="CC69" s="18"/>
      <c r="CD69" s="18"/>
      <c r="CE69" s="18"/>
      <c r="CF69" s="18"/>
      <c r="CG69" s="18"/>
      <c r="CH69" s="18"/>
      <c r="CI69" s="18"/>
      <c r="CJ69" s="18"/>
      <c r="CK69" s="18"/>
      <c r="CL69" s="18"/>
      <c r="CM69" s="18"/>
      <c r="CN69" s="18"/>
      <c r="CO69" s="18"/>
      <c r="CP69" s="18"/>
      <c r="CQ69" s="18"/>
      <c r="CR69" s="18"/>
      <c r="CS69" s="18"/>
      <c r="CT69" s="18"/>
      <c r="CU69" s="18"/>
      <c r="CV69" s="18"/>
      <c r="CW69" s="18"/>
      <c r="CX69" s="18"/>
      <c r="CY69" s="18"/>
      <c r="CZ69" s="18"/>
      <c r="DA69" s="18"/>
      <c r="DB69" s="18"/>
      <c r="DC69" s="18"/>
      <c r="DD69" s="18"/>
      <c r="DE69" s="18"/>
      <c r="DF69" s="18"/>
      <c r="DG69" s="18"/>
      <c r="DH69" s="18"/>
      <c r="DI69" s="18"/>
      <c r="DJ69" s="18"/>
      <c r="DK69" s="18"/>
      <c r="DL69" s="18"/>
      <c r="DM69" s="18"/>
      <c r="DN69" s="18"/>
      <c r="DO69" s="18"/>
      <c r="DP69" s="18"/>
      <c r="DQ69" s="18"/>
      <c r="DR69" s="18"/>
      <c r="DS69" s="18"/>
      <c r="DT69" s="18"/>
      <c r="DU69" s="18"/>
      <c r="DV69" s="18"/>
      <c r="DW69" s="18"/>
      <c r="DX69" s="18"/>
      <c r="DY69" s="18"/>
      <c r="DZ69" s="18"/>
      <c r="EA69" s="18"/>
      <c r="EB69" s="18"/>
      <c r="EC69" s="18"/>
      <c r="ED69" s="18"/>
      <c r="EE69" s="18"/>
      <c r="EF69" s="18"/>
      <c r="EG69" s="18"/>
      <c r="EH69" s="18"/>
      <c r="EI69" s="18"/>
      <c r="EJ69" s="18"/>
      <c r="EK69" s="18"/>
      <c r="EL69" s="18"/>
      <c r="EM69" s="18"/>
      <c r="EN69" s="18"/>
      <c r="EO69" s="18"/>
      <c r="EP69" s="18"/>
      <c r="EQ69" s="18"/>
      <c r="ER69" s="18"/>
      <c r="ES69" s="18"/>
      <c r="ET69" s="18"/>
      <c r="EU69" s="18"/>
      <c r="EV69" s="18"/>
      <c r="EW69" s="18"/>
      <c r="EX69" s="330"/>
      <c r="EY69" s="330"/>
      <c r="EZ69" s="391" t="s">
        <v>1558</v>
      </c>
      <c r="FA69" s="392" t="s">
        <v>1569</v>
      </c>
      <c r="FB69" s="330"/>
      <c r="FC69" s="330"/>
      <c r="FD69" s="355"/>
      <c r="FE69" s="349"/>
      <c r="FF69" s="394"/>
    </row>
    <row r="70" spans="1:162" outlineLevel="1">
      <c r="B70" s="384" t="s">
        <v>1155</v>
      </c>
      <c r="C70" s="377" t="s">
        <v>32</v>
      </c>
      <c r="D70" s="18" t="str">
        <f t="shared" ref="D70:AI70" si="142">IF(D$28="081",D$24,"")</f>
        <v/>
      </c>
      <c r="E70" s="18" t="str">
        <f t="shared" si="142"/>
        <v/>
      </c>
      <c r="F70" s="18" t="str">
        <f t="shared" si="142"/>
        <v/>
      </c>
      <c r="G70" s="18" t="str">
        <f t="shared" si="142"/>
        <v/>
      </c>
      <c r="H70" s="18" t="str">
        <f t="shared" si="142"/>
        <v/>
      </c>
      <c r="I70" s="18" t="str">
        <f t="shared" si="142"/>
        <v/>
      </c>
      <c r="J70" s="18" t="str">
        <f t="shared" si="142"/>
        <v/>
      </c>
      <c r="K70" s="18" t="str">
        <f t="shared" si="142"/>
        <v/>
      </c>
      <c r="L70" s="18" t="str">
        <f t="shared" si="142"/>
        <v/>
      </c>
      <c r="M70" s="18" t="str">
        <f t="shared" si="142"/>
        <v/>
      </c>
      <c r="N70" s="18" t="str">
        <f t="shared" si="142"/>
        <v/>
      </c>
      <c r="O70" s="18" t="str">
        <f t="shared" si="142"/>
        <v/>
      </c>
      <c r="P70" s="18" t="str">
        <f t="shared" si="142"/>
        <v/>
      </c>
      <c r="Q70" s="18" t="str">
        <f t="shared" si="142"/>
        <v/>
      </c>
      <c r="R70" s="18" t="str">
        <f t="shared" si="142"/>
        <v/>
      </c>
      <c r="S70" s="18" t="str">
        <f t="shared" si="142"/>
        <v/>
      </c>
      <c r="T70" s="18" t="str">
        <f t="shared" si="142"/>
        <v/>
      </c>
      <c r="U70" s="18" t="str">
        <f t="shared" si="142"/>
        <v/>
      </c>
      <c r="V70" s="18" t="str">
        <f t="shared" si="142"/>
        <v/>
      </c>
      <c r="W70" s="18" t="str">
        <f t="shared" si="142"/>
        <v/>
      </c>
      <c r="X70" s="18" t="str">
        <f t="shared" si="142"/>
        <v/>
      </c>
      <c r="Y70" s="18" t="str">
        <f t="shared" si="142"/>
        <v/>
      </c>
      <c r="Z70" s="18" t="str">
        <f t="shared" si="142"/>
        <v/>
      </c>
      <c r="AA70" s="18" t="str">
        <f t="shared" si="142"/>
        <v/>
      </c>
      <c r="AB70" s="18" t="str">
        <f t="shared" si="142"/>
        <v/>
      </c>
      <c r="AC70" s="18" t="str">
        <f t="shared" si="142"/>
        <v/>
      </c>
      <c r="AD70" s="18" t="str">
        <f t="shared" si="142"/>
        <v/>
      </c>
      <c r="AE70" s="18" t="str">
        <f t="shared" si="142"/>
        <v/>
      </c>
      <c r="AF70" s="18" t="str">
        <f t="shared" si="142"/>
        <v/>
      </c>
      <c r="AG70" s="18" t="str">
        <f t="shared" si="142"/>
        <v/>
      </c>
      <c r="AH70" s="18" t="str">
        <f t="shared" si="142"/>
        <v/>
      </c>
      <c r="AI70" s="18" t="str">
        <f t="shared" si="142"/>
        <v/>
      </c>
      <c r="AJ70" s="18" t="str">
        <f t="shared" ref="AJ70:BO70" si="143">IF(AJ$28="081",AJ$24,"")</f>
        <v/>
      </c>
      <c r="AK70" s="18" t="str">
        <f t="shared" si="143"/>
        <v/>
      </c>
      <c r="AL70" s="18" t="str">
        <f t="shared" si="143"/>
        <v/>
      </c>
      <c r="AM70" s="18" t="str">
        <f t="shared" si="143"/>
        <v/>
      </c>
      <c r="AN70" s="18" t="str">
        <f t="shared" si="143"/>
        <v/>
      </c>
      <c r="AO70" s="18" t="str">
        <f t="shared" si="143"/>
        <v/>
      </c>
      <c r="AP70" s="18" t="str">
        <f t="shared" si="143"/>
        <v/>
      </c>
      <c r="AQ70" s="18" t="str">
        <f t="shared" si="143"/>
        <v/>
      </c>
      <c r="AR70" s="18" t="str">
        <f t="shared" si="143"/>
        <v/>
      </c>
      <c r="AS70" s="18" t="str">
        <f t="shared" si="143"/>
        <v/>
      </c>
      <c r="AT70" s="18" t="str">
        <f t="shared" si="143"/>
        <v/>
      </c>
      <c r="AU70" s="18" t="str">
        <f t="shared" si="143"/>
        <v/>
      </c>
      <c r="AV70" s="18" t="str">
        <f t="shared" si="143"/>
        <v/>
      </c>
      <c r="AW70" s="18" t="str">
        <f t="shared" si="143"/>
        <v/>
      </c>
      <c r="AX70" s="18" t="str">
        <f t="shared" si="143"/>
        <v/>
      </c>
      <c r="AY70" s="18" t="str">
        <f t="shared" si="143"/>
        <v/>
      </c>
      <c r="AZ70" s="18" t="str">
        <f t="shared" si="143"/>
        <v/>
      </c>
      <c r="BA70" s="18" t="str">
        <f t="shared" si="143"/>
        <v/>
      </c>
      <c r="BB70" s="18" t="str">
        <f t="shared" si="143"/>
        <v/>
      </c>
      <c r="BC70" s="18" t="str">
        <f t="shared" si="143"/>
        <v/>
      </c>
      <c r="BD70" s="18" t="str">
        <f t="shared" si="143"/>
        <v/>
      </c>
      <c r="BE70" s="18" t="str">
        <f t="shared" si="143"/>
        <v/>
      </c>
      <c r="BF70" s="18" t="str">
        <f t="shared" si="143"/>
        <v/>
      </c>
      <c r="BG70" s="18" t="str">
        <f t="shared" si="143"/>
        <v/>
      </c>
      <c r="BH70" s="18" t="str">
        <f t="shared" si="143"/>
        <v/>
      </c>
      <c r="BI70" s="18" t="str">
        <f t="shared" si="143"/>
        <v/>
      </c>
      <c r="BJ70" s="18" t="str">
        <f t="shared" si="143"/>
        <v/>
      </c>
      <c r="BK70" s="18" t="str">
        <f t="shared" si="143"/>
        <v/>
      </c>
      <c r="BL70" s="18" t="str">
        <f t="shared" si="143"/>
        <v/>
      </c>
      <c r="BM70" s="18" t="str">
        <f t="shared" si="143"/>
        <v/>
      </c>
      <c r="BN70" s="18" t="str">
        <f t="shared" si="143"/>
        <v/>
      </c>
      <c r="BO70" s="18" t="str">
        <f t="shared" si="143"/>
        <v/>
      </c>
      <c r="BP70" s="18" t="str">
        <f t="shared" ref="BP70:CU70" si="144">IF(BP$28="081",BP$24,"")</f>
        <v/>
      </c>
      <c r="BQ70" s="18" t="str">
        <f t="shared" si="144"/>
        <v/>
      </c>
      <c r="BR70" s="18" t="str">
        <f t="shared" si="144"/>
        <v/>
      </c>
      <c r="BS70" s="18" t="str">
        <f t="shared" si="144"/>
        <v/>
      </c>
      <c r="BT70" s="18" t="str">
        <f t="shared" si="144"/>
        <v/>
      </c>
      <c r="BU70" s="18" t="str">
        <f t="shared" si="144"/>
        <v/>
      </c>
      <c r="BV70" s="18" t="str">
        <f t="shared" si="144"/>
        <v/>
      </c>
      <c r="BW70" s="18" t="str">
        <f t="shared" si="144"/>
        <v/>
      </c>
      <c r="BX70" s="18" t="str">
        <f t="shared" si="144"/>
        <v/>
      </c>
      <c r="BY70" s="18" t="str">
        <f t="shared" si="144"/>
        <v/>
      </c>
      <c r="BZ70" s="18" t="str">
        <f t="shared" si="144"/>
        <v/>
      </c>
      <c r="CA70" s="18" t="str">
        <f t="shared" si="144"/>
        <v/>
      </c>
      <c r="CB70" s="18" t="str">
        <f t="shared" si="144"/>
        <v/>
      </c>
      <c r="CC70" s="18" t="str">
        <f t="shared" si="144"/>
        <v/>
      </c>
      <c r="CD70" s="18" t="str">
        <f t="shared" si="144"/>
        <v/>
      </c>
      <c r="CE70" s="18" t="str">
        <f t="shared" si="144"/>
        <v/>
      </c>
      <c r="CF70" s="18" t="str">
        <f t="shared" si="144"/>
        <v/>
      </c>
      <c r="CG70" s="18" t="str">
        <f t="shared" si="144"/>
        <v/>
      </c>
      <c r="CH70" s="18" t="str">
        <f t="shared" si="144"/>
        <v/>
      </c>
      <c r="CI70" s="18" t="str">
        <f t="shared" si="144"/>
        <v/>
      </c>
      <c r="CJ70" s="18" t="str">
        <f t="shared" si="144"/>
        <v/>
      </c>
      <c r="CK70" s="18" t="str">
        <f t="shared" si="144"/>
        <v/>
      </c>
      <c r="CL70" s="18" t="str">
        <f t="shared" si="144"/>
        <v/>
      </c>
      <c r="CM70" s="18" t="str">
        <f t="shared" si="144"/>
        <v/>
      </c>
      <c r="CN70" s="18" t="str">
        <f t="shared" si="144"/>
        <v/>
      </c>
      <c r="CO70" s="18" t="str">
        <f t="shared" si="144"/>
        <v/>
      </c>
      <c r="CP70" s="18" t="str">
        <f t="shared" si="144"/>
        <v/>
      </c>
      <c r="CQ70" s="18" t="str">
        <f t="shared" si="144"/>
        <v/>
      </c>
      <c r="CR70" s="18" t="str">
        <f t="shared" si="144"/>
        <v/>
      </c>
      <c r="CS70" s="18" t="str">
        <f t="shared" si="144"/>
        <v/>
      </c>
      <c r="CT70" s="18" t="str">
        <f t="shared" si="144"/>
        <v/>
      </c>
      <c r="CU70" s="18" t="str">
        <f t="shared" si="144"/>
        <v/>
      </c>
      <c r="CV70" s="18" t="str">
        <f t="shared" ref="CV70:EA70" si="145">IF(CV$28="081",CV$24,"")</f>
        <v/>
      </c>
      <c r="CW70" s="18" t="str">
        <f t="shared" si="145"/>
        <v/>
      </c>
      <c r="CX70" s="18" t="str">
        <f t="shared" si="145"/>
        <v/>
      </c>
      <c r="CY70" s="18" t="str">
        <f t="shared" si="145"/>
        <v/>
      </c>
      <c r="CZ70" s="18" t="str">
        <f t="shared" si="145"/>
        <v/>
      </c>
      <c r="DA70" s="18" t="str">
        <f t="shared" si="145"/>
        <v/>
      </c>
      <c r="DB70" s="18" t="str">
        <f t="shared" si="145"/>
        <v/>
      </c>
      <c r="DC70" s="18" t="str">
        <f t="shared" si="145"/>
        <v/>
      </c>
      <c r="DD70" s="18" t="str">
        <f t="shared" si="145"/>
        <v/>
      </c>
      <c r="DE70" s="18" t="str">
        <f t="shared" si="145"/>
        <v/>
      </c>
      <c r="DF70" s="18" t="str">
        <f t="shared" si="145"/>
        <v/>
      </c>
      <c r="DG70" s="18" t="str">
        <f t="shared" si="145"/>
        <v/>
      </c>
      <c r="DH70" s="18" t="str">
        <f t="shared" si="145"/>
        <v/>
      </c>
      <c r="DI70" s="18" t="str">
        <f t="shared" si="145"/>
        <v/>
      </c>
      <c r="DJ70" s="18" t="str">
        <f t="shared" si="145"/>
        <v/>
      </c>
      <c r="DK70" s="18" t="str">
        <f t="shared" si="145"/>
        <v/>
      </c>
      <c r="DL70" s="18" t="str">
        <f t="shared" si="145"/>
        <v/>
      </c>
      <c r="DM70" s="18" t="str">
        <f t="shared" si="145"/>
        <v/>
      </c>
      <c r="DN70" s="18" t="str">
        <f t="shared" si="145"/>
        <v/>
      </c>
      <c r="DO70" s="18" t="str">
        <f t="shared" si="145"/>
        <v/>
      </c>
      <c r="DP70" s="18" t="str">
        <f t="shared" si="145"/>
        <v/>
      </c>
      <c r="DQ70" s="18" t="str">
        <f t="shared" si="145"/>
        <v/>
      </c>
      <c r="DR70" s="18" t="str">
        <f t="shared" si="145"/>
        <v/>
      </c>
      <c r="DS70" s="18" t="str">
        <f t="shared" si="145"/>
        <v/>
      </c>
      <c r="DT70" s="18" t="str">
        <f t="shared" si="145"/>
        <v/>
      </c>
      <c r="DU70" s="18" t="str">
        <f t="shared" si="145"/>
        <v/>
      </c>
      <c r="DV70" s="18" t="str">
        <f t="shared" si="145"/>
        <v/>
      </c>
      <c r="DW70" s="18" t="str">
        <f t="shared" si="145"/>
        <v/>
      </c>
      <c r="DX70" s="18" t="str">
        <f t="shared" si="145"/>
        <v/>
      </c>
      <c r="DY70" s="18" t="str">
        <f t="shared" si="145"/>
        <v/>
      </c>
      <c r="DZ70" s="18" t="str">
        <f t="shared" si="145"/>
        <v/>
      </c>
      <c r="EA70" s="18" t="str">
        <f t="shared" si="145"/>
        <v/>
      </c>
      <c r="EB70" s="18" t="str">
        <f t="shared" ref="EB70:EW70" si="146">IF(EB$28="081",EB$24,"")</f>
        <v/>
      </c>
      <c r="EC70" s="18" t="str">
        <f t="shared" si="146"/>
        <v/>
      </c>
      <c r="ED70" s="18" t="str">
        <f t="shared" si="146"/>
        <v/>
      </c>
      <c r="EE70" s="18" t="str">
        <f t="shared" si="146"/>
        <v/>
      </c>
      <c r="EF70" s="18" t="str">
        <f t="shared" si="146"/>
        <v/>
      </c>
      <c r="EG70" s="18" t="str">
        <f t="shared" si="146"/>
        <v/>
      </c>
      <c r="EH70" s="18" t="str">
        <f t="shared" si="146"/>
        <v/>
      </c>
      <c r="EI70" s="18" t="str">
        <f t="shared" si="146"/>
        <v/>
      </c>
      <c r="EJ70" s="18" t="str">
        <f t="shared" si="146"/>
        <v/>
      </c>
      <c r="EK70" s="18" t="str">
        <f t="shared" si="146"/>
        <v/>
      </c>
      <c r="EL70" s="18" t="str">
        <f t="shared" si="146"/>
        <v/>
      </c>
      <c r="EM70" s="18" t="str">
        <f t="shared" si="146"/>
        <v/>
      </c>
      <c r="EN70" s="18" t="str">
        <f t="shared" si="146"/>
        <v/>
      </c>
      <c r="EO70" s="18" t="str">
        <f t="shared" si="146"/>
        <v/>
      </c>
      <c r="EP70" s="18" t="str">
        <f t="shared" si="146"/>
        <v/>
      </c>
      <c r="EQ70" s="18" t="str">
        <f t="shared" si="146"/>
        <v/>
      </c>
      <c r="ER70" s="18" t="str">
        <f t="shared" si="146"/>
        <v/>
      </c>
      <c r="ES70" s="18" t="str">
        <f t="shared" si="146"/>
        <v/>
      </c>
      <c r="ET70" s="18" t="str">
        <f t="shared" si="146"/>
        <v/>
      </c>
      <c r="EU70" s="18" t="str">
        <f t="shared" si="146"/>
        <v/>
      </c>
      <c r="EV70" s="18" t="str">
        <f t="shared" si="146"/>
        <v/>
      </c>
      <c r="EW70" s="18" t="str">
        <f t="shared" si="146"/>
        <v/>
      </c>
      <c r="EX70" s="330"/>
      <c r="EY70" s="330"/>
      <c r="EZ70" s="330"/>
      <c r="FA70" s="330"/>
      <c r="FB70" s="330"/>
      <c r="FC70" s="330"/>
      <c r="FD70" s="394"/>
      <c r="FE70" s="394"/>
      <c r="FF70" s="330"/>
    </row>
    <row r="71" spans="1:162" ht="24" outlineLevel="1">
      <c r="B71" s="385" t="s">
        <v>1668</v>
      </c>
      <c r="C71" s="377" t="s">
        <v>32</v>
      </c>
      <c r="D71" s="18" t="str">
        <f t="shared" ref="D71:AI71" si="147">IF(D$28="082",D$24,"")</f>
        <v/>
      </c>
      <c r="E71" s="18" t="str">
        <f t="shared" si="147"/>
        <v/>
      </c>
      <c r="F71" s="18" t="str">
        <f t="shared" si="147"/>
        <v/>
      </c>
      <c r="G71" s="18" t="str">
        <f t="shared" si="147"/>
        <v/>
      </c>
      <c r="H71" s="18" t="str">
        <f t="shared" si="147"/>
        <v/>
      </c>
      <c r="I71" s="18" t="str">
        <f t="shared" si="147"/>
        <v/>
      </c>
      <c r="J71" s="18" t="str">
        <f t="shared" si="147"/>
        <v/>
      </c>
      <c r="K71" s="18" t="str">
        <f t="shared" si="147"/>
        <v/>
      </c>
      <c r="L71" s="18" t="str">
        <f t="shared" si="147"/>
        <v/>
      </c>
      <c r="M71" s="18" t="str">
        <f t="shared" si="147"/>
        <v/>
      </c>
      <c r="N71" s="18" t="str">
        <f t="shared" si="147"/>
        <v/>
      </c>
      <c r="O71" s="18" t="str">
        <f t="shared" si="147"/>
        <v/>
      </c>
      <c r="P71" s="18" t="str">
        <f t="shared" si="147"/>
        <v/>
      </c>
      <c r="Q71" s="18" t="str">
        <f t="shared" si="147"/>
        <v/>
      </c>
      <c r="R71" s="18" t="str">
        <f t="shared" si="147"/>
        <v/>
      </c>
      <c r="S71" s="18" t="str">
        <f t="shared" si="147"/>
        <v/>
      </c>
      <c r="T71" s="18" t="str">
        <f t="shared" si="147"/>
        <v/>
      </c>
      <c r="U71" s="18" t="str">
        <f t="shared" si="147"/>
        <v/>
      </c>
      <c r="V71" s="18" t="str">
        <f t="shared" si="147"/>
        <v/>
      </c>
      <c r="W71" s="18" t="str">
        <f t="shared" si="147"/>
        <v/>
      </c>
      <c r="X71" s="18" t="str">
        <f t="shared" si="147"/>
        <v/>
      </c>
      <c r="Y71" s="18" t="str">
        <f t="shared" si="147"/>
        <v/>
      </c>
      <c r="Z71" s="18" t="str">
        <f t="shared" si="147"/>
        <v/>
      </c>
      <c r="AA71" s="18" t="str">
        <f t="shared" si="147"/>
        <v/>
      </c>
      <c r="AB71" s="18" t="str">
        <f t="shared" si="147"/>
        <v/>
      </c>
      <c r="AC71" s="18" t="str">
        <f t="shared" si="147"/>
        <v/>
      </c>
      <c r="AD71" s="18" t="str">
        <f t="shared" si="147"/>
        <v/>
      </c>
      <c r="AE71" s="18" t="str">
        <f t="shared" si="147"/>
        <v/>
      </c>
      <c r="AF71" s="18" t="str">
        <f t="shared" si="147"/>
        <v/>
      </c>
      <c r="AG71" s="18" t="str">
        <f t="shared" si="147"/>
        <v/>
      </c>
      <c r="AH71" s="18" t="str">
        <f t="shared" si="147"/>
        <v/>
      </c>
      <c r="AI71" s="18" t="str">
        <f t="shared" si="147"/>
        <v/>
      </c>
      <c r="AJ71" s="18" t="str">
        <f t="shared" ref="AJ71:BO71" si="148">IF(AJ$28="082",AJ$24,"")</f>
        <v/>
      </c>
      <c r="AK71" s="18" t="str">
        <f t="shared" si="148"/>
        <v/>
      </c>
      <c r="AL71" s="18" t="str">
        <f t="shared" si="148"/>
        <v/>
      </c>
      <c r="AM71" s="18" t="str">
        <f t="shared" si="148"/>
        <v/>
      </c>
      <c r="AN71" s="18" t="str">
        <f t="shared" si="148"/>
        <v/>
      </c>
      <c r="AO71" s="18" t="str">
        <f t="shared" si="148"/>
        <v/>
      </c>
      <c r="AP71" s="18" t="str">
        <f t="shared" si="148"/>
        <v/>
      </c>
      <c r="AQ71" s="18" t="str">
        <f t="shared" si="148"/>
        <v/>
      </c>
      <c r="AR71" s="18" t="str">
        <f t="shared" si="148"/>
        <v/>
      </c>
      <c r="AS71" s="18" t="str">
        <f t="shared" si="148"/>
        <v/>
      </c>
      <c r="AT71" s="18" t="str">
        <f t="shared" si="148"/>
        <v/>
      </c>
      <c r="AU71" s="18" t="str">
        <f t="shared" si="148"/>
        <v/>
      </c>
      <c r="AV71" s="18" t="str">
        <f t="shared" si="148"/>
        <v/>
      </c>
      <c r="AW71" s="18" t="str">
        <f t="shared" si="148"/>
        <v/>
      </c>
      <c r="AX71" s="18" t="str">
        <f t="shared" si="148"/>
        <v/>
      </c>
      <c r="AY71" s="18" t="str">
        <f t="shared" si="148"/>
        <v/>
      </c>
      <c r="AZ71" s="18" t="str">
        <f t="shared" si="148"/>
        <v/>
      </c>
      <c r="BA71" s="18" t="str">
        <f t="shared" si="148"/>
        <v/>
      </c>
      <c r="BB71" s="18" t="str">
        <f t="shared" si="148"/>
        <v/>
      </c>
      <c r="BC71" s="18" t="str">
        <f t="shared" si="148"/>
        <v/>
      </c>
      <c r="BD71" s="18" t="str">
        <f t="shared" si="148"/>
        <v/>
      </c>
      <c r="BE71" s="18" t="str">
        <f t="shared" si="148"/>
        <v/>
      </c>
      <c r="BF71" s="18" t="str">
        <f t="shared" si="148"/>
        <v/>
      </c>
      <c r="BG71" s="18" t="str">
        <f t="shared" si="148"/>
        <v/>
      </c>
      <c r="BH71" s="18" t="str">
        <f t="shared" si="148"/>
        <v/>
      </c>
      <c r="BI71" s="18" t="str">
        <f t="shared" si="148"/>
        <v/>
      </c>
      <c r="BJ71" s="18" t="str">
        <f t="shared" si="148"/>
        <v/>
      </c>
      <c r="BK71" s="18" t="str">
        <f t="shared" si="148"/>
        <v/>
      </c>
      <c r="BL71" s="18" t="str">
        <f t="shared" si="148"/>
        <v/>
      </c>
      <c r="BM71" s="18" t="str">
        <f t="shared" si="148"/>
        <v/>
      </c>
      <c r="BN71" s="18" t="str">
        <f t="shared" si="148"/>
        <v/>
      </c>
      <c r="BO71" s="18" t="str">
        <f t="shared" si="148"/>
        <v/>
      </c>
      <c r="BP71" s="18" t="str">
        <f t="shared" ref="BP71:CU71" si="149">IF(BP$28="082",BP$24,"")</f>
        <v/>
      </c>
      <c r="BQ71" s="18" t="str">
        <f t="shared" si="149"/>
        <v/>
      </c>
      <c r="BR71" s="18" t="str">
        <f t="shared" si="149"/>
        <v/>
      </c>
      <c r="BS71" s="18" t="str">
        <f t="shared" si="149"/>
        <v/>
      </c>
      <c r="BT71" s="18" t="str">
        <f t="shared" si="149"/>
        <v/>
      </c>
      <c r="BU71" s="18" t="str">
        <f t="shared" si="149"/>
        <v/>
      </c>
      <c r="BV71" s="18" t="str">
        <f t="shared" si="149"/>
        <v/>
      </c>
      <c r="BW71" s="18" t="str">
        <f t="shared" si="149"/>
        <v/>
      </c>
      <c r="BX71" s="18" t="str">
        <f t="shared" si="149"/>
        <v/>
      </c>
      <c r="BY71" s="18" t="str">
        <f t="shared" si="149"/>
        <v/>
      </c>
      <c r="BZ71" s="18" t="str">
        <f t="shared" si="149"/>
        <v/>
      </c>
      <c r="CA71" s="18" t="str">
        <f t="shared" si="149"/>
        <v/>
      </c>
      <c r="CB71" s="18" t="str">
        <f t="shared" si="149"/>
        <v/>
      </c>
      <c r="CC71" s="18" t="str">
        <f t="shared" si="149"/>
        <v/>
      </c>
      <c r="CD71" s="18" t="str">
        <f t="shared" si="149"/>
        <v/>
      </c>
      <c r="CE71" s="18" t="str">
        <f t="shared" si="149"/>
        <v/>
      </c>
      <c r="CF71" s="18" t="str">
        <f t="shared" si="149"/>
        <v/>
      </c>
      <c r="CG71" s="18" t="str">
        <f t="shared" si="149"/>
        <v/>
      </c>
      <c r="CH71" s="18" t="str">
        <f t="shared" si="149"/>
        <v/>
      </c>
      <c r="CI71" s="18" t="str">
        <f t="shared" si="149"/>
        <v/>
      </c>
      <c r="CJ71" s="18" t="str">
        <f t="shared" si="149"/>
        <v/>
      </c>
      <c r="CK71" s="18" t="str">
        <f t="shared" si="149"/>
        <v/>
      </c>
      <c r="CL71" s="18" t="str">
        <f t="shared" si="149"/>
        <v/>
      </c>
      <c r="CM71" s="18" t="str">
        <f t="shared" si="149"/>
        <v/>
      </c>
      <c r="CN71" s="18" t="str">
        <f t="shared" si="149"/>
        <v/>
      </c>
      <c r="CO71" s="18" t="str">
        <f t="shared" si="149"/>
        <v/>
      </c>
      <c r="CP71" s="18" t="str">
        <f t="shared" si="149"/>
        <v/>
      </c>
      <c r="CQ71" s="18" t="str">
        <f t="shared" si="149"/>
        <v/>
      </c>
      <c r="CR71" s="18" t="str">
        <f t="shared" si="149"/>
        <v/>
      </c>
      <c r="CS71" s="18" t="str">
        <f t="shared" si="149"/>
        <v/>
      </c>
      <c r="CT71" s="18" t="str">
        <f t="shared" si="149"/>
        <v/>
      </c>
      <c r="CU71" s="18" t="str">
        <f t="shared" si="149"/>
        <v/>
      </c>
      <c r="CV71" s="18" t="str">
        <f t="shared" ref="CV71:EA71" si="150">IF(CV$28="082",CV$24,"")</f>
        <v/>
      </c>
      <c r="CW71" s="18" t="str">
        <f t="shared" si="150"/>
        <v/>
      </c>
      <c r="CX71" s="18" t="str">
        <f t="shared" si="150"/>
        <v/>
      </c>
      <c r="CY71" s="18" t="str">
        <f t="shared" si="150"/>
        <v/>
      </c>
      <c r="CZ71" s="18" t="str">
        <f t="shared" si="150"/>
        <v/>
      </c>
      <c r="DA71" s="18" t="str">
        <f t="shared" si="150"/>
        <v/>
      </c>
      <c r="DB71" s="18" t="str">
        <f t="shared" si="150"/>
        <v/>
      </c>
      <c r="DC71" s="18" t="str">
        <f t="shared" si="150"/>
        <v/>
      </c>
      <c r="DD71" s="18" t="str">
        <f t="shared" si="150"/>
        <v/>
      </c>
      <c r="DE71" s="18" t="str">
        <f t="shared" si="150"/>
        <v/>
      </c>
      <c r="DF71" s="18" t="str">
        <f t="shared" si="150"/>
        <v/>
      </c>
      <c r="DG71" s="18" t="str">
        <f t="shared" si="150"/>
        <v/>
      </c>
      <c r="DH71" s="18" t="str">
        <f t="shared" si="150"/>
        <v/>
      </c>
      <c r="DI71" s="18" t="str">
        <f t="shared" si="150"/>
        <v/>
      </c>
      <c r="DJ71" s="18" t="str">
        <f t="shared" si="150"/>
        <v/>
      </c>
      <c r="DK71" s="18" t="str">
        <f t="shared" si="150"/>
        <v/>
      </c>
      <c r="DL71" s="18" t="str">
        <f t="shared" si="150"/>
        <v/>
      </c>
      <c r="DM71" s="18" t="str">
        <f t="shared" si="150"/>
        <v/>
      </c>
      <c r="DN71" s="18" t="str">
        <f t="shared" si="150"/>
        <v/>
      </c>
      <c r="DO71" s="18" t="str">
        <f t="shared" si="150"/>
        <v/>
      </c>
      <c r="DP71" s="18" t="str">
        <f t="shared" si="150"/>
        <v/>
      </c>
      <c r="DQ71" s="18" t="str">
        <f t="shared" si="150"/>
        <v/>
      </c>
      <c r="DR71" s="18" t="str">
        <f t="shared" si="150"/>
        <v/>
      </c>
      <c r="DS71" s="18" t="str">
        <f t="shared" si="150"/>
        <v/>
      </c>
      <c r="DT71" s="18" t="str">
        <f t="shared" si="150"/>
        <v/>
      </c>
      <c r="DU71" s="18" t="str">
        <f t="shared" si="150"/>
        <v/>
      </c>
      <c r="DV71" s="18" t="str">
        <f t="shared" si="150"/>
        <v/>
      </c>
      <c r="DW71" s="18" t="str">
        <f t="shared" si="150"/>
        <v/>
      </c>
      <c r="DX71" s="18" t="str">
        <f t="shared" si="150"/>
        <v/>
      </c>
      <c r="DY71" s="18" t="str">
        <f t="shared" si="150"/>
        <v/>
      </c>
      <c r="DZ71" s="18" t="str">
        <f t="shared" si="150"/>
        <v/>
      </c>
      <c r="EA71" s="18" t="str">
        <f t="shared" si="150"/>
        <v/>
      </c>
      <c r="EB71" s="18" t="str">
        <f t="shared" ref="EB71:EW71" si="151">IF(EB$28="082",EB$24,"")</f>
        <v/>
      </c>
      <c r="EC71" s="18" t="str">
        <f t="shared" si="151"/>
        <v/>
      </c>
      <c r="ED71" s="18" t="str">
        <f t="shared" si="151"/>
        <v/>
      </c>
      <c r="EE71" s="18" t="str">
        <f t="shared" si="151"/>
        <v/>
      </c>
      <c r="EF71" s="18" t="str">
        <f t="shared" si="151"/>
        <v/>
      </c>
      <c r="EG71" s="18" t="str">
        <f t="shared" si="151"/>
        <v/>
      </c>
      <c r="EH71" s="18" t="str">
        <f t="shared" si="151"/>
        <v/>
      </c>
      <c r="EI71" s="18" t="str">
        <f t="shared" si="151"/>
        <v/>
      </c>
      <c r="EJ71" s="18" t="str">
        <f t="shared" si="151"/>
        <v/>
      </c>
      <c r="EK71" s="18" t="str">
        <f t="shared" si="151"/>
        <v/>
      </c>
      <c r="EL71" s="18" t="str">
        <f t="shared" si="151"/>
        <v/>
      </c>
      <c r="EM71" s="18" t="str">
        <f t="shared" si="151"/>
        <v/>
      </c>
      <c r="EN71" s="18" t="str">
        <f t="shared" si="151"/>
        <v/>
      </c>
      <c r="EO71" s="18" t="str">
        <f t="shared" si="151"/>
        <v/>
      </c>
      <c r="EP71" s="18" t="str">
        <f t="shared" si="151"/>
        <v/>
      </c>
      <c r="EQ71" s="18" t="str">
        <f t="shared" si="151"/>
        <v/>
      </c>
      <c r="ER71" s="18" t="str">
        <f t="shared" si="151"/>
        <v/>
      </c>
      <c r="ES71" s="18" t="str">
        <f t="shared" si="151"/>
        <v/>
      </c>
      <c r="ET71" s="18" t="str">
        <f t="shared" si="151"/>
        <v/>
      </c>
      <c r="EU71" s="18" t="str">
        <f t="shared" si="151"/>
        <v/>
      </c>
      <c r="EV71" s="18" t="str">
        <f t="shared" si="151"/>
        <v/>
      </c>
      <c r="EW71" s="18" t="str">
        <f t="shared" si="151"/>
        <v/>
      </c>
      <c r="EX71" s="330"/>
      <c r="EY71" s="330"/>
      <c r="EZ71" s="389" t="s">
        <v>1559</v>
      </c>
      <c r="FA71" s="378"/>
      <c r="FB71" s="330"/>
      <c r="FC71" s="330"/>
      <c r="FD71" s="394"/>
      <c r="FE71" s="394"/>
      <c r="FF71" s="330"/>
    </row>
    <row r="72" spans="1:162" outlineLevel="1">
      <c r="B72" s="386"/>
      <c r="C72" s="377" t="s">
        <v>32</v>
      </c>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8"/>
      <c r="BK72" s="18"/>
      <c r="BL72" s="18"/>
      <c r="BM72" s="18"/>
      <c r="BN72" s="18"/>
      <c r="BO72" s="18"/>
      <c r="BP72" s="18"/>
      <c r="BQ72" s="18"/>
      <c r="BR72" s="18"/>
      <c r="BS72" s="18"/>
      <c r="BT72" s="18"/>
      <c r="BU72" s="18"/>
      <c r="BV72" s="18"/>
      <c r="BW72" s="18"/>
      <c r="BX72" s="18"/>
      <c r="BY72" s="18"/>
      <c r="BZ72" s="18"/>
      <c r="CA72" s="18"/>
      <c r="CB72" s="18"/>
      <c r="CC72" s="18"/>
      <c r="CD72" s="18"/>
      <c r="CE72" s="18"/>
      <c r="CF72" s="18"/>
      <c r="CG72" s="18"/>
      <c r="CH72" s="18"/>
      <c r="CI72" s="18"/>
      <c r="CJ72" s="18"/>
      <c r="CK72" s="18"/>
      <c r="CL72" s="18"/>
      <c r="CM72" s="18"/>
      <c r="CN72" s="18"/>
      <c r="CO72" s="18"/>
      <c r="CP72" s="18"/>
      <c r="CQ72" s="18"/>
      <c r="CR72" s="18"/>
      <c r="CS72" s="18"/>
      <c r="CT72" s="18"/>
      <c r="CU72" s="18"/>
      <c r="CV72" s="18"/>
      <c r="CW72" s="18"/>
      <c r="CX72" s="18"/>
      <c r="CY72" s="18"/>
      <c r="CZ72" s="18"/>
      <c r="DA72" s="18"/>
      <c r="DB72" s="18"/>
      <c r="DC72" s="18"/>
      <c r="DD72" s="18"/>
      <c r="DE72" s="18"/>
      <c r="DF72" s="18"/>
      <c r="DG72" s="18"/>
      <c r="DH72" s="18"/>
      <c r="DI72" s="18"/>
      <c r="DJ72" s="18"/>
      <c r="DK72" s="18"/>
      <c r="DL72" s="18"/>
      <c r="DM72" s="18"/>
      <c r="DN72" s="18"/>
      <c r="DO72" s="18"/>
      <c r="DP72" s="18"/>
      <c r="DQ72" s="18"/>
      <c r="DR72" s="18"/>
      <c r="DS72" s="18"/>
      <c r="DT72" s="18"/>
      <c r="DU72" s="18"/>
      <c r="DV72" s="18"/>
      <c r="DW72" s="18"/>
      <c r="DX72" s="18"/>
      <c r="DY72" s="18"/>
      <c r="DZ72" s="18"/>
      <c r="EA72" s="18"/>
      <c r="EB72" s="18"/>
      <c r="EC72" s="18"/>
      <c r="ED72" s="18"/>
      <c r="EE72" s="18"/>
      <c r="EF72" s="18"/>
      <c r="EG72" s="18"/>
      <c r="EH72" s="18"/>
      <c r="EI72" s="18"/>
      <c r="EJ72" s="18"/>
      <c r="EK72" s="18"/>
      <c r="EL72" s="18"/>
      <c r="EM72" s="18"/>
      <c r="EN72" s="18"/>
      <c r="EO72" s="18"/>
      <c r="EP72" s="18"/>
      <c r="EQ72" s="18"/>
      <c r="ER72" s="18"/>
      <c r="ES72" s="18"/>
      <c r="ET72" s="18"/>
      <c r="EU72" s="18"/>
      <c r="EV72" s="18"/>
      <c r="EW72" s="18"/>
      <c r="EX72" s="330"/>
      <c r="EY72" s="330"/>
      <c r="EZ72" s="378" t="s">
        <v>1567</v>
      </c>
      <c r="FA72" s="393" t="s">
        <v>1568</v>
      </c>
      <c r="FB72" s="330"/>
      <c r="FC72" s="330"/>
      <c r="FD72" s="394"/>
      <c r="FE72" s="394"/>
      <c r="FF72" s="330"/>
    </row>
    <row r="73" spans="1:162" outlineLevel="1">
      <c r="A73" s="329"/>
      <c r="C73" s="330"/>
      <c r="D73" s="330"/>
      <c r="E73" s="330"/>
      <c r="F73" s="330"/>
      <c r="G73" s="330"/>
      <c r="H73" s="330"/>
      <c r="I73" s="330"/>
      <c r="J73" s="330"/>
      <c r="K73" s="330"/>
      <c r="L73" s="330"/>
      <c r="M73" s="330"/>
      <c r="N73" s="330"/>
      <c r="O73" s="330"/>
      <c r="P73" s="330"/>
      <c r="Q73" s="330"/>
      <c r="R73" s="330"/>
      <c r="S73" s="330"/>
      <c r="T73" s="330"/>
      <c r="U73" s="330"/>
      <c r="V73" s="330"/>
      <c r="W73" s="330"/>
      <c r="X73" s="330"/>
      <c r="Y73" s="330"/>
      <c r="Z73" s="330"/>
      <c r="AA73" s="330"/>
      <c r="AB73" s="330"/>
      <c r="AC73" s="330"/>
      <c r="AD73" s="330"/>
      <c r="AE73" s="330"/>
      <c r="AF73" s="330"/>
      <c r="AG73" s="330"/>
      <c r="AH73" s="330"/>
      <c r="AI73" s="330"/>
      <c r="AJ73" s="330"/>
      <c r="AK73" s="330"/>
      <c r="AL73" s="330"/>
      <c r="AM73" s="330"/>
      <c r="AN73" s="330"/>
      <c r="AO73" s="330"/>
      <c r="AP73" s="330"/>
      <c r="AQ73" s="330"/>
      <c r="AR73" s="330"/>
      <c r="AS73" s="330"/>
      <c r="AT73" s="330"/>
      <c r="AU73" s="330"/>
      <c r="AV73" s="330"/>
      <c r="AW73" s="330"/>
      <c r="AX73" s="330"/>
      <c r="AY73" s="330"/>
      <c r="AZ73" s="330"/>
      <c r="BA73" s="330"/>
      <c r="BB73" s="330"/>
      <c r="BC73" s="330"/>
      <c r="BD73" s="330"/>
      <c r="BE73" s="330"/>
      <c r="BF73" s="330"/>
      <c r="BG73" s="330"/>
      <c r="BH73" s="330"/>
      <c r="BI73" s="330"/>
      <c r="BJ73" s="330"/>
      <c r="BK73" s="330"/>
      <c r="BL73" s="330"/>
      <c r="BM73" s="330"/>
      <c r="BN73" s="330"/>
      <c r="BO73" s="330"/>
      <c r="BP73" s="330"/>
      <c r="BQ73" s="330"/>
      <c r="BR73" s="330"/>
      <c r="BS73" s="330"/>
      <c r="BT73" s="330"/>
      <c r="BU73" s="330"/>
      <c r="BV73" s="330"/>
      <c r="BW73" s="330"/>
      <c r="BX73" s="330"/>
      <c r="BY73" s="330"/>
      <c r="BZ73" s="330"/>
      <c r="CA73" s="330"/>
      <c r="CB73" s="330"/>
      <c r="CC73" s="330"/>
      <c r="CD73" s="330"/>
      <c r="CE73" s="330"/>
      <c r="CF73" s="330"/>
      <c r="CG73" s="330"/>
      <c r="CH73" s="330"/>
      <c r="CI73" s="330"/>
      <c r="CJ73" s="330"/>
      <c r="CK73" s="330"/>
      <c r="CL73" s="330"/>
      <c r="CM73" s="330"/>
      <c r="CN73" s="330"/>
      <c r="CO73" s="330"/>
      <c r="CP73" s="330"/>
      <c r="CQ73" s="330"/>
      <c r="CR73" s="330"/>
      <c r="CS73" s="330"/>
      <c r="CT73" s="330"/>
      <c r="CU73" s="330"/>
      <c r="CV73" s="330"/>
      <c r="CW73" s="330"/>
      <c r="CX73" s="330"/>
      <c r="CY73" s="330"/>
      <c r="CZ73" s="330"/>
      <c r="DA73" s="330"/>
      <c r="DB73" s="330"/>
      <c r="DC73" s="330"/>
      <c r="DD73" s="330"/>
      <c r="DE73" s="330"/>
      <c r="DF73" s="330"/>
      <c r="DG73" s="330"/>
      <c r="DH73" s="330"/>
      <c r="DI73" s="330"/>
      <c r="DJ73" s="330"/>
      <c r="DK73" s="330"/>
      <c r="DL73" s="330"/>
      <c r="DM73" s="330"/>
      <c r="DN73" s="330"/>
      <c r="DO73" s="330"/>
      <c r="DP73" s="330"/>
      <c r="DQ73" s="330"/>
      <c r="DR73" s="330"/>
      <c r="DS73" s="330"/>
      <c r="DT73" s="330"/>
      <c r="DU73" s="330"/>
      <c r="DV73" s="330"/>
      <c r="DW73" s="330"/>
      <c r="DX73" s="330"/>
      <c r="DY73" s="330"/>
      <c r="DZ73" s="330"/>
      <c r="EA73" s="330"/>
      <c r="EB73" s="330"/>
      <c r="EC73" s="330"/>
      <c r="ED73" s="330"/>
      <c r="EE73" s="330"/>
      <c r="EF73" s="330"/>
      <c r="EG73" s="330"/>
      <c r="EH73" s="330"/>
      <c r="EI73" s="330"/>
      <c r="EJ73" s="330"/>
      <c r="EK73" s="330"/>
      <c r="EL73" s="330"/>
      <c r="EM73" s="330"/>
      <c r="EN73" s="330"/>
      <c r="EO73" s="330"/>
      <c r="EP73" s="330"/>
      <c r="EQ73" s="330"/>
      <c r="ER73" s="330"/>
      <c r="ES73" s="330"/>
      <c r="ET73" s="330"/>
      <c r="EU73" s="330"/>
      <c r="EV73" s="330"/>
      <c r="EW73" s="330"/>
      <c r="EX73" s="330"/>
      <c r="EY73" s="330"/>
      <c r="EZ73" s="378" t="s">
        <v>1566</v>
      </c>
      <c r="FA73" s="393" t="s">
        <v>1570</v>
      </c>
      <c r="FB73" s="330"/>
      <c r="FC73" s="330"/>
      <c r="FD73" s="330"/>
      <c r="FE73" s="330"/>
      <c r="FF73" s="330"/>
    </row>
    <row r="74" spans="1:162" outlineLevel="1">
      <c r="A74" s="396" t="s">
        <v>1506</v>
      </c>
      <c r="B74" s="396"/>
      <c r="C74" s="330"/>
      <c r="D74" s="330"/>
      <c r="E74" s="330"/>
      <c r="F74" s="330"/>
      <c r="G74" s="330"/>
      <c r="H74" s="330"/>
      <c r="I74" s="330"/>
      <c r="J74" s="330"/>
      <c r="K74" s="330"/>
      <c r="L74" s="330"/>
      <c r="M74" s="330"/>
      <c r="N74" s="330"/>
      <c r="O74" s="330"/>
      <c r="P74" s="330"/>
      <c r="Q74" s="330"/>
      <c r="R74" s="330"/>
      <c r="S74" s="330"/>
      <c r="T74" s="330"/>
      <c r="U74" s="330"/>
      <c r="V74" s="330"/>
      <c r="W74" s="330"/>
      <c r="X74" s="330"/>
      <c r="Y74" s="330"/>
      <c r="Z74" s="330"/>
      <c r="AA74" s="330"/>
      <c r="AB74" s="330"/>
      <c r="AC74" s="330"/>
      <c r="AD74" s="330"/>
      <c r="AE74" s="330"/>
      <c r="AF74" s="330"/>
      <c r="AG74" s="330"/>
      <c r="AH74" s="330"/>
      <c r="AI74" s="330"/>
      <c r="AJ74" s="330"/>
      <c r="AK74" s="330"/>
      <c r="AL74" s="330"/>
      <c r="AM74" s="330"/>
      <c r="AN74" s="330"/>
      <c r="AO74" s="330"/>
      <c r="AP74" s="330"/>
      <c r="AQ74" s="330"/>
      <c r="AR74" s="330"/>
      <c r="AS74" s="330"/>
      <c r="AT74" s="330"/>
      <c r="AU74" s="330"/>
      <c r="AV74" s="330"/>
      <c r="AW74" s="330"/>
      <c r="AX74" s="330"/>
      <c r="AY74" s="330"/>
      <c r="AZ74" s="330"/>
      <c r="BA74" s="330"/>
      <c r="BB74" s="330"/>
      <c r="BC74" s="330"/>
      <c r="BD74" s="330"/>
      <c r="BE74" s="330"/>
      <c r="BF74" s="330"/>
      <c r="BG74" s="330"/>
      <c r="BH74" s="330"/>
      <c r="BI74" s="330"/>
      <c r="BJ74" s="330"/>
      <c r="BK74" s="330"/>
      <c r="BL74" s="330"/>
      <c r="BM74" s="330"/>
      <c r="BN74" s="330"/>
      <c r="BO74" s="330"/>
      <c r="BP74" s="330"/>
      <c r="BQ74" s="330"/>
      <c r="BR74" s="330"/>
      <c r="BS74" s="330"/>
      <c r="BT74" s="330"/>
      <c r="BU74" s="330"/>
      <c r="BV74" s="330"/>
      <c r="BW74" s="330"/>
      <c r="BX74" s="330"/>
      <c r="BY74" s="330"/>
      <c r="BZ74" s="330"/>
      <c r="CA74" s="330"/>
      <c r="CB74" s="330"/>
      <c r="CC74" s="330"/>
      <c r="CD74" s="330"/>
      <c r="CE74" s="330"/>
      <c r="CF74" s="330"/>
      <c r="CG74" s="330"/>
      <c r="CH74" s="330"/>
      <c r="CI74" s="330"/>
      <c r="CJ74" s="330"/>
      <c r="CK74" s="330"/>
      <c r="CL74" s="330"/>
      <c r="CM74" s="330"/>
      <c r="CN74" s="330"/>
      <c r="CO74" s="330"/>
      <c r="CP74" s="330"/>
      <c r="CQ74" s="330"/>
      <c r="CR74" s="330"/>
      <c r="CS74" s="330"/>
      <c r="CT74" s="330"/>
      <c r="CU74" s="330"/>
      <c r="CV74" s="330"/>
      <c r="CW74" s="330"/>
      <c r="CX74" s="330"/>
      <c r="CY74" s="330"/>
      <c r="CZ74" s="330"/>
      <c r="DA74" s="330"/>
      <c r="DB74" s="330"/>
      <c r="DC74" s="330"/>
      <c r="DD74" s="330"/>
      <c r="DE74" s="330"/>
      <c r="DF74" s="330"/>
      <c r="DG74" s="330"/>
      <c r="DH74" s="330"/>
      <c r="DI74" s="330"/>
      <c r="DJ74" s="330"/>
      <c r="DK74" s="330"/>
      <c r="DL74" s="330"/>
      <c r="DM74" s="330"/>
      <c r="DN74" s="330"/>
      <c r="DO74" s="330"/>
      <c r="DP74" s="330"/>
      <c r="DQ74" s="330"/>
      <c r="DR74" s="330"/>
      <c r="DS74" s="330"/>
      <c r="DT74" s="330"/>
      <c r="DU74" s="330"/>
      <c r="DV74" s="330"/>
      <c r="DW74" s="330"/>
      <c r="DX74" s="330"/>
      <c r="DY74" s="330"/>
      <c r="DZ74" s="330"/>
      <c r="EA74" s="330"/>
      <c r="EB74" s="330"/>
      <c r="EC74" s="330"/>
      <c r="ED74" s="330"/>
      <c r="EE74" s="330"/>
      <c r="EF74" s="330"/>
      <c r="EG74" s="330"/>
      <c r="EH74" s="330"/>
      <c r="EI74" s="330"/>
      <c r="EJ74" s="330"/>
      <c r="EK74" s="330"/>
      <c r="EL74" s="330"/>
      <c r="EM74" s="330"/>
      <c r="EN74" s="330"/>
      <c r="EO74" s="330"/>
      <c r="EP74" s="330"/>
      <c r="EQ74" s="330"/>
      <c r="ER74" s="330"/>
      <c r="ES74" s="330"/>
      <c r="ET74" s="330"/>
      <c r="EU74" s="330"/>
      <c r="EV74" s="330"/>
      <c r="EW74" s="330"/>
      <c r="EX74" s="330"/>
      <c r="EY74" s="330"/>
      <c r="EZ74" s="330"/>
      <c r="FA74" s="330"/>
      <c r="FB74" s="330"/>
      <c r="FC74" s="330"/>
      <c r="FD74" s="330"/>
      <c r="FE74" s="330"/>
      <c r="FF74" s="330"/>
    </row>
    <row r="75" spans="1:162" outlineLevel="1">
      <c r="B75" s="373" t="s">
        <v>26</v>
      </c>
      <c r="C75" s="330"/>
      <c r="D75" s="330"/>
      <c r="E75" s="330"/>
      <c r="F75" s="330"/>
      <c r="G75" s="330"/>
      <c r="H75" s="330"/>
      <c r="I75" s="330"/>
      <c r="J75" s="330"/>
      <c r="K75" s="330"/>
      <c r="L75" s="330"/>
      <c r="M75" s="330"/>
      <c r="N75" s="330"/>
      <c r="O75" s="330"/>
      <c r="P75" s="330"/>
      <c r="Q75" s="330"/>
      <c r="R75" s="330"/>
      <c r="S75" s="330"/>
      <c r="T75" s="330"/>
      <c r="U75" s="330"/>
      <c r="V75" s="330"/>
      <c r="W75" s="330"/>
      <c r="X75" s="330"/>
      <c r="Y75" s="330"/>
      <c r="Z75" s="330"/>
      <c r="AA75" s="330"/>
      <c r="AB75" s="330"/>
      <c r="AC75" s="330"/>
      <c r="AD75" s="330"/>
      <c r="AE75" s="330"/>
      <c r="AF75" s="330"/>
      <c r="AG75" s="330"/>
      <c r="AH75" s="330"/>
      <c r="AI75" s="330"/>
      <c r="AJ75" s="330"/>
      <c r="AK75" s="330"/>
      <c r="AL75" s="330"/>
      <c r="AM75" s="330"/>
      <c r="AN75" s="330"/>
      <c r="AO75" s="330"/>
      <c r="AP75" s="330"/>
      <c r="AQ75" s="330"/>
      <c r="AR75" s="330"/>
      <c r="AS75" s="330"/>
      <c r="AT75" s="330"/>
      <c r="AU75" s="330"/>
      <c r="AV75" s="330"/>
      <c r="AW75" s="330"/>
      <c r="AX75" s="330"/>
      <c r="AY75" s="330"/>
      <c r="AZ75" s="330"/>
      <c r="BA75" s="330"/>
      <c r="BB75" s="330"/>
      <c r="BC75" s="330"/>
      <c r="BD75" s="330"/>
      <c r="BE75" s="330"/>
      <c r="BF75" s="330"/>
      <c r="BG75" s="330"/>
      <c r="BH75" s="330"/>
      <c r="BI75" s="330"/>
      <c r="BJ75" s="330"/>
      <c r="BK75" s="330"/>
      <c r="BL75" s="330"/>
      <c r="BM75" s="330"/>
      <c r="BN75" s="330"/>
      <c r="BO75" s="330"/>
      <c r="BP75" s="330"/>
      <c r="BQ75" s="330"/>
      <c r="BR75" s="330"/>
      <c r="BS75" s="330"/>
      <c r="BT75" s="330"/>
      <c r="BU75" s="330"/>
      <c r="BV75" s="330"/>
      <c r="BW75" s="330"/>
      <c r="BX75" s="330"/>
      <c r="BY75" s="330"/>
      <c r="BZ75" s="330"/>
      <c r="CA75" s="330"/>
      <c r="CB75" s="330"/>
      <c r="CC75" s="330"/>
      <c r="CD75" s="330"/>
      <c r="CE75" s="330"/>
      <c r="CF75" s="330"/>
      <c r="CG75" s="330"/>
      <c r="CH75" s="330"/>
      <c r="CI75" s="330"/>
      <c r="CJ75" s="330"/>
      <c r="CK75" s="330"/>
      <c r="CL75" s="330"/>
      <c r="CM75" s="330"/>
      <c r="CN75" s="330"/>
      <c r="CO75" s="330"/>
      <c r="CP75" s="330"/>
      <c r="CQ75" s="330"/>
      <c r="CR75" s="330"/>
      <c r="CS75" s="330"/>
      <c r="CT75" s="330"/>
      <c r="CU75" s="330"/>
      <c r="CV75" s="330"/>
      <c r="CW75" s="330"/>
      <c r="CX75" s="330"/>
      <c r="CY75" s="330"/>
      <c r="CZ75" s="330"/>
      <c r="DA75" s="330"/>
      <c r="DB75" s="330"/>
      <c r="DC75" s="330"/>
      <c r="DD75" s="330"/>
      <c r="DE75" s="330"/>
      <c r="DF75" s="330"/>
      <c r="DG75" s="330"/>
      <c r="DH75" s="330"/>
      <c r="DI75" s="330"/>
      <c r="DJ75" s="330"/>
      <c r="DK75" s="330"/>
      <c r="DL75" s="330"/>
      <c r="DM75" s="330"/>
      <c r="DN75" s="330"/>
      <c r="DO75" s="330"/>
      <c r="DP75" s="330"/>
      <c r="DQ75" s="330"/>
      <c r="DR75" s="330"/>
      <c r="DS75" s="330"/>
      <c r="DT75" s="330"/>
      <c r="DU75" s="330"/>
      <c r="DV75" s="330"/>
      <c r="DW75" s="330"/>
      <c r="DX75" s="330"/>
      <c r="DY75" s="330"/>
      <c r="DZ75" s="330"/>
      <c r="EA75" s="330"/>
      <c r="EB75" s="330"/>
      <c r="EC75" s="330"/>
      <c r="ED75" s="330"/>
      <c r="EE75" s="330"/>
      <c r="EF75" s="330"/>
      <c r="EG75" s="330"/>
      <c r="EH75" s="330"/>
      <c r="EI75" s="330"/>
      <c r="EJ75" s="330"/>
      <c r="EK75" s="330"/>
      <c r="EL75" s="330"/>
      <c r="EM75" s="330"/>
      <c r="EN75" s="330"/>
      <c r="EO75" s="330"/>
      <c r="EP75" s="330"/>
      <c r="EQ75" s="330"/>
      <c r="ER75" s="330"/>
      <c r="ES75" s="330"/>
      <c r="ET75" s="330"/>
      <c r="EU75" s="330"/>
      <c r="EV75" s="330"/>
      <c r="EW75" s="330"/>
      <c r="EX75" s="330"/>
      <c r="EY75" s="330"/>
      <c r="EZ75" s="330"/>
      <c r="FA75" s="330"/>
      <c r="FB75" s="330"/>
      <c r="FC75" s="330"/>
      <c r="FD75" s="330"/>
      <c r="FE75" s="330"/>
      <c r="FF75" s="330"/>
    </row>
    <row r="76" spans="1:162" outlineLevel="1">
      <c r="B76" s="376" t="s">
        <v>572</v>
      </c>
      <c r="C76" s="377" t="s">
        <v>32</v>
      </c>
      <c r="D76" s="397" t="str">
        <f t="shared" ref="D76:AI76" si="152">IF(D$9="1.対象電源",D32,"")</f>
        <v/>
      </c>
      <c r="E76" s="397" t="str">
        <f t="shared" si="152"/>
        <v/>
      </c>
      <c r="F76" s="397" t="str">
        <f t="shared" si="152"/>
        <v/>
      </c>
      <c r="G76" s="397" t="str">
        <f t="shared" si="152"/>
        <v/>
      </c>
      <c r="H76" s="397" t="str">
        <f t="shared" si="152"/>
        <v/>
      </c>
      <c r="I76" s="397" t="str">
        <f t="shared" si="152"/>
        <v/>
      </c>
      <c r="J76" s="397" t="str">
        <f t="shared" si="152"/>
        <v/>
      </c>
      <c r="K76" s="397" t="str">
        <f t="shared" si="152"/>
        <v/>
      </c>
      <c r="L76" s="397" t="str">
        <f t="shared" si="152"/>
        <v/>
      </c>
      <c r="M76" s="397" t="str">
        <f t="shared" si="152"/>
        <v/>
      </c>
      <c r="N76" s="397" t="str">
        <f t="shared" si="152"/>
        <v/>
      </c>
      <c r="O76" s="397" t="str">
        <f t="shared" si="152"/>
        <v/>
      </c>
      <c r="P76" s="397" t="str">
        <f t="shared" si="152"/>
        <v/>
      </c>
      <c r="Q76" s="397" t="str">
        <f t="shared" si="152"/>
        <v/>
      </c>
      <c r="R76" s="397" t="str">
        <f t="shared" si="152"/>
        <v/>
      </c>
      <c r="S76" s="397" t="str">
        <f t="shared" si="152"/>
        <v/>
      </c>
      <c r="T76" s="397" t="str">
        <f t="shared" si="152"/>
        <v/>
      </c>
      <c r="U76" s="397" t="str">
        <f t="shared" si="152"/>
        <v/>
      </c>
      <c r="V76" s="397" t="str">
        <f t="shared" si="152"/>
        <v/>
      </c>
      <c r="W76" s="397" t="str">
        <f t="shared" si="152"/>
        <v/>
      </c>
      <c r="X76" s="397" t="str">
        <f t="shared" si="152"/>
        <v/>
      </c>
      <c r="Y76" s="397" t="str">
        <f t="shared" si="152"/>
        <v/>
      </c>
      <c r="Z76" s="397" t="str">
        <f t="shared" si="152"/>
        <v/>
      </c>
      <c r="AA76" s="397" t="str">
        <f t="shared" si="152"/>
        <v/>
      </c>
      <c r="AB76" s="397" t="str">
        <f t="shared" si="152"/>
        <v/>
      </c>
      <c r="AC76" s="397" t="str">
        <f t="shared" si="152"/>
        <v/>
      </c>
      <c r="AD76" s="397" t="str">
        <f t="shared" si="152"/>
        <v/>
      </c>
      <c r="AE76" s="397" t="str">
        <f t="shared" si="152"/>
        <v/>
      </c>
      <c r="AF76" s="397" t="str">
        <f t="shared" si="152"/>
        <v/>
      </c>
      <c r="AG76" s="397" t="str">
        <f t="shared" si="152"/>
        <v/>
      </c>
      <c r="AH76" s="397" t="str">
        <f t="shared" si="152"/>
        <v/>
      </c>
      <c r="AI76" s="397" t="str">
        <f t="shared" si="152"/>
        <v/>
      </c>
      <c r="AJ76" s="397" t="str">
        <f t="shared" ref="AJ76:BO76" si="153">IF(AJ$9="1.対象電源",AJ32,"")</f>
        <v/>
      </c>
      <c r="AK76" s="397" t="str">
        <f t="shared" si="153"/>
        <v/>
      </c>
      <c r="AL76" s="397" t="str">
        <f t="shared" si="153"/>
        <v/>
      </c>
      <c r="AM76" s="397" t="str">
        <f t="shared" si="153"/>
        <v/>
      </c>
      <c r="AN76" s="397" t="str">
        <f t="shared" si="153"/>
        <v/>
      </c>
      <c r="AO76" s="397" t="str">
        <f t="shared" si="153"/>
        <v/>
      </c>
      <c r="AP76" s="397" t="str">
        <f t="shared" si="153"/>
        <v/>
      </c>
      <c r="AQ76" s="397" t="str">
        <f t="shared" si="153"/>
        <v/>
      </c>
      <c r="AR76" s="397" t="str">
        <f t="shared" si="153"/>
        <v/>
      </c>
      <c r="AS76" s="397" t="str">
        <f t="shared" si="153"/>
        <v/>
      </c>
      <c r="AT76" s="397" t="str">
        <f t="shared" si="153"/>
        <v/>
      </c>
      <c r="AU76" s="397" t="str">
        <f t="shared" si="153"/>
        <v/>
      </c>
      <c r="AV76" s="397" t="str">
        <f t="shared" si="153"/>
        <v/>
      </c>
      <c r="AW76" s="397" t="str">
        <f t="shared" si="153"/>
        <v/>
      </c>
      <c r="AX76" s="397" t="str">
        <f t="shared" si="153"/>
        <v/>
      </c>
      <c r="AY76" s="397" t="str">
        <f t="shared" si="153"/>
        <v/>
      </c>
      <c r="AZ76" s="397" t="str">
        <f t="shared" si="153"/>
        <v/>
      </c>
      <c r="BA76" s="397" t="str">
        <f t="shared" si="153"/>
        <v/>
      </c>
      <c r="BB76" s="397" t="str">
        <f t="shared" si="153"/>
        <v/>
      </c>
      <c r="BC76" s="397" t="str">
        <f t="shared" si="153"/>
        <v/>
      </c>
      <c r="BD76" s="397" t="str">
        <f t="shared" si="153"/>
        <v/>
      </c>
      <c r="BE76" s="397" t="str">
        <f t="shared" si="153"/>
        <v/>
      </c>
      <c r="BF76" s="397" t="str">
        <f t="shared" si="153"/>
        <v/>
      </c>
      <c r="BG76" s="397" t="str">
        <f t="shared" si="153"/>
        <v/>
      </c>
      <c r="BH76" s="397" t="str">
        <f t="shared" si="153"/>
        <v/>
      </c>
      <c r="BI76" s="397" t="str">
        <f t="shared" si="153"/>
        <v/>
      </c>
      <c r="BJ76" s="397" t="str">
        <f t="shared" si="153"/>
        <v/>
      </c>
      <c r="BK76" s="397" t="str">
        <f t="shared" si="153"/>
        <v/>
      </c>
      <c r="BL76" s="397" t="str">
        <f t="shared" si="153"/>
        <v/>
      </c>
      <c r="BM76" s="397" t="str">
        <f t="shared" si="153"/>
        <v/>
      </c>
      <c r="BN76" s="397" t="str">
        <f t="shared" si="153"/>
        <v/>
      </c>
      <c r="BO76" s="397" t="str">
        <f t="shared" si="153"/>
        <v/>
      </c>
      <c r="BP76" s="397" t="str">
        <f t="shared" ref="BP76:CU76" si="154">IF(BP$9="1.対象電源",BP32,"")</f>
        <v/>
      </c>
      <c r="BQ76" s="397" t="str">
        <f t="shared" si="154"/>
        <v/>
      </c>
      <c r="BR76" s="397" t="str">
        <f t="shared" si="154"/>
        <v/>
      </c>
      <c r="BS76" s="397" t="str">
        <f t="shared" si="154"/>
        <v/>
      </c>
      <c r="BT76" s="397" t="str">
        <f t="shared" si="154"/>
        <v/>
      </c>
      <c r="BU76" s="397" t="str">
        <f t="shared" si="154"/>
        <v/>
      </c>
      <c r="BV76" s="397" t="str">
        <f t="shared" si="154"/>
        <v/>
      </c>
      <c r="BW76" s="397" t="str">
        <f t="shared" si="154"/>
        <v/>
      </c>
      <c r="BX76" s="397" t="str">
        <f t="shared" si="154"/>
        <v/>
      </c>
      <c r="BY76" s="397" t="str">
        <f t="shared" si="154"/>
        <v/>
      </c>
      <c r="BZ76" s="397" t="str">
        <f t="shared" si="154"/>
        <v/>
      </c>
      <c r="CA76" s="397" t="str">
        <f t="shared" si="154"/>
        <v/>
      </c>
      <c r="CB76" s="397" t="str">
        <f t="shared" si="154"/>
        <v/>
      </c>
      <c r="CC76" s="397" t="str">
        <f t="shared" si="154"/>
        <v/>
      </c>
      <c r="CD76" s="397" t="str">
        <f t="shared" si="154"/>
        <v/>
      </c>
      <c r="CE76" s="397" t="str">
        <f t="shared" si="154"/>
        <v/>
      </c>
      <c r="CF76" s="397" t="str">
        <f t="shared" si="154"/>
        <v/>
      </c>
      <c r="CG76" s="397" t="str">
        <f t="shared" si="154"/>
        <v/>
      </c>
      <c r="CH76" s="397" t="str">
        <f t="shared" si="154"/>
        <v/>
      </c>
      <c r="CI76" s="397" t="str">
        <f t="shared" si="154"/>
        <v/>
      </c>
      <c r="CJ76" s="397" t="str">
        <f t="shared" si="154"/>
        <v/>
      </c>
      <c r="CK76" s="397" t="str">
        <f t="shared" si="154"/>
        <v/>
      </c>
      <c r="CL76" s="397" t="str">
        <f t="shared" si="154"/>
        <v/>
      </c>
      <c r="CM76" s="397" t="str">
        <f t="shared" si="154"/>
        <v/>
      </c>
      <c r="CN76" s="397" t="str">
        <f t="shared" si="154"/>
        <v/>
      </c>
      <c r="CO76" s="397" t="str">
        <f t="shared" si="154"/>
        <v/>
      </c>
      <c r="CP76" s="397" t="str">
        <f t="shared" si="154"/>
        <v/>
      </c>
      <c r="CQ76" s="397" t="str">
        <f t="shared" si="154"/>
        <v/>
      </c>
      <c r="CR76" s="397" t="str">
        <f t="shared" si="154"/>
        <v/>
      </c>
      <c r="CS76" s="397" t="str">
        <f t="shared" si="154"/>
        <v/>
      </c>
      <c r="CT76" s="397" t="str">
        <f t="shared" si="154"/>
        <v/>
      </c>
      <c r="CU76" s="397" t="str">
        <f t="shared" si="154"/>
        <v/>
      </c>
      <c r="CV76" s="397" t="str">
        <f t="shared" ref="CV76:EA76" si="155">IF(CV$9="1.対象電源",CV32,"")</f>
        <v/>
      </c>
      <c r="CW76" s="397" t="str">
        <f t="shared" si="155"/>
        <v/>
      </c>
      <c r="CX76" s="397" t="str">
        <f t="shared" si="155"/>
        <v/>
      </c>
      <c r="CY76" s="397" t="str">
        <f t="shared" si="155"/>
        <v/>
      </c>
      <c r="CZ76" s="397" t="str">
        <f t="shared" si="155"/>
        <v/>
      </c>
      <c r="DA76" s="397" t="str">
        <f t="shared" si="155"/>
        <v/>
      </c>
      <c r="DB76" s="397" t="str">
        <f t="shared" si="155"/>
        <v/>
      </c>
      <c r="DC76" s="397" t="str">
        <f t="shared" si="155"/>
        <v/>
      </c>
      <c r="DD76" s="397" t="str">
        <f t="shared" si="155"/>
        <v/>
      </c>
      <c r="DE76" s="397" t="str">
        <f t="shared" si="155"/>
        <v/>
      </c>
      <c r="DF76" s="397" t="str">
        <f t="shared" si="155"/>
        <v/>
      </c>
      <c r="DG76" s="397" t="str">
        <f t="shared" si="155"/>
        <v/>
      </c>
      <c r="DH76" s="397" t="str">
        <f t="shared" si="155"/>
        <v/>
      </c>
      <c r="DI76" s="397" t="str">
        <f t="shared" si="155"/>
        <v/>
      </c>
      <c r="DJ76" s="397" t="str">
        <f t="shared" si="155"/>
        <v/>
      </c>
      <c r="DK76" s="397" t="str">
        <f t="shared" si="155"/>
        <v/>
      </c>
      <c r="DL76" s="397" t="str">
        <f t="shared" si="155"/>
        <v/>
      </c>
      <c r="DM76" s="397" t="str">
        <f t="shared" si="155"/>
        <v/>
      </c>
      <c r="DN76" s="397" t="str">
        <f t="shared" si="155"/>
        <v/>
      </c>
      <c r="DO76" s="397" t="str">
        <f t="shared" si="155"/>
        <v/>
      </c>
      <c r="DP76" s="397" t="str">
        <f t="shared" si="155"/>
        <v/>
      </c>
      <c r="DQ76" s="397" t="str">
        <f t="shared" si="155"/>
        <v/>
      </c>
      <c r="DR76" s="397" t="str">
        <f t="shared" si="155"/>
        <v/>
      </c>
      <c r="DS76" s="397" t="str">
        <f t="shared" si="155"/>
        <v/>
      </c>
      <c r="DT76" s="397" t="str">
        <f t="shared" si="155"/>
        <v/>
      </c>
      <c r="DU76" s="397" t="str">
        <f t="shared" si="155"/>
        <v/>
      </c>
      <c r="DV76" s="397" t="str">
        <f t="shared" si="155"/>
        <v/>
      </c>
      <c r="DW76" s="397" t="str">
        <f t="shared" si="155"/>
        <v/>
      </c>
      <c r="DX76" s="397" t="str">
        <f t="shared" si="155"/>
        <v/>
      </c>
      <c r="DY76" s="397" t="str">
        <f t="shared" si="155"/>
        <v/>
      </c>
      <c r="DZ76" s="397" t="str">
        <f t="shared" si="155"/>
        <v/>
      </c>
      <c r="EA76" s="397" t="str">
        <f t="shared" si="155"/>
        <v/>
      </c>
      <c r="EB76" s="397" t="str">
        <f t="shared" ref="EB76:EW76" si="156">IF(EB$9="1.対象電源",EB32,"")</f>
        <v/>
      </c>
      <c r="EC76" s="397" t="str">
        <f t="shared" si="156"/>
        <v/>
      </c>
      <c r="ED76" s="397" t="str">
        <f t="shared" si="156"/>
        <v/>
      </c>
      <c r="EE76" s="397" t="str">
        <f t="shared" si="156"/>
        <v/>
      </c>
      <c r="EF76" s="397" t="str">
        <f t="shared" si="156"/>
        <v/>
      </c>
      <c r="EG76" s="397" t="str">
        <f t="shared" si="156"/>
        <v/>
      </c>
      <c r="EH76" s="397" t="str">
        <f t="shared" si="156"/>
        <v/>
      </c>
      <c r="EI76" s="397" t="str">
        <f t="shared" si="156"/>
        <v/>
      </c>
      <c r="EJ76" s="397" t="str">
        <f t="shared" si="156"/>
        <v/>
      </c>
      <c r="EK76" s="397" t="str">
        <f t="shared" si="156"/>
        <v/>
      </c>
      <c r="EL76" s="397" t="str">
        <f t="shared" si="156"/>
        <v/>
      </c>
      <c r="EM76" s="397" t="str">
        <f t="shared" si="156"/>
        <v/>
      </c>
      <c r="EN76" s="397" t="str">
        <f t="shared" si="156"/>
        <v/>
      </c>
      <c r="EO76" s="397" t="str">
        <f t="shared" si="156"/>
        <v/>
      </c>
      <c r="EP76" s="397" t="str">
        <f t="shared" si="156"/>
        <v/>
      </c>
      <c r="EQ76" s="397" t="str">
        <f t="shared" si="156"/>
        <v/>
      </c>
      <c r="ER76" s="397" t="str">
        <f t="shared" si="156"/>
        <v/>
      </c>
      <c r="ES76" s="397" t="str">
        <f t="shared" si="156"/>
        <v/>
      </c>
      <c r="ET76" s="397" t="str">
        <f t="shared" si="156"/>
        <v/>
      </c>
      <c r="EU76" s="397" t="str">
        <f t="shared" si="156"/>
        <v/>
      </c>
      <c r="EV76" s="397" t="str">
        <f t="shared" si="156"/>
        <v/>
      </c>
      <c r="EW76" s="397" t="str">
        <f t="shared" si="156"/>
        <v/>
      </c>
      <c r="EX76" s="330"/>
      <c r="EY76" s="330"/>
      <c r="EZ76" s="330"/>
      <c r="FA76" s="330"/>
      <c r="FB76" s="330"/>
      <c r="FC76" s="330"/>
      <c r="FD76" s="330"/>
      <c r="FE76" s="330"/>
      <c r="FF76" s="330"/>
    </row>
    <row r="77" spans="1:162" outlineLevel="1">
      <c r="B77" s="380" t="s">
        <v>1665</v>
      </c>
      <c r="C77" s="377" t="s">
        <v>32</v>
      </c>
      <c r="D77" s="397" t="str">
        <f t="shared" ref="D77:AI77" si="157">IF(D$9="1.対象電源",D33,"")</f>
        <v/>
      </c>
      <c r="E77" s="397" t="str">
        <f t="shared" si="157"/>
        <v/>
      </c>
      <c r="F77" s="397" t="str">
        <f t="shared" si="157"/>
        <v/>
      </c>
      <c r="G77" s="397" t="str">
        <f t="shared" si="157"/>
        <v/>
      </c>
      <c r="H77" s="397" t="str">
        <f t="shared" si="157"/>
        <v/>
      </c>
      <c r="I77" s="397" t="str">
        <f t="shared" si="157"/>
        <v/>
      </c>
      <c r="J77" s="397" t="str">
        <f t="shared" si="157"/>
        <v/>
      </c>
      <c r="K77" s="397" t="str">
        <f t="shared" si="157"/>
        <v/>
      </c>
      <c r="L77" s="397" t="str">
        <f t="shared" si="157"/>
        <v/>
      </c>
      <c r="M77" s="397" t="str">
        <f t="shared" si="157"/>
        <v/>
      </c>
      <c r="N77" s="397" t="str">
        <f t="shared" si="157"/>
        <v/>
      </c>
      <c r="O77" s="397" t="str">
        <f t="shared" si="157"/>
        <v/>
      </c>
      <c r="P77" s="397" t="str">
        <f t="shared" si="157"/>
        <v/>
      </c>
      <c r="Q77" s="397" t="str">
        <f t="shared" si="157"/>
        <v/>
      </c>
      <c r="R77" s="397" t="str">
        <f t="shared" si="157"/>
        <v/>
      </c>
      <c r="S77" s="397" t="str">
        <f t="shared" si="157"/>
        <v/>
      </c>
      <c r="T77" s="397" t="str">
        <f t="shared" si="157"/>
        <v/>
      </c>
      <c r="U77" s="397" t="str">
        <f t="shared" si="157"/>
        <v/>
      </c>
      <c r="V77" s="397" t="str">
        <f t="shared" si="157"/>
        <v/>
      </c>
      <c r="W77" s="397" t="str">
        <f t="shared" si="157"/>
        <v/>
      </c>
      <c r="X77" s="397" t="str">
        <f t="shared" si="157"/>
        <v/>
      </c>
      <c r="Y77" s="397" t="str">
        <f t="shared" si="157"/>
        <v/>
      </c>
      <c r="Z77" s="397" t="str">
        <f t="shared" si="157"/>
        <v/>
      </c>
      <c r="AA77" s="397" t="str">
        <f t="shared" si="157"/>
        <v/>
      </c>
      <c r="AB77" s="397" t="str">
        <f t="shared" si="157"/>
        <v/>
      </c>
      <c r="AC77" s="397" t="str">
        <f t="shared" si="157"/>
        <v/>
      </c>
      <c r="AD77" s="397" t="str">
        <f t="shared" si="157"/>
        <v/>
      </c>
      <c r="AE77" s="397" t="str">
        <f t="shared" si="157"/>
        <v/>
      </c>
      <c r="AF77" s="397" t="str">
        <f t="shared" si="157"/>
        <v/>
      </c>
      <c r="AG77" s="397" t="str">
        <f t="shared" si="157"/>
        <v/>
      </c>
      <c r="AH77" s="397" t="str">
        <f t="shared" si="157"/>
        <v/>
      </c>
      <c r="AI77" s="397" t="str">
        <f t="shared" si="157"/>
        <v/>
      </c>
      <c r="AJ77" s="397" t="str">
        <f t="shared" ref="AJ77:BO77" si="158">IF(AJ$9="1.対象電源",AJ33,"")</f>
        <v/>
      </c>
      <c r="AK77" s="397" t="str">
        <f t="shared" si="158"/>
        <v/>
      </c>
      <c r="AL77" s="397" t="str">
        <f t="shared" si="158"/>
        <v/>
      </c>
      <c r="AM77" s="397" t="str">
        <f t="shared" si="158"/>
        <v/>
      </c>
      <c r="AN77" s="397" t="str">
        <f t="shared" si="158"/>
        <v/>
      </c>
      <c r="AO77" s="397" t="str">
        <f t="shared" si="158"/>
        <v/>
      </c>
      <c r="AP77" s="397" t="str">
        <f t="shared" si="158"/>
        <v/>
      </c>
      <c r="AQ77" s="397" t="str">
        <f t="shared" si="158"/>
        <v/>
      </c>
      <c r="AR77" s="397" t="str">
        <f t="shared" si="158"/>
        <v/>
      </c>
      <c r="AS77" s="397" t="str">
        <f t="shared" si="158"/>
        <v/>
      </c>
      <c r="AT77" s="397" t="str">
        <f t="shared" si="158"/>
        <v/>
      </c>
      <c r="AU77" s="397" t="str">
        <f t="shared" si="158"/>
        <v/>
      </c>
      <c r="AV77" s="397" t="str">
        <f t="shared" si="158"/>
        <v/>
      </c>
      <c r="AW77" s="397" t="str">
        <f t="shared" si="158"/>
        <v/>
      </c>
      <c r="AX77" s="397" t="str">
        <f t="shared" si="158"/>
        <v/>
      </c>
      <c r="AY77" s="397" t="str">
        <f t="shared" si="158"/>
        <v/>
      </c>
      <c r="AZ77" s="397" t="str">
        <f t="shared" si="158"/>
        <v/>
      </c>
      <c r="BA77" s="397" t="str">
        <f t="shared" si="158"/>
        <v/>
      </c>
      <c r="BB77" s="397" t="str">
        <f t="shared" si="158"/>
        <v/>
      </c>
      <c r="BC77" s="397" t="str">
        <f t="shared" si="158"/>
        <v/>
      </c>
      <c r="BD77" s="397" t="str">
        <f t="shared" si="158"/>
        <v/>
      </c>
      <c r="BE77" s="397" t="str">
        <f t="shared" si="158"/>
        <v/>
      </c>
      <c r="BF77" s="397" t="str">
        <f t="shared" si="158"/>
        <v/>
      </c>
      <c r="BG77" s="397" t="str">
        <f t="shared" si="158"/>
        <v/>
      </c>
      <c r="BH77" s="397" t="str">
        <f t="shared" si="158"/>
        <v/>
      </c>
      <c r="BI77" s="397" t="str">
        <f t="shared" si="158"/>
        <v/>
      </c>
      <c r="BJ77" s="397" t="str">
        <f t="shared" si="158"/>
        <v/>
      </c>
      <c r="BK77" s="397" t="str">
        <f t="shared" si="158"/>
        <v/>
      </c>
      <c r="BL77" s="397" t="str">
        <f t="shared" si="158"/>
        <v/>
      </c>
      <c r="BM77" s="397" t="str">
        <f t="shared" si="158"/>
        <v/>
      </c>
      <c r="BN77" s="397" t="str">
        <f t="shared" si="158"/>
        <v/>
      </c>
      <c r="BO77" s="397" t="str">
        <f t="shared" si="158"/>
        <v/>
      </c>
      <c r="BP77" s="397" t="str">
        <f t="shared" ref="BP77:CU77" si="159">IF(BP$9="1.対象電源",BP33,"")</f>
        <v/>
      </c>
      <c r="BQ77" s="397" t="str">
        <f t="shared" si="159"/>
        <v/>
      </c>
      <c r="BR77" s="397" t="str">
        <f t="shared" si="159"/>
        <v/>
      </c>
      <c r="BS77" s="397" t="str">
        <f t="shared" si="159"/>
        <v/>
      </c>
      <c r="BT77" s="397" t="str">
        <f t="shared" si="159"/>
        <v/>
      </c>
      <c r="BU77" s="397" t="str">
        <f t="shared" si="159"/>
        <v/>
      </c>
      <c r="BV77" s="397" t="str">
        <f t="shared" si="159"/>
        <v/>
      </c>
      <c r="BW77" s="397" t="str">
        <f t="shared" si="159"/>
        <v/>
      </c>
      <c r="BX77" s="397" t="str">
        <f t="shared" si="159"/>
        <v/>
      </c>
      <c r="BY77" s="397" t="str">
        <f t="shared" si="159"/>
        <v/>
      </c>
      <c r="BZ77" s="397" t="str">
        <f t="shared" si="159"/>
        <v/>
      </c>
      <c r="CA77" s="397" t="str">
        <f t="shared" si="159"/>
        <v/>
      </c>
      <c r="CB77" s="397" t="str">
        <f t="shared" si="159"/>
        <v/>
      </c>
      <c r="CC77" s="397" t="str">
        <f t="shared" si="159"/>
        <v/>
      </c>
      <c r="CD77" s="397" t="str">
        <f t="shared" si="159"/>
        <v/>
      </c>
      <c r="CE77" s="397" t="str">
        <f t="shared" si="159"/>
        <v/>
      </c>
      <c r="CF77" s="397" t="str">
        <f t="shared" si="159"/>
        <v/>
      </c>
      <c r="CG77" s="397" t="str">
        <f t="shared" si="159"/>
        <v/>
      </c>
      <c r="CH77" s="397" t="str">
        <f t="shared" si="159"/>
        <v/>
      </c>
      <c r="CI77" s="397" t="str">
        <f t="shared" si="159"/>
        <v/>
      </c>
      <c r="CJ77" s="397" t="str">
        <f t="shared" si="159"/>
        <v/>
      </c>
      <c r="CK77" s="397" t="str">
        <f t="shared" si="159"/>
        <v/>
      </c>
      <c r="CL77" s="397" t="str">
        <f t="shared" si="159"/>
        <v/>
      </c>
      <c r="CM77" s="397" t="str">
        <f t="shared" si="159"/>
        <v/>
      </c>
      <c r="CN77" s="397" t="str">
        <f t="shared" si="159"/>
        <v/>
      </c>
      <c r="CO77" s="397" t="str">
        <f t="shared" si="159"/>
        <v/>
      </c>
      <c r="CP77" s="397" t="str">
        <f t="shared" si="159"/>
        <v/>
      </c>
      <c r="CQ77" s="397" t="str">
        <f t="shared" si="159"/>
        <v/>
      </c>
      <c r="CR77" s="397" t="str">
        <f t="shared" si="159"/>
        <v/>
      </c>
      <c r="CS77" s="397" t="str">
        <f t="shared" si="159"/>
        <v/>
      </c>
      <c r="CT77" s="397" t="str">
        <f t="shared" si="159"/>
        <v/>
      </c>
      <c r="CU77" s="397" t="str">
        <f t="shared" si="159"/>
        <v/>
      </c>
      <c r="CV77" s="397" t="str">
        <f t="shared" ref="CV77:EA77" si="160">IF(CV$9="1.対象電源",CV33,"")</f>
        <v/>
      </c>
      <c r="CW77" s="397" t="str">
        <f t="shared" si="160"/>
        <v/>
      </c>
      <c r="CX77" s="397" t="str">
        <f t="shared" si="160"/>
        <v/>
      </c>
      <c r="CY77" s="397" t="str">
        <f t="shared" si="160"/>
        <v/>
      </c>
      <c r="CZ77" s="397" t="str">
        <f t="shared" si="160"/>
        <v/>
      </c>
      <c r="DA77" s="397" t="str">
        <f t="shared" si="160"/>
        <v/>
      </c>
      <c r="DB77" s="397" t="str">
        <f t="shared" si="160"/>
        <v/>
      </c>
      <c r="DC77" s="397" t="str">
        <f t="shared" si="160"/>
        <v/>
      </c>
      <c r="DD77" s="397" t="str">
        <f t="shared" si="160"/>
        <v/>
      </c>
      <c r="DE77" s="397" t="str">
        <f t="shared" si="160"/>
        <v/>
      </c>
      <c r="DF77" s="397" t="str">
        <f t="shared" si="160"/>
        <v/>
      </c>
      <c r="DG77" s="397" t="str">
        <f t="shared" si="160"/>
        <v/>
      </c>
      <c r="DH77" s="397" t="str">
        <f t="shared" si="160"/>
        <v/>
      </c>
      <c r="DI77" s="397" t="str">
        <f t="shared" si="160"/>
        <v/>
      </c>
      <c r="DJ77" s="397" t="str">
        <f t="shared" si="160"/>
        <v/>
      </c>
      <c r="DK77" s="397" t="str">
        <f t="shared" si="160"/>
        <v/>
      </c>
      <c r="DL77" s="397" t="str">
        <f t="shared" si="160"/>
        <v/>
      </c>
      <c r="DM77" s="397" t="str">
        <f t="shared" si="160"/>
        <v/>
      </c>
      <c r="DN77" s="397" t="str">
        <f t="shared" si="160"/>
        <v/>
      </c>
      <c r="DO77" s="397" t="str">
        <f t="shared" si="160"/>
        <v/>
      </c>
      <c r="DP77" s="397" t="str">
        <f t="shared" si="160"/>
        <v/>
      </c>
      <c r="DQ77" s="397" t="str">
        <f t="shared" si="160"/>
        <v/>
      </c>
      <c r="DR77" s="397" t="str">
        <f t="shared" si="160"/>
        <v/>
      </c>
      <c r="DS77" s="397" t="str">
        <f t="shared" si="160"/>
        <v/>
      </c>
      <c r="DT77" s="397" t="str">
        <f t="shared" si="160"/>
        <v/>
      </c>
      <c r="DU77" s="397" t="str">
        <f t="shared" si="160"/>
        <v/>
      </c>
      <c r="DV77" s="397" t="str">
        <f t="shared" si="160"/>
        <v/>
      </c>
      <c r="DW77" s="397" t="str">
        <f t="shared" si="160"/>
        <v/>
      </c>
      <c r="DX77" s="397" t="str">
        <f t="shared" si="160"/>
        <v/>
      </c>
      <c r="DY77" s="397" t="str">
        <f t="shared" si="160"/>
        <v/>
      </c>
      <c r="DZ77" s="397" t="str">
        <f t="shared" si="160"/>
        <v/>
      </c>
      <c r="EA77" s="397" t="str">
        <f t="shared" si="160"/>
        <v/>
      </c>
      <c r="EB77" s="397" t="str">
        <f t="shared" ref="EB77:EW77" si="161">IF(EB$9="1.対象電源",EB33,"")</f>
        <v/>
      </c>
      <c r="EC77" s="397" t="str">
        <f t="shared" si="161"/>
        <v/>
      </c>
      <c r="ED77" s="397" t="str">
        <f t="shared" si="161"/>
        <v/>
      </c>
      <c r="EE77" s="397" t="str">
        <f t="shared" si="161"/>
        <v/>
      </c>
      <c r="EF77" s="397" t="str">
        <f t="shared" si="161"/>
        <v/>
      </c>
      <c r="EG77" s="397" t="str">
        <f t="shared" si="161"/>
        <v/>
      </c>
      <c r="EH77" s="397" t="str">
        <f t="shared" si="161"/>
        <v/>
      </c>
      <c r="EI77" s="397" t="str">
        <f t="shared" si="161"/>
        <v/>
      </c>
      <c r="EJ77" s="397" t="str">
        <f t="shared" si="161"/>
        <v/>
      </c>
      <c r="EK77" s="397" t="str">
        <f t="shared" si="161"/>
        <v/>
      </c>
      <c r="EL77" s="397" t="str">
        <f t="shared" si="161"/>
        <v/>
      </c>
      <c r="EM77" s="397" t="str">
        <f t="shared" si="161"/>
        <v/>
      </c>
      <c r="EN77" s="397" t="str">
        <f t="shared" si="161"/>
        <v/>
      </c>
      <c r="EO77" s="397" t="str">
        <f t="shared" si="161"/>
        <v/>
      </c>
      <c r="EP77" s="397" t="str">
        <f t="shared" si="161"/>
        <v/>
      </c>
      <c r="EQ77" s="397" t="str">
        <f t="shared" si="161"/>
        <v/>
      </c>
      <c r="ER77" s="397" t="str">
        <f t="shared" si="161"/>
        <v/>
      </c>
      <c r="ES77" s="397" t="str">
        <f t="shared" si="161"/>
        <v/>
      </c>
      <c r="ET77" s="397" t="str">
        <f t="shared" si="161"/>
        <v/>
      </c>
      <c r="EU77" s="397" t="str">
        <f t="shared" si="161"/>
        <v/>
      </c>
      <c r="EV77" s="397" t="str">
        <f t="shared" si="161"/>
        <v/>
      </c>
      <c r="EW77" s="397" t="str">
        <f t="shared" si="161"/>
        <v/>
      </c>
      <c r="EX77" s="330"/>
      <c r="EY77" s="330"/>
      <c r="EZ77" s="330"/>
      <c r="FA77" s="330"/>
      <c r="FB77" s="330"/>
      <c r="FC77" s="330"/>
      <c r="FD77" s="330"/>
      <c r="FE77" s="330"/>
      <c r="FF77" s="330"/>
    </row>
    <row r="78" spans="1:162" outlineLevel="1">
      <c r="B78" s="382"/>
      <c r="C78" s="377" t="s">
        <v>32</v>
      </c>
      <c r="D78" s="397"/>
      <c r="E78" s="397"/>
      <c r="F78" s="397"/>
      <c r="G78" s="397"/>
      <c r="H78" s="397"/>
      <c r="I78" s="397"/>
      <c r="J78" s="397"/>
      <c r="K78" s="397"/>
      <c r="L78" s="397"/>
      <c r="M78" s="397"/>
      <c r="N78" s="397"/>
      <c r="O78" s="397"/>
      <c r="P78" s="397"/>
      <c r="Q78" s="397"/>
      <c r="R78" s="397"/>
      <c r="S78" s="397"/>
      <c r="T78" s="397"/>
      <c r="U78" s="397"/>
      <c r="V78" s="397"/>
      <c r="W78" s="397"/>
      <c r="X78" s="397"/>
      <c r="Y78" s="397"/>
      <c r="Z78" s="397"/>
      <c r="AA78" s="397"/>
      <c r="AB78" s="397"/>
      <c r="AC78" s="397"/>
      <c r="AD78" s="397"/>
      <c r="AE78" s="397"/>
      <c r="AF78" s="397"/>
      <c r="AG78" s="397"/>
      <c r="AH78" s="397"/>
      <c r="AI78" s="397"/>
      <c r="AJ78" s="397"/>
      <c r="AK78" s="397"/>
      <c r="AL78" s="397"/>
      <c r="AM78" s="397"/>
      <c r="AN78" s="397"/>
      <c r="AO78" s="397"/>
      <c r="AP78" s="397"/>
      <c r="AQ78" s="397"/>
      <c r="AR78" s="397"/>
      <c r="AS78" s="397"/>
      <c r="AT78" s="397"/>
      <c r="AU78" s="397"/>
      <c r="AV78" s="397"/>
      <c r="AW78" s="397"/>
      <c r="AX78" s="397"/>
      <c r="AY78" s="397"/>
      <c r="AZ78" s="397"/>
      <c r="BA78" s="397"/>
      <c r="BB78" s="397"/>
      <c r="BC78" s="397"/>
      <c r="BD78" s="397"/>
      <c r="BE78" s="397"/>
      <c r="BF78" s="397"/>
      <c r="BG78" s="397"/>
      <c r="BH78" s="397"/>
      <c r="BI78" s="397"/>
      <c r="BJ78" s="397"/>
      <c r="BK78" s="397"/>
      <c r="BL78" s="397"/>
      <c r="BM78" s="397"/>
      <c r="BN78" s="397"/>
      <c r="BO78" s="397"/>
      <c r="BP78" s="397"/>
      <c r="BQ78" s="397"/>
      <c r="BR78" s="397"/>
      <c r="BS78" s="397"/>
      <c r="BT78" s="397"/>
      <c r="BU78" s="397"/>
      <c r="BV78" s="397"/>
      <c r="BW78" s="397"/>
      <c r="BX78" s="397"/>
      <c r="BY78" s="397"/>
      <c r="BZ78" s="397"/>
      <c r="CA78" s="397"/>
      <c r="CB78" s="397"/>
      <c r="CC78" s="397"/>
      <c r="CD78" s="397"/>
      <c r="CE78" s="397"/>
      <c r="CF78" s="397"/>
      <c r="CG78" s="397"/>
      <c r="CH78" s="397"/>
      <c r="CI78" s="397"/>
      <c r="CJ78" s="397"/>
      <c r="CK78" s="397"/>
      <c r="CL78" s="397"/>
      <c r="CM78" s="397"/>
      <c r="CN78" s="397"/>
      <c r="CO78" s="397"/>
      <c r="CP78" s="397"/>
      <c r="CQ78" s="397"/>
      <c r="CR78" s="397"/>
      <c r="CS78" s="397"/>
      <c r="CT78" s="397"/>
      <c r="CU78" s="397"/>
      <c r="CV78" s="397"/>
      <c r="CW78" s="397"/>
      <c r="CX78" s="397"/>
      <c r="CY78" s="397"/>
      <c r="CZ78" s="397"/>
      <c r="DA78" s="397"/>
      <c r="DB78" s="397"/>
      <c r="DC78" s="397"/>
      <c r="DD78" s="397"/>
      <c r="DE78" s="397"/>
      <c r="DF78" s="397"/>
      <c r="DG78" s="397"/>
      <c r="DH78" s="397"/>
      <c r="DI78" s="397"/>
      <c r="DJ78" s="397"/>
      <c r="DK78" s="397"/>
      <c r="DL78" s="397"/>
      <c r="DM78" s="397"/>
      <c r="DN78" s="397"/>
      <c r="DO78" s="397"/>
      <c r="DP78" s="397"/>
      <c r="DQ78" s="397"/>
      <c r="DR78" s="397"/>
      <c r="DS78" s="397"/>
      <c r="DT78" s="397"/>
      <c r="DU78" s="397"/>
      <c r="DV78" s="397"/>
      <c r="DW78" s="397"/>
      <c r="DX78" s="397"/>
      <c r="DY78" s="397"/>
      <c r="DZ78" s="397"/>
      <c r="EA78" s="397"/>
      <c r="EB78" s="397"/>
      <c r="EC78" s="397"/>
      <c r="ED78" s="397"/>
      <c r="EE78" s="397"/>
      <c r="EF78" s="397"/>
      <c r="EG78" s="397"/>
      <c r="EH78" s="397"/>
      <c r="EI78" s="397"/>
      <c r="EJ78" s="397"/>
      <c r="EK78" s="397"/>
      <c r="EL78" s="397"/>
      <c r="EM78" s="397"/>
      <c r="EN78" s="397"/>
      <c r="EO78" s="397"/>
      <c r="EP78" s="397"/>
      <c r="EQ78" s="397"/>
      <c r="ER78" s="397"/>
      <c r="ES78" s="397"/>
      <c r="ET78" s="397"/>
      <c r="EU78" s="397"/>
      <c r="EV78" s="397"/>
      <c r="EW78" s="397"/>
      <c r="EX78" s="330"/>
      <c r="EY78" s="330"/>
      <c r="EZ78" s="330"/>
      <c r="FA78" s="330"/>
      <c r="FB78" s="330"/>
      <c r="FC78" s="330"/>
      <c r="FD78" s="330"/>
      <c r="FE78" s="330"/>
      <c r="FF78" s="330"/>
    </row>
    <row r="79" spans="1:162" outlineLevel="1">
      <c r="B79" s="376" t="s">
        <v>573</v>
      </c>
      <c r="C79" s="377" t="s">
        <v>32</v>
      </c>
      <c r="D79" s="397" t="str">
        <f t="shared" ref="D79:AI79" si="162">IF(D$9="1.対象電源",D35,"")</f>
        <v/>
      </c>
      <c r="E79" s="397" t="str">
        <f t="shared" si="162"/>
        <v/>
      </c>
      <c r="F79" s="397" t="str">
        <f t="shared" si="162"/>
        <v/>
      </c>
      <c r="G79" s="397" t="str">
        <f t="shared" si="162"/>
        <v/>
      </c>
      <c r="H79" s="397" t="str">
        <f t="shared" si="162"/>
        <v/>
      </c>
      <c r="I79" s="397" t="str">
        <f t="shared" si="162"/>
        <v/>
      </c>
      <c r="J79" s="397" t="str">
        <f t="shared" si="162"/>
        <v/>
      </c>
      <c r="K79" s="397" t="str">
        <f t="shared" si="162"/>
        <v/>
      </c>
      <c r="L79" s="397" t="str">
        <f t="shared" si="162"/>
        <v/>
      </c>
      <c r="M79" s="397" t="str">
        <f t="shared" si="162"/>
        <v/>
      </c>
      <c r="N79" s="397" t="str">
        <f t="shared" si="162"/>
        <v/>
      </c>
      <c r="O79" s="397" t="str">
        <f t="shared" si="162"/>
        <v/>
      </c>
      <c r="P79" s="397" t="str">
        <f t="shared" si="162"/>
        <v/>
      </c>
      <c r="Q79" s="397" t="str">
        <f t="shared" si="162"/>
        <v/>
      </c>
      <c r="R79" s="397" t="str">
        <f t="shared" si="162"/>
        <v/>
      </c>
      <c r="S79" s="397" t="str">
        <f t="shared" si="162"/>
        <v/>
      </c>
      <c r="T79" s="397" t="str">
        <f t="shared" si="162"/>
        <v/>
      </c>
      <c r="U79" s="397" t="str">
        <f t="shared" si="162"/>
        <v/>
      </c>
      <c r="V79" s="397" t="str">
        <f t="shared" si="162"/>
        <v/>
      </c>
      <c r="W79" s="397" t="str">
        <f t="shared" si="162"/>
        <v/>
      </c>
      <c r="X79" s="397" t="str">
        <f t="shared" si="162"/>
        <v/>
      </c>
      <c r="Y79" s="397" t="str">
        <f t="shared" si="162"/>
        <v/>
      </c>
      <c r="Z79" s="397" t="str">
        <f t="shared" si="162"/>
        <v/>
      </c>
      <c r="AA79" s="397" t="str">
        <f t="shared" si="162"/>
        <v/>
      </c>
      <c r="AB79" s="397" t="str">
        <f t="shared" si="162"/>
        <v/>
      </c>
      <c r="AC79" s="397" t="str">
        <f t="shared" si="162"/>
        <v/>
      </c>
      <c r="AD79" s="397" t="str">
        <f t="shared" si="162"/>
        <v/>
      </c>
      <c r="AE79" s="397" t="str">
        <f t="shared" si="162"/>
        <v/>
      </c>
      <c r="AF79" s="397" t="str">
        <f t="shared" si="162"/>
        <v/>
      </c>
      <c r="AG79" s="397" t="str">
        <f t="shared" si="162"/>
        <v/>
      </c>
      <c r="AH79" s="397" t="str">
        <f t="shared" si="162"/>
        <v/>
      </c>
      <c r="AI79" s="397" t="str">
        <f t="shared" si="162"/>
        <v/>
      </c>
      <c r="AJ79" s="397" t="str">
        <f t="shared" ref="AJ79:BO79" si="163">IF(AJ$9="1.対象電源",AJ35,"")</f>
        <v/>
      </c>
      <c r="AK79" s="397" t="str">
        <f t="shared" si="163"/>
        <v/>
      </c>
      <c r="AL79" s="397" t="str">
        <f t="shared" si="163"/>
        <v/>
      </c>
      <c r="AM79" s="397" t="str">
        <f t="shared" si="163"/>
        <v/>
      </c>
      <c r="AN79" s="397" t="str">
        <f t="shared" si="163"/>
        <v/>
      </c>
      <c r="AO79" s="397" t="str">
        <f t="shared" si="163"/>
        <v/>
      </c>
      <c r="AP79" s="397" t="str">
        <f t="shared" si="163"/>
        <v/>
      </c>
      <c r="AQ79" s="397" t="str">
        <f t="shared" si="163"/>
        <v/>
      </c>
      <c r="AR79" s="397" t="str">
        <f t="shared" si="163"/>
        <v/>
      </c>
      <c r="AS79" s="397" t="str">
        <f t="shared" si="163"/>
        <v/>
      </c>
      <c r="AT79" s="397" t="str">
        <f t="shared" si="163"/>
        <v/>
      </c>
      <c r="AU79" s="397" t="str">
        <f t="shared" si="163"/>
        <v/>
      </c>
      <c r="AV79" s="397" t="str">
        <f t="shared" si="163"/>
        <v/>
      </c>
      <c r="AW79" s="397" t="str">
        <f t="shared" si="163"/>
        <v/>
      </c>
      <c r="AX79" s="397" t="str">
        <f t="shared" si="163"/>
        <v/>
      </c>
      <c r="AY79" s="397" t="str">
        <f t="shared" si="163"/>
        <v/>
      </c>
      <c r="AZ79" s="397" t="str">
        <f t="shared" si="163"/>
        <v/>
      </c>
      <c r="BA79" s="397" t="str">
        <f t="shared" si="163"/>
        <v/>
      </c>
      <c r="BB79" s="397" t="str">
        <f t="shared" si="163"/>
        <v/>
      </c>
      <c r="BC79" s="397" t="str">
        <f t="shared" si="163"/>
        <v/>
      </c>
      <c r="BD79" s="397" t="str">
        <f t="shared" si="163"/>
        <v/>
      </c>
      <c r="BE79" s="397" t="str">
        <f t="shared" si="163"/>
        <v/>
      </c>
      <c r="BF79" s="397" t="str">
        <f t="shared" si="163"/>
        <v/>
      </c>
      <c r="BG79" s="397" t="str">
        <f t="shared" si="163"/>
        <v/>
      </c>
      <c r="BH79" s="397" t="str">
        <f t="shared" si="163"/>
        <v/>
      </c>
      <c r="BI79" s="397" t="str">
        <f t="shared" si="163"/>
        <v/>
      </c>
      <c r="BJ79" s="397" t="str">
        <f t="shared" si="163"/>
        <v/>
      </c>
      <c r="BK79" s="397" t="str">
        <f t="shared" si="163"/>
        <v/>
      </c>
      <c r="BL79" s="397" t="str">
        <f t="shared" si="163"/>
        <v/>
      </c>
      <c r="BM79" s="397" t="str">
        <f t="shared" si="163"/>
        <v/>
      </c>
      <c r="BN79" s="397" t="str">
        <f t="shared" si="163"/>
        <v/>
      </c>
      <c r="BO79" s="397" t="str">
        <f t="shared" si="163"/>
        <v/>
      </c>
      <c r="BP79" s="397" t="str">
        <f t="shared" ref="BP79:CU79" si="164">IF(BP$9="1.対象電源",BP35,"")</f>
        <v/>
      </c>
      <c r="BQ79" s="397" t="str">
        <f t="shared" si="164"/>
        <v/>
      </c>
      <c r="BR79" s="397" t="str">
        <f t="shared" si="164"/>
        <v/>
      </c>
      <c r="BS79" s="397" t="str">
        <f t="shared" si="164"/>
        <v/>
      </c>
      <c r="BT79" s="397" t="str">
        <f t="shared" si="164"/>
        <v/>
      </c>
      <c r="BU79" s="397" t="str">
        <f t="shared" si="164"/>
        <v/>
      </c>
      <c r="BV79" s="397" t="str">
        <f t="shared" si="164"/>
        <v/>
      </c>
      <c r="BW79" s="397" t="str">
        <f t="shared" si="164"/>
        <v/>
      </c>
      <c r="BX79" s="397" t="str">
        <f t="shared" si="164"/>
        <v/>
      </c>
      <c r="BY79" s="397" t="str">
        <f t="shared" si="164"/>
        <v/>
      </c>
      <c r="BZ79" s="397" t="str">
        <f t="shared" si="164"/>
        <v/>
      </c>
      <c r="CA79" s="397" t="str">
        <f t="shared" si="164"/>
        <v/>
      </c>
      <c r="CB79" s="397" t="str">
        <f t="shared" si="164"/>
        <v/>
      </c>
      <c r="CC79" s="397" t="str">
        <f t="shared" si="164"/>
        <v/>
      </c>
      <c r="CD79" s="397" t="str">
        <f t="shared" si="164"/>
        <v/>
      </c>
      <c r="CE79" s="397" t="str">
        <f t="shared" si="164"/>
        <v/>
      </c>
      <c r="CF79" s="397" t="str">
        <f t="shared" si="164"/>
        <v/>
      </c>
      <c r="CG79" s="397" t="str">
        <f t="shared" si="164"/>
        <v/>
      </c>
      <c r="CH79" s="397" t="str">
        <f t="shared" si="164"/>
        <v/>
      </c>
      <c r="CI79" s="397" t="str">
        <f t="shared" si="164"/>
        <v/>
      </c>
      <c r="CJ79" s="397" t="str">
        <f t="shared" si="164"/>
        <v/>
      </c>
      <c r="CK79" s="397" t="str">
        <f t="shared" si="164"/>
        <v/>
      </c>
      <c r="CL79" s="397" t="str">
        <f t="shared" si="164"/>
        <v/>
      </c>
      <c r="CM79" s="397" t="str">
        <f t="shared" si="164"/>
        <v/>
      </c>
      <c r="CN79" s="397" t="str">
        <f t="shared" si="164"/>
        <v/>
      </c>
      <c r="CO79" s="397" t="str">
        <f t="shared" si="164"/>
        <v/>
      </c>
      <c r="CP79" s="397" t="str">
        <f t="shared" si="164"/>
        <v/>
      </c>
      <c r="CQ79" s="397" t="str">
        <f t="shared" si="164"/>
        <v/>
      </c>
      <c r="CR79" s="397" t="str">
        <f t="shared" si="164"/>
        <v/>
      </c>
      <c r="CS79" s="397" t="str">
        <f t="shared" si="164"/>
        <v/>
      </c>
      <c r="CT79" s="397" t="str">
        <f t="shared" si="164"/>
        <v/>
      </c>
      <c r="CU79" s="397" t="str">
        <f t="shared" si="164"/>
        <v/>
      </c>
      <c r="CV79" s="397" t="str">
        <f t="shared" ref="CV79:EA79" si="165">IF(CV$9="1.対象電源",CV35,"")</f>
        <v/>
      </c>
      <c r="CW79" s="397" t="str">
        <f t="shared" si="165"/>
        <v/>
      </c>
      <c r="CX79" s="397" t="str">
        <f t="shared" si="165"/>
        <v/>
      </c>
      <c r="CY79" s="397" t="str">
        <f t="shared" si="165"/>
        <v/>
      </c>
      <c r="CZ79" s="397" t="str">
        <f t="shared" si="165"/>
        <v/>
      </c>
      <c r="DA79" s="397" t="str">
        <f t="shared" si="165"/>
        <v/>
      </c>
      <c r="DB79" s="397" t="str">
        <f t="shared" si="165"/>
        <v/>
      </c>
      <c r="DC79" s="397" t="str">
        <f t="shared" si="165"/>
        <v/>
      </c>
      <c r="DD79" s="397" t="str">
        <f t="shared" si="165"/>
        <v/>
      </c>
      <c r="DE79" s="397" t="str">
        <f t="shared" si="165"/>
        <v/>
      </c>
      <c r="DF79" s="397" t="str">
        <f t="shared" si="165"/>
        <v/>
      </c>
      <c r="DG79" s="397" t="str">
        <f t="shared" si="165"/>
        <v/>
      </c>
      <c r="DH79" s="397" t="str">
        <f t="shared" si="165"/>
        <v/>
      </c>
      <c r="DI79" s="397" t="str">
        <f t="shared" si="165"/>
        <v/>
      </c>
      <c r="DJ79" s="397" t="str">
        <f t="shared" si="165"/>
        <v/>
      </c>
      <c r="DK79" s="397" t="str">
        <f t="shared" si="165"/>
        <v/>
      </c>
      <c r="DL79" s="397" t="str">
        <f t="shared" si="165"/>
        <v/>
      </c>
      <c r="DM79" s="397" t="str">
        <f t="shared" si="165"/>
        <v/>
      </c>
      <c r="DN79" s="397" t="str">
        <f t="shared" si="165"/>
        <v/>
      </c>
      <c r="DO79" s="397" t="str">
        <f t="shared" si="165"/>
        <v/>
      </c>
      <c r="DP79" s="397" t="str">
        <f t="shared" si="165"/>
        <v/>
      </c>
      <c r="DQ79" s="397" t="str">
        <f t="shared" si="165"/>
        <v/>
      </c>
      <c r="DR79" s="397" t="str">
        <f t="shared" si="165"/>
        <v/>
      </c>
      <c r="DS79" s="397" t="str">
        <f t="shared" si="165"/>
        <v/>
      </c>
      <c r="DT79" s="397" t="str">
        <f t="shared" si="165"/>
        <v/>
      </c>
      <c r="DU79" s="397" t="str">
        <f t="shared" si="165"/>
        <v/>
      </c>
      <c r="DV79" s="397" t="str">
        <f t="shared" si="165"/>
        <v/>
      </c>
      <c r="DW79" s="397" t="str">
        <f t="shared" si="165"/>
        <v/>
      </c>
      <c r="DX79" s="397" t="str">
        <f t="shared" si="165"/>
        <v/>
      </c>
      <c r="DY79" s="397" t="str">
        <f t="shared" si="165"/>
        <v/>
      </c>
      <c r="DZ79" s="397" t="str">
        <f t="shared" si="165"/>
        <v/>
      </c>
      <c r="EA79" s="397" t="str">
        <f t="shared" si="165"/>
        <v/>
      </c>
      <c r="EB79" s="397" t="str">
        <f t="shared" ref="EB79:EW79" si="166">IF(EB$9="1.対象電源",EB35,"")</f>
        <v/>
      </c>
      <c r="EC79" s="397" t="str">
        <f t="shared" si="166"/>
        <v/>
      </c>
      <c r="ED79" s="397" t="str">
        <f t="shared" si="166"/>
        <v/>
      </c>
      <c r="EE79" s="397" t="str">
        <f t="shared" si="166"/>
        <v/>
      </c>
      <c r="EF79" s="397" t="str">
        <f t="shared" si="166"/>
        <v/>
      </c>
      <c r="EG79" s="397" t="str">
        <f t="shared" si="166"/>
        <v/>
      </c>
      <c r="EH79" s="397" t="str">
        <f t="shared" si="166"/>
        <v/>
      </c>
      <c r="EI79" s="397" t="str">
        <f t="shared" si="166"/>
        <v/>
      </c>
      <c r="EJ79" s="397" t="str">
        <f t="shared" si="166"/>
        <v/>
      </c>
      <c r="EK79" s="397" t="str">
        <f t="shared" si="166"/>
        <v/>
      </c>
      <c r="EL79" s="397" t="str">
        <f t="shared" si="166"/>
        <v/>
      </c>
      <c r="EM79" s="397" t="str">
        <f t="shared" si="166"/>
        <v/>
      </c>
      <c r="EN79" s="397" t="str">
        <f t="shared" si="166"/>
        <v/>
      </c>
      <c r="EO79" s="397" t="str">
        <f t="shared" si="166"/>
        <v/>
      </c>
      <c r="EP79" s="397" t="str">
        <f t="shared" si="166"/>
        <v/>
      </c>
      <c r="EQ79" s="397" t="str">
        <f t="shared" si="166"/>
        <v/>
      </c>
      <c r="ER79" s="397" t="str">
        <f t="shared" si="166"/>
        <v/>
      </c>
      <c r="ES79" s="397" t="str">
        <f t="shared" si="166"/>
        <v/>
      </c>
      <c r="ET79" s="397" t="str">
        <f t="shared" si="166"/>
        <v/>
      </c>
      <c r="EU79" s="397" t="str">
        <f t="shared" si="166"/>
        <v/>
      </c>
      <c r="EV79" s="397" t="str">
        <f t="shared" si="166"/>
        <v/>
      </c>
      <c r="EW79" s="397" t="str">
        <f t="shared" si="166"/>
        <v/>
      </c>
      <c r="EX79" s="330"/>
      <c r="EY79" s="330"/>
      <c r="EZ79" s="330"/>
      <c r="FA79" s="330"/>
      <c r="FB79" s="330"/>
      <c r="FC79" s="330"/>
      <c r="FD79" s="330"/>
      <c r="FE79" s="330"/>
      <c r="FF79" s="330"/>
    </row>
    <row r="80" spans="1:162" outlineLevel="1">
      <c r="B80" s="380" t="s">
        <v>1590</v>
      </c>
      <c r="C80" s="377" t="s">
        <v>32</v>
      </c>
      <c r="D80" s="397" t="str">
        <f t="shared" ref="D80:AI80" si="167">IF(D$9="1.対象電源",D36,"")</f>
        <v/>
      </c>
      <c r="E80" s="397" t="str">
        <f t="shared" si="167"/>
        <v/>
      </c>
      <c r="F80" s="397" t="str">
        <f t="shared" si="167"/>
        <v/>
      </c>
      <c r="G80" s="397" t="str">
        <f t="shared" si="167"/>
        <v/>
      </c>
      <c r="H80" s="397" t="str">
        <f t="shared" si="167"/>
        <v/>
      </c>
      <c r="I80" s="397" t="str">
        <f t="shared" si="167"/>
        <v/>
      </c>
      <c r="J80" s="397" t="str">
        <f t="shared" si="167"/>
        <v/>
      </c>
      <c r="K80" s="397" t="str">
        <f t="shared" si="167"/>
        <v/>
      </c>
      <c r="L80" s="397" t="str">
        <f t="shared" si="167"/>
        <v/>
      </c>
      <c r="M80" s="397" t="str">
        <f t="shared" si="167"/>
        <v/>
      </c>
      <c r="N80" s="397" t="str">
        <f t="shared" si="167"/>
        <v/>
      </c>
      <c r="O80" s="397" t="str">
        <f t="shared" si="167"/>
        <v/>
      </c>
      <c r="P80" s="397" t="str">
        <f t="shared" si="167"/>
        <v/>
      </c>
      <c r="Q80" s="397" t="str">
        <f t="shared" si="167"/>
        <v/>
      </c>
      <c r="R80" s="397" t="str">
        <f t="shared" si="167"/>
        <v/>
      </c>
      <c r="S80" s="397" t="str">
        <f t="shared" si="167"/>
        <v/>
      </c>
      <c r="T80" s="397" t="str">
        <f t="shared" si="167"/>
        <v/>
      </c>
      <c r="U80" s="397" t="str">
        <f t="shared" si="167"/>
        <v/>
      </c>
      <c r="V80" s="397" t="str">
        <f t="shared" si="167"/>
        <v/>
      </c>
      <c r="W80" s="397" t="str">
        <f t="shared" si="167"/>
        <v/>
      </c>
      <c r="X80" s="397" t="str">
        <f t="shared" si="167"/>
        <v/>
      </c>
      <c r="Y80" s="397" t="str">
        <f t="shared" si="167"/>
        <v/>
      </c>
      <c r="Z80" s="397" t="str">
        <f t="shared" si="167"/>
        <v/>
      </c>
      <c r="AA80" s="397" t="str">
        <f t="shared" si="167"/>
        <v/>
      </c>
      <c r="AB80" s="397" t="str">
        <f t="shared" si="167"/>
        <v/>
      </c>
      <c r="AC80" s="397" t="str">
        <f t="shared" si="167"/>
        <v/>
      </c>
      <c r="AD80" s="397" t="str">
        <f t="shared" si="167"/>
        <v/>
      </c>
      <c r="AE80" s="397" t="str">
        <f t="shared" si="167"/>
        <v/>
      </c>
      <c r="AF80" s="397" t="str">
        <f t="shared" si="167"/>
        <v/>
      </c>
      <c r="AG80" s="397" t="str">
        <f t="shared" si="167"/>
        <v/>
      </c>
      <c r="AH80" s="397" t="str">
        <f t="shared" si="167"/>
        <v/>
      </c>
      <c r="AI80" s="397" t="str">
        <f t="shared" si="167"/>
        <v/>
      </c>
      <c r="AJ80" s="397" t="str">
        <f t="shared" ref="AJ80:BO80" si="168">IF(AJ$9="1.対象電源",AJ36,"")</f>
        <v/>
      </c>
      <c r="AK80" s="397" t="str">
        <f t="shared" si="168"/>
        <v/>
      </c>
      <c r="AL80" s="397" t="str">
        <f t="shared" si="168"/>
        <v/>
      </c>
      <c r="AM80" s="397" t="str">
        <f t="shared" si="168"/>
        <v/>
      </c>
      <c r="AN80" s="397" t="str">
        <f t="shared" si="168"/>
        <v/>
      </c>
      <c r="AO80" s="397" t="str">
        <f t="shared" si="168"/>
        <v/>
      </c>
      <c r="AP80" s="397" t="str">
        <f t="shared" si="168"/>
        <v/>
      </c>
      <c r="AQ80" s="397" t="str">
        <f t="shared" si="168"/>
        <v/>
      </c>
      <c r="AR80" s="397" t="str">
        <f t="shared" si="168"/>
        <v/>
      </c>
      <c r="AS80" s="397" t="str">
        <f t="shared" si="168"/>
        <v/>
      </c>
      <c r="AT80" s="397" t="str">
        <f t="shared" si="168"/>
        <v/>
      </c>
      <c r="AU80" s="397" t="str">
        <f t="shared" si="168"/>
        <v/>
      </c>
      <c r="AV80" s="397" t="str">
        <f t="shared" si="168"/>
        <v/>
      </c>
      <c r="AW80" s="397" t="str">
        <f t="shared" si="168"/>
        <v/>
      </c>
      <c r="AX80" s="397" t="str">
        <f t="shared" si="168"/>
        <v/>
      </c>
      <c r="AY80" s="397" t="str">
        <f t="shared" si="168"/>
        <v/>
      </c>
      <c r="AZ80" s="397" t="str">
        <f t="shared" si="168"/>
        <v/>
      </c>
      <c r="BA80" s="397" t="str">
        <f t="shared" si="168"/>
        <v/>
      </c>
      <c r="BB80" s="397" t="str">
        <f t="shared" si="168"/>
        <v/>
      </c>
      <c r="BC80" s="397" t="str">
        <f t="shared" si="168"/>
        <v/>
      </c>
      <c r="BD80" s="397" t="str">
        <f t="shared" si="168"/>
        <v/>
      </c>
      <c r="BE80" s="397" t="str">
        <f t="shared" si="168"/>
        <v/>
      </c>
      <c r="BF80" s="397" t="str">
        <f t="shared" si="168"/>
        <v/>
      </c>
      <c r="BG80" s="397" t="str">
        <f t="shared" si="168"/>
        <v/>
      </c>
      <c r="BH80" s="397" t="str">
        <f t="shared" si="168"/>
        <v/>
      </c>
      <c r="BI80" s="397" t="str">
        <f t="shared" si="168"/>
        <v/>
      </c>
      <c r="BJ80" s="397" t="str">
        <f t="shared" si="168"/>
        <v/>
      </c>
      <c r="BK80" s="397" t="str">
        <f t="shared" si="168"/>
        <v/>
      </c>
      <c r="BL80" s="397" t="str">
        <f t="shared" si="168"/>
        <v/>
      </c>
      <c r="BM80" s="397" t="str">
        <f t="shared" si="168"/>
        <v/>
      </c>
      <c r="BN80" s="397" t="str">
        <f t="shared" si="168"/>
        <v/>
      </c>
      <c r="BO80" s="397" t="str">
        <f t="shared" si="168"/>
        <v/>
      </c>
      <c r="BP80" s="397" t="str">
        <f t="shared" ref="BP80:CU80" si="169">IF(BP$9="1.対象電源",BP36,"")</f>
        <v/>
      </c>
      <c r="BQ80" s="397" t="str">
        <f t="shared" si="169"/>
        <v/>
      </c>
      <c r="BR80" s="397" t="str">
        <f t="shared" si="169"/>
        <v/>
      </c>
      <c r="BS80" s="397" t="str">
        <f t="shared" si="169"/>
        <v/>
      </c>
      <c r="BT80" s="397" t="str">
        <f t="shared" si="169"/>
        <v/>
      </c>
      <c r="BU80" s="397" t="str">
        <f t="shared" si="169"/>
        <v/>
      </c>
      <c r="BV80" s="397" t="str">
        <f t="shared" si="169"/>
        <v/>
      </c>
      <c r="BW80" s="397" t="str">
        <f t="shared" si="169"/>
        <v/>
      </c>
      <c r="BX80" s="397" t="str">
        <f t="shared" si="169"/>
        <v/>
      </c>
      <c r="BY80" s="397" t="str">
        <f t="shared" si="169"/>
        <v/>
      </c>
      <c r="BZ80" s="397" t="str">
        <f t="shared" si="169"/>
        <v/>
      </c>
      <c r="CA80" s="397" t="str">
        <f t="shared" si="169"/>
        <v/>
      </c>
      <c r="CB80" s="397" t="str">
        <f t="shared" si="169"/>
        <v/>
      </c>
      <c r="CC80" s="397" t="str">
        <f t="shared" si="169"/>
        <v/>
      </c>
      <c r="CD80" s="397" t="str">
        <f t="shared" si="169"/>
        <v/>
      </c>
      <c r="CE80" s="397" t="str">
        <f t="shared" si="169"/>
        <v/>
      </c>
      <c r="CF80" s="397" t="str">
        <f t="shared" si="169"/>
        <v/>
      </c>
      <c r="CG80" s="397" t="str">
        <f t="shared" si="169"/>
        <v/>
      </c>
      <c r="CH80" s="397" t="str">
        <f t="shared" si="169"/>
        <v/>
      </c>
      <c r="CI80" s="397" t="str">
        <f t="shared" si="169"/>
        <v/>
      </c>
      <c r="CJ80" s="397" t="str">
        <f t="shared" si="169"/>
        <v/>
      </c>
      <c r="CK80" s="397" t="str">
        <f t="shared" si="169"/>
        <v/>
      </c>
      <c r="CL80" s="397" t="str">
        <f t="shared" si="169"/>
        <v/>
      </c>
      <c r="CM80" s="397" t="str">
        <f t="shared" si="169"/>
        <v/>
      </c>
      <c r="CN80" s="397" t="str">
        <f t="shared" si="169"/>
        <v/>
      </c>
      <c r="CO80" s="397" t="str">
        <f t="shared" si="169"/>
        <v/>
      </c>
      <c r="CP80" s="397" t="str">
        <f t="shared" si="169"/>
        <v/>
      </c>
      <c r="CQ80" s="397" t="str">
        <f t="shared" si="169"/>
        <v/>
      </c>
      <c r="CR80" s="397" t="str">
        <f t="shared" si="169"/>
        <v/>
      </c>
      <c r="CS80" s="397" t="str">
        <f t="shared" si="169"/>
        <v/>
      </c>
      <c r="CT80" s="397" t="str">
        <f t="shared" si="169"/>
        <v/>
      </c>
      <c r="CU80" s="397" t="str">
        <f t="shared" si="169"/>
        <v/>
      </c>
      <c r="CV80" s="397" t="str">
        <f t="shared" ref="CV80:EA80" si="170">IF(CV$9="1.対象電源",CV36,"")</f>
        <v/>
      </c>
      <c r="CW80" s="397" t="str">
        <f t="shared" si="170"/>
        <v/>
      </c>
      <c r="CX80" s="397" t="str">
        <f t="shared" si="170"/>
        <v/>
      </c>
      <c r="CY80" s="397" t="str">
        <f t="shared" si="170"/>
        <v/>
      </c>
      <c r="CZ80" s="397" t="str">
        <f t="shared" si="170"/>
        <v/>
      </c>
      <c r="DA80" s="397" t="str">
        <f t="shared" si="170"/>
        <v/>
      </c>
      <c r="DB80" s="397" t="str">
        <f t="shared" si="170"/>
        <v/>
      </c>
      <c r="DC80" s="397" t="str">
        <f t="shared" si="170"/>
        <v/>
      </c>
      <c r="DD80" s="397" t="str">
        <f t="shared" si="170"/>
        <v/>
      </c>
      <c r="DE80" s="397" t="str">
        <f t="shared" si="170"/>
        <v/>
      </c>
      <c r="DF80" s="397" t="str">
        <f t="shared" si="170"/>
        <v/>
      </c>
      <c r="DG80" s="397" t="str">
        <f t="shared" si="170"/>
        <v/>
      </c>
      <c r="DH80" s="397" t="str">
        <f t="shared" si="170"/>
        <v/>
      </c>
      <c r="DI80" s="397" t="str">
        <f t="shared" si="170"/>
        <v/>
      </c>
      <c r="DJ80" s="397" t="str">
        <f t="shared" si="170"/>
        <v/>
      </c>
      <c r="DK80" s="397" t="str">
        <f t="shared" si="170"/>
        <v/>
      </c>
      <c r="DL80" s="397" t="str">
        <f t="shared" si="170"/>
        <v/>
      </c>
      <c r="DM80" s="397" t="str">
        <f t="shared" si="170"/>
        <v/>
      </c>
      <c r="DN80" s="397" t="str">
        <f t="shared" si="170"/>
        <v/>
      </c>
      <c r="DO80" s="397" t="str">
        <f t="shared" si="170"/>
        <v/>
      </c>
      <c r="DP80" s="397" t="str">
        <f t="shared" si="170"/>
        <v/>
      </c>
      <c r="DQ80" s="397" t="str">
        <f t="shared" si="170"/>
        <v/>
      </c>
      <c r="DR80" s="397" t="str">
        <f t="shared" si="170"/>
        <v/>
      </c>
      <c r="DS80" s="397" t="str">
        <f t="shared" si="170"/>
        <v/>
      </c>
      <c r="DT80" s="397" t="str">
        <f t="shared" si="170"/>
        <v/>
      </c>
      <c r="DU80" s="397" t="str">
        <f t="shared" si="170"/>
        <v/>
      </c>
      <c r="DV80" s="397" t="str">
        <f t="shared" si="170"/>
        <v/>
      </c>
      <c r="DW80" s="397" t="str">
        <f t="shared" si="170"/>
        <v/>
      </c>
      <c r="DX80" s="397" t="str">
        <f t="shared" si="170"/>
        <v/>
      </c>
      <c r="DY80" s="397" t="str">
        <f t="shared" si="170"/>
        <v/>
      </c>
      <c r="DZ80" s="397" t="str">
        <f t="shared" si="170"/>
        <v/>
      </c>
      <c r="EA80" s="397" t="str">
        <f t="shared" si="170"/>
        <v/>
      </c>
      <c r="EB80" s="397" t="str">
        <f t="shared" ref="EB80:EW80" si="171">IF(EB$9="1.対象電源",EB36,"")</f>
        <v/>
      </c>
      <c r="EC80" s="397" t="str">
        <f t="shared" si="171"/>
        <v/>
      </c>
      <c r="ED80" s="397" t="str">
        <f t="shared" si="171"/>
        <v/>
      </c>
      <c r="EE80" s="397" t="str">
        <f t="shared" si="171"/>
        <v/>
      </c>
      <c r="EF80" s="397" t="str">
        <f t="shared" si="171"/>
        <v/>
      </c>
      <c r="EG80" s="397" t="str">
        <f t="shared" si="171"/>
        <v/>
      </c>
      <c r="EH80" s="397" t="str">
        <f t="shared" si="171"/>
        <v/>
      </c>
      <c r="EI80" s="397" t="str">
        <f t="shared" si="171"/>
        <v/>
      </c>
      <c r="EJ80" s="397" t="str">
        <f t="shared" si="171"/>
        <v/>
      </c>
      <c r="EK80" s="397" t="str">
        <f t="shared" si="171"/>
        <v/>
      </c>
      <c r="EL80" s="397" t="str">
        <f t="shared" si="171"/>
        <v/>
      </c>
      <c r="EM80" s="397" t="str">
        <f t="shared" si="171"/>
        <v/>
      </c>
      <c r="EN80" s="397" t="str">
        <f t="shared" si="171"/>
        <v/>
      </c>
      <c r="EO80" s="397" t="str">
        <f t="shared" si="171"/>
        <v/>
      </c>
      <c r="EP80" s="397" t="str">
        <f t="shared" si="171"/>
        <v/>
      </c>
      <c r="EQ80" s="397" t="str">
        <f t="shared" si="171"/>
        <v/>
      </c>
      <c r="ER80" s="397" t="str">
        <f t="shared" si="171"/>
        <v/>
      </c>
      <c r="ES80" s="397" t="str">
        <f t="shared" si="171"/>
        <v/>
      </c>
      <c r="ET80" s="397" t="str">
        <f t="shared" si="171"/>
        <v/>
      </c>
      <c r="EU80" s="397" t="str">
        <f t="shared" si="171"/>
        <v/>
      </c>
      <c r="EV80" s="397" t="str">
        <f t="shared" si="171"/>
        <v/>
      </c>
      <c r="EW80" s="397" t="str">
        <f t="shared" si="171"/>
        <v/>
      </c>
      <c r="EX80" s="330"/>
      <c r="EY80" s="330"/>
      <c r="EZ80" s="330"/>
      <c r="FA80" s="330"/>
      <c r="FB80" s="330"/>
      <c r="FC80" s="330"/>
      <c r="FD80" s="330"/>
      <c r="FE80" s="330"/>
      <c r="FF80" s="330"/>
    </row>
    <row r="81" spans="2:162" outlineLevel="1">
      <c r="B81" s="382"/>
      <c r="C81" s="377" t="s">
        <v>32</v>
      </c>
      <c r="D81" s="397"/>
      <c r="E81" s="397"/>
      <c r="F81" s="397"/>
      <c r="G81" s="397"/>
      <c r="H81" s="397"/>
      <c r="I81" s="397"/>
      <c r="J81" s="397"/>
      <c r="K81" s="397"/>
      <c r="L81" s="397"/>
      <c r="M81" s="397"/>
      <c r="N81" s="397"/>
      <c r="O81" s="397"/>
      <c r="P81" s="397"/>
      <c r="Q81" s="397"/>
      <c r="R81" s="397"/>
      <c r="S81" s="397"/>
      <c r="T81" s="397"/>
      <c r="U81" s="397"/>
      <c r="V81" s="397"/>
      <c r="W81" s="397"/>
      <c r="X81" s="397"/>
      <c r="Y81" s="397"/>
      <c r="Z81" s="397"/>
      <c r="AA81" s="397"/>
      <c r="AB81" s="397"/>
      <c r="AC81" s="397"/>
      <c r="AD81" s="397"/>
      <c r="AE81" s="397"/>
      <c r="AF81" s="397"/>
      <c r="AG81" s="397"/>
      <c r="AH81" s="397"/>
      <c r="AI81" s="397"/>
      <c r="AJ81" s="397"/>
      <c r="AK81" s="397"/>
      <c r="AL81" s="397"/>
      <c r="AM81" s="397"/>
      <c r="AN81" s="397"/>
      <c r="AO81" s="397"/>
      <c r="AP81" s="397"/>
      <c r="AQ81" s="397"/>
      <c r="AR81" s="397"/>
      <c r="AS81" s="397"/>
      <c r="AT81" s="397"/>
      <c r="AU81" s="397"/>
      <c r="AV81" s="397"/>
      <c r="AW81" s="397"/>
      <c r="AX81" s="397"/>
      <c r="AY81" s="397"/>
      <c r="AZ81" s="397"/>
      <c r="BA81" s="397"/>
      <c r="BB81" s="397"/>
      <c r="BC81" s="397"/>
      <c r="BD81" s="397"/>
      <c r="BE81" s="397"/>
      <c r="BF81" s="397"/>
      <c r="BG81" s="397"/>
      <c r="BH81" s="397"/>
      <c r="BI81" s="397"/>
      <c r="BJ81" s="397"/>
      <c r="BK81" s="397"/>
      <c r="BL81" s="397"/>
      <c r="BM81" s="397"/>
      <c r="BN81" s="397"/>
      <c r="BO81" s="397"/>
      <c r="BP81" s="397"/>
      <c r="BQ81" s="397"/>
      <c r="BR81" s="397"/>
      <c r="BS81" s="397"/>
      <c r="BT81" s="397"/>
      <c r="BU81" s="397"/>
      <c r="BV81" s="397"/>
      <c r="BW81" s="397"/>
      <c r="BX81" s="397"/>
      <c r="BY81" s="397"/>
      <c r="BZ81" s="397"/>
      <c r="CA81" s="397"/>
      <c r="CB81" s="397"/>
      <c r="CC81" s="397"/>
      <c r="CD81" s="397"/>
      <c r="CE81" s="397"/>
      <c r="CF81" s="397"/>
      <c r="CG81" s="397"/>
      <c r="CH81" s="397"/>
      <c r="CI81" s="397"/>
      <c r="CJ81" s="397"/>
      <c r="CK81" s="397"/>
      <c r="CL81" s="397"/>
      <c r="CM81" s="397"/>
      <c r="CN81" s="397"/>
      <c r="CO81" s="397"/>
      <c r="CP81" s="397"/>
      <c r="CQ81" s="397"/>
      <c r="CR81" s="397"/>
      <c r="CS81" s="397"/>
      <c r="CT81" s="397"/>
      <c r="CU81" s="397"/>
      <c r="CV81" s="397"/>
      <c r="CW81" s="397"/>
      <c r="CX81" s="397"/>
      <c r="CY81" s="397"/>
      <c r="CZ81" s="397"/>
      <c r="DA81" s="397"/>
      <c r="DB81" s="397"/>
      <c r="DC81" s="397"/>
      <c r="DD81" s="397"/>
      <c r="DE81" s="397"/>
      <c r="DF81" s="397"/>
      <c r="DG81" s="397"/>
      <c r="DH81" s="397"/>
      <c r="DI81" s="397"/>
      <c r="DJ81" s="397"/>
      <c r="DK81" s="397"/>
      <c r="DL81" s="397"/>
      <c r="DM81" s="397"/>
      <c r="DN81" s="397"/>
      <c r="DO81" s="397"/>
      <c r="DP81" s="397"/>
      <c r="DQ81" s="397"/>
      <c r="DR81" s="397"/>
      <c r="DS81" s="397"/>
      <c r="DT81" s="397"/>
      <c r="DU81" s="397"/>
      <c r="DV81" s="397"/>
      <c r="DW81" s="397"/>
      <c r="DX81" s="397"/>
      <c r="DY81" s="397"/>
      <c r="DZ81" s="397"/>
      <c r="EA81" s="397"/>
      <c r="EB81" s="397"/>
      <c r="EC81" s="397"/>
      <c r="ED81" s="397"/>
      <c r="EE81" s="397"/>
      <c r="EF81" s="397"/>
      <c r="EG81" s="397"/>
      <c r="EH81" s="397"/>
      <c r="EI81" s="397"/>
      <c r="EJ81" s="397"/>
      <c r="EK81" s="397"/>
      <c r="EL81" s="397"/>
      <c r="EM81" s="397"/>
      <c r="EN81" s="397"/>
      <c r="EO81" s="397"/>
      <c r="EP81" s="397"/>
      <c r="EQ81" s="397"/>
      <c r="ER81" s="397"/>
      <c r="ES81" s="397"/>
      <c r="ET81" s="397"/>
      <c r="EU81" s="397"/>
      <c r="EV81" s="397"/>
      <c r="EW81" s="397"/>
      <c r="EX81" s="330"/>
      <c r="EY81" s="330"/>
      <c r="EZ81" s="330"/>
      <c r="FA81" s="330"/>
      <c r="FB81" s="330"/>
      <c r="FC81" s="330"/>
      <c r="FD81" s="330"/>
      <c r="FE81" s="330"/>
      <c r="FF81" s="330"/>
    </row>
    <row r="82" spans="2:162" outlineLevel="1">
      <c r="B82" s="376" t="s">
        <v>1236</v>
      </c>
      <c r="C82" s="377" t="s">
        <v>32</v>
      </c>
      <c r="D82" s="397" t="str">
        <f t="shared" ref="D82:AI82" si="172">IF(D$9="1.対象電源",D38,"")</f>
        <v/>
      </c>
      <c r="E82" s="397" t="str">
        <f t="shared" si="172"/>
        <v/>
      </c>
      <c r="F82" s="397" t="str">
        <f t="shared" si="172"/>
        <v/>
      </c>
      <c r="G82" s="397" t="str">
        <f t="shared" si="172"/>
        <v/>
      </c>
      <c r="H82" s="397" t="str">
        <f t="shared" si="172"/>
        <v/>
      </c>
      <c r="I82" s="397" t="str">
        <f t="shared" si="172"/>
        <v/>
      </c>
      <c r="J82" s="397" t="str">
        <f t="shared" si="172"/>
        <v/>
      </c>
      <c r="K82" s="397" t="str">
        <f t="shared" si="172"/>
        <v/>
      </c>
      <c r="L82" s="397" t="str">
        <f t="shared" si="172"/>
        <v/>
      </c>
      <c r="M82" s="397" t="str">
        <f t="shared" si="172"/>
        <v/>
      </c>
      <c r="N82" s="397" t="str">
        <f t="shared" si="172"/>
        <v/>
      </c>
      <c r="O82" s="397" t="str">
        <f t="shared" si="172"/>
        <v/>
      </c>
      <c r="P82" s="397" t="str">
        <f t="shared" si="172"/>
        <v/>
      </c>
      <c r="Q82" s="397" t="str">
        <f t="shared" si="172"/>
        <v/>
      </c>
      <c r="R82" s="397" t="str">
        <f t="shared" si="172"/>
        <v/>
      </c>
      <c r="S82" s="397" t="str">
        <f t="shared" si="172"/>
        <v/>
      </c>
      <c r="T82" s="397" t="str">
        <f t="shared" si="172"/>
        <v/>
      </c>
      <c r="U82" s="397" t="str">
        <f t="shared" si="172"/>
        <v/>
      </c>
      <c r="V82" s="397" t="str">
        <f t="shared" si="172"/>
        <v/>
      </c>
      <c r="W82" s="397" t="str">
        <f t="shared" si="172"/>
        <v/>
      </c>
      <c r="X82" s="397" t="str">
        <f t="shared" si="172"/>
        <v/>
      </c>
      <c r="Y82" s="397" t="str">
        <f t="shared" si="172"/>
        <v/>
      </c>
      <c r="Z82" s="397" t="str">
        <f t="shared" si="172"/>
        <v/>
      </c>
      <c r="AA82" s="397" t="str">
        <f t="shared" si="172"/>
        <v/>
      </c>
      <c r="AB82" s="397" t="str">
        <f t="shared" si="172"/>
        <v/>
      </c>
      <c r="AC82" s="397" t="str">
        <f t="shared" si="172"/>
        <v/>
      </c>
      <c r="AD82" s="397" t="str">
        <f t="shared" si="172"/>
        <v/>
      </c>
      <c r="AE82" s="397" t="str">
        <f t="shared" si="172"/>
        <v/>
      </c>
      <c r="AF82" s="397" t="str">
        <f t="shared" si="172"/>
        <v/>
      </c>
      <c r="AG82" s="397" t="str">
        <f t="shared" si="172"/>
        <v/>
      </c>
      <c r="AH82" s="397" t="str">
        <f t="shared" si="172"/>
        <v/>
      </c>
      <c r="AI82" s="397" t="str">
        <f t="shared" si="172"/>
        <v/>
      </c>
      <c r="AJ82" s="397" t="str">
        <f t="shared" ref="AJ82:BO82" si="173">IF(AJ$9="1.対象電源",AJ38,"")</f>
        <v/>
      </c>
      <c r="AK82" s="397" t="str">
        <f t="shared" si="173"/>
        <v/>
      </c>
      <c r="AL82" s="397" t="str">
        <f t="shared" si="173"/>
        <v/>
      </c>
      <c r="AM82" s="397" t="str">
        <f t="shared" si="173"/>
        <v/>
      </c>
      <c r="AN82" s="397" t="str">
        <f t="shared" si="173"/>
        <v/>
      </c>
      <c r="AO82" s="397" t="str">
        <f t="shared" si="173"/>
        <v/>
      </c>
      <c r="AP82" s="397" t="str">
        <f t="shared" si="173"/>
        <v/>
      </c>
      <c r="AQ82" s="397" t="str">
        <f t="shared" si="173"/>
        <v/>
      </c>
      <c r="AR82" s="397" t="str">
        <f t="shared" si="173"/>
        <v/>
      </c>
      <c r="AS82" s="397" t="str">
        <f t="shared" si="173"/>
        <v/>
      </c>
      <c r="AT82" s="397" t="str">
        <f t="shared" si="173"/>
        <v/>
      </c>
      <c r="AU82" s="397" t="str">
        <f t="shared" si="173"/>
        <v/>
      </c>
      <c r="AV82" s="397" t="str">
        <f t="shared" si="173"/>
        <v/>
      </c>
      <c r="AW82" s="397" t="str">
        <f t="shared" si="173"/>
        <v/>
      </c>
      <c r="AX82" s="397" t="str">
        <f t="shared" si="173"/>
        <v/>
      </c>
      <c r="AY82" s="397" t="str">
        <f t="shared" si="173"/>
        <v/>
      </c>
      <c r="AZ82" s="397" t="str">
        <f t="shared" si="173"/>
        <v/>
      </c>
      <c r="BA82" s="397" t="str">
        <f t="shared" si="173"/>
        <v/>
      </c>
      <c r="BB82" s="397" t="str">
        <f t="shared" si="173"/>
        <v/>
      </c>
      <c r="BC82" s="397" t="str">
        <f t="shared" si="173"/>
        <v/>
      </c>
      <c r="BD82" s="397" t="str">
        <f t="shared" si="173"/>
        <v/>
      </c>
      <c r="BE82" s="397" t="str">
        <f t="shared" si="173"/>
        <v/>
      </c>
      <c r="BF82" s="397" t="str">
        <f t="shared" si="173"/>
        <v/>
      </c>
      <c r="BG82" s="397" t="str">
        <f t="shared" si="173"/>
        <v/>
      </c>
      <c r="BH82" s="397" t="str">
        <f t="shared" si="173"/>
        <v/>
      </c>
      <c r="BI82" s="397" t="str">
        <f t="shared" si="173"/>
        <v/>
      </c>
      <c r="BJ82" s="397" t="str">
        <f t="shared" si="173"/>
        <v/>
      </c>
      <c r="BK82" s="397" t="str">
        <f t="shared" si="173"/>
        <v/>
      </c>
      <c r="BL82" s="397" t="str">
        <f t="shared" si="173"/>
        <v/>
      </c>
      <c r="BM82" s="397" t="str">
        <f t="shared" si="173"/>
        <v/>
      </c>
      <c r="BN82" s="397" t="str">
        <f t="shared" si="173"/>
        <v/>
      </c>
      <c r="BO82" s="397" t="str">
        <f t="shared" si="173"/>
        <v/>
      </c>
      <c r="BP82" s="397" t="str">
        <f t="shared" ref="BP82:CU82" si="174">IF(BP$9="1.対象電源",BP38,"")</f>
        <v/>
      </c>
      <c r="BQ82" s="397" t="str">
        <f t="shared" si="174"/>
        <v/>
      </c>
      <c r="BR82" s="397" t="str">
        <f t="shared" si="174"/>
        <v/>
      </c>
      <c r="BS82" s="397" t="str">
        <f t="shared" si="174"/>
        <v/>
      </c>
      <c r="BT82" s="397" t="str">
        <f t="shared" si="174"/>
        <v/>
      </c>
      <c r="BU82" s="397" t="str">
        <f t="shared" si="174"/>
        <v/>
      </c>
      <c r="BV82" s="397" t="str">
        <f t="shared" si="174"/>
        <v/>
      </c>
      <c r="BW82" s="397" t="str">
        <f t="shared" si="174"/>
        <v/>
      </c>
      <c r="BX82" s="397" t="str">
        <f t="shared" si="174"/>
        <v/>
      </c>
      <c r="BY82" s="397" t="str">
        <f t="shared" si="174"/>
        <v/>
      </c>
      <c r="BZ82" s="397" t="str">
        <f t="shared" si="174"/>
        <v/>
      </c>
      <c r="CA82" s="397" t="str">
        <f t="shared" si="174"/>
        <v/>
      </c>
      <c r="CB82" s="397" t="str">
        <f t="shared" si="174"/>
        <v/>
      </c>
      <c r="CC82" s="397" t="str">
        <f t="shared" si="174"/>
        <v/>
      </c>
      <c r="CD82" s="397" t="str">
        <f t="shared" si="174"/>
        <v/>
      </c>
      <c r="CE82" s="397" t="str">
        <f t="shared" si="174"/>
        <v/>
      </c>
      <c r="CF82" s="397" t="str">
        <f t="shared" si="174"/>
        <v/>
      </c>
      <c r="CG82" s="397" t="str">
        <f t="shared" si="174"/>
        <v/>
      </c>
      <c r="CH82" s="397" t="str">
        <f t="shared" si="174"/>
        <v/>
      </c>
      <c r="CI82" s="397" t="str">
        <f t="shared" si="174"/>
        <v/>
      </c>
      <c r="CJ82" s="397" t="str">
        <f t="shared" si="174"/>
        <v/>
      </c>
      <c r="CK82" s="397" t="str">
        <f t="shared" si="174"/>
        <v/>
      </c>
      <c r="CL82" s="397" t="str">
        <f t="shared" si="174"/>
        <v/>
      </c>
      <c r="CM82" s="397" t="str">
        <f t="shared" si="174"/>
        <v/>
      </c>
      <c r="CN82" s="397" t="str">
        <f t="shared" si="174"/>
        <v/>
      </c>
      <c r="CO82" s="397" t="str">
        <f t="shared" si="174"/>
        <v/>
      </c>
      <c r="CP82" s="397" t="str">
        <f t="shared" si="174"/>
        <v/>
      </c>
      <c r="CQ82" s="397" t="str">
        <f t="shared" si="174"/>
        <v/>
      </c>
      <c r="CR82" s="397" t="str">
        <f t="shared" si="174"/>
        <v/>
      </c>
      <c r="CS82" s="397" t="str">
        <f t="shared" si="174"/>
        <v/>
      </c>
      <c r="CT82" s="397" t="str">
        <f t="shared" si="174"/>
        <v/>
      </c>
      <c r="CU82" s="397" t="str">
        <f t="shared" si="174"/>
        <v/>
      </c>
      <c r="CV82" s="397" t="str">
        <f t="shared" ref="CV82:EA82" si="175">IF(CV$9="1.対象電源",CV38,"")</f>
        <v/>
      </c>
      <c r="CW82" s="397" t="str">
        <f t="shared" si="175"/>
        <v/>
      </c>
      <c r="CX82" s="397" t="str">
        <f t="shared" si="175"/>
        <v/>
      </c>
      <c r="CY82" s="397" t="str">
        <f t="shared" si="175"/>
        <v/>
      </c>
      <c r="CZ82" s="397" t="str">
        <f t="shared" si="175"/>
        <v/>
      </c>
      <c r="DA82" s="397" t="str">
        <f t="shared" si="175"/>
        <v/>
      </c>
      <c r="DB82" s="397" t="str">
        <f t="shared" si="175"/>
        <v/>
      </c>
      <c r="DC82" s="397" t="str">
        <f t="shared" si="175"/>
        <v/>
      </c>
      <c r="DD82" s="397" t="str">
        <f t="shared" si="175"/>
        <v/>
      </c>
      <c r="DE82" s="397" t="str">
        <f t="shared" si="175"/>
        <v/>
      </c>
      <c r="DF82" s="397" t="str">
        <f t="shared" si="175"/>
        <v/>
      </c>
      <c r="DG82" s="397" t="str">
        <f t="shared" si="175"/>
        <v/>
      </c>
      <c r="DH82" s="397" t="str">
        <f t="shared" si="175"/>
        <v/>
      </c>
      <c r="DI82" s="397" t="str">
        <f t="shared" si="175"/>
        <v/>
      </c>
      <c r="DJ82" s="397" t="str">
        <f t="shared" si="175"/>
        <v/>
      </c>
      <c r="DK82" s="397" t="str">
        <f t="shared" si="175"/>
        <v/>
      </c>
      <c r="DL82" s="397" t="str">
        <f t="shared" si="175"/>
        <v/>
      </c>
      <c r="DM82" s="397" t="str">
        <f t="shared" si="175"/>
        <v/>
      </c>
      <c r="DN82" s="397" t="str">
        <f t="shared" si="175"/>
        <v/>
      </c>
      <c r="DO82" s="397" t="str">
        <f t="shared" si="175"/>
        <v/>
      </c>
      <c r="DP82" s="397" t="str">
        <f t="shared" si="175"/>
        <v/>
      </c>
      <c r="DQ82" s="397" t="str">
        <f t="shared" si="175"/>
        <v/>
      </c>
      <c r="DR82" s="397" t="str">
        <f t="shared" si="175"/>
        <v/>
      </c>
      <c r="DS82" s="397" t="str">
        <f t="shared" si="175"/>
        <v/>
      </c>
      <c r="DT82" s="397" t="str">
        <f t="shared" si="175"/>
        <v/>
      </c>
      <c r="DU82" s="397" t="str">
        <f t="shared" si="175"/>
        <v/>
      </c>
      <c r="DV82" s="397" t="str">
        <f t="shared" si="175"/>
        <v/>
      </c>
      <c r="DW82" s="397" t="str">
        <f t="shared" si="175"/>
        <v/>
      </c>
      <c r="DX82" s="397" t="str">
        <f t="shared" si="175"/>
        <v/>
      </c>
      <c r="DY82" s="397" t="str">
        <f t="shared" si="175"/>
        <v/>
      </c>
      <c r="DZ82" s="397" t="str">
        <f t="shared" si="175"/>
        <v/>
      </c>
      <c r="EA82" s="397" t="str">
        <f t="shared" si="175"/>
        <v/>
      </c>
      <c r="EB82" s="397" t="str">
        <f t="shared" ref="EB82:EW82" si="176">IF(EB$9="1.対象電源",EB38,"")</f>
        <v/>
      </c>
      <c r="EC82" s="397" t="str">
        <f t="shared" si="176"/>
        <v/>
      </c>
      <c r="ED82" s="397" t="str">
        <f t="shared" si="176"/>
        <v/>
      </c>
      <c r="EE82" s="397" t="str">
        <f t="shared" si="176"/>
        <v/>
      </c>
      <c r="EF82" s="397" t="str">
        <f t="shared" si="176"/>
        <v/>
      </c>
      <c r="EG82" s="397" t="str">
        <f t="shared" si="176"/>
        <v/>
      </c>
      <c r="EH82" s="397" t="str">
        <f t="shared" si="176"/>
        <v/>
      </c>
      <c r="EI82" s="397" t="str">
        <f t="shared" si="176"/>
        <v/>
      </c>
      <c r="EJ82" s="397" t="str">
        <f t="shared" si="176"/>
        <v/>
      </c>
      <c r="EK82" s="397" t="str">
        <f t="shared" si="176"/>
        <v/>
      </c>
      <c r="EL82" s="397" t="str">
        <f t="shared" si="176"/>
        <v/>
      </c>
      <c r="EM82" s="397" t="str">
        <f t="shared" si="176"/>
        <v/>
      </c>
      <c r="EN82" s="397" t="str">
        <f t="shared" si="176"/>
        <v/>
      </c>
      <c r="EO82" s="397" t="str">
        <f t="shared" si="176"/>
        <v/>
      </c>
      <c r="EP82" s="397" t="str">
        <f t="shared" si="176"/>
        <v/>
      </c>
      <c r="EQ82" s="397" t="str">
        <f t="shared" si="176"/>
        <v/>
      </c>
      <c r="ER82" s="397" t="str">
        <f t="shared" si="176"/>
        <v/>
      </c>
      <c r="ES82" s="397" t="str">
        <f t="shared" si="176"/>
        <v/>
      </c>
      <c r="ET82" s="397" t="str">
        <f t="shared" si="176"/>
        <v/>
      </c>
      <c r="EU82" s="397" t="str">
        <f t="shared" si="176"/>
        <v/>
      </c>
      <c r="EV82" s="397" t="str">
        <f t="shared" si="176"/>
        <v/>
      </c>
      <c r="EW82" s="397" t="str">
        <f t="shared" si="176"/>
        <v/>
      </c>
      <c r="EX82" s="330"/>
      <c r="EY82" s="330"/>
      <c r="EZ82" s="330"/>
      <c r="FA82" s="330"/>
      <c r="FB82" s="330"/>
      <c r="FC82" s="330"/>
      <c r="FD82" s="330"/>
      <c r="FE82" s="330"/>
      <c r="FF82" s="330"/>
    </row>
    <row r="83" spans="2:162" outlineLevel="1">
      <c r="B83" s="380" t="s">
        <v>1666</v>
      </c>
      <c r="C83" s="377" t="s">
        <v>32</v>
      </c>
      <c r="D83" s="397" t="str">
        <f t="shared" ref="D83:AI83" si="177">IF(D$9="1.対象電源",D39,"")</f>
        <v/>
      </c>
      <c r="E83" s="397" t="str">
        <f t="shared" si="177"/>
        <v/>
      </c>
      <c r="F83" s="397" t="str">
        <f t="shared" si="177"/>
        <v/>
      </c>
      <c r="G83" s="397" t="str">
        <f t="shared" si="177"/>
        <v/>
      </c>
      <c r="H83" s="397" t="str">
        <f t="shared" si="177"/>
        <v/>
      </c>
      <c r="I83" s="397" t="str">
        <f t="shared" si="177"/>
        <v/>
      </c>
      <c r="J83" s="397" t="str">
        <f t="shared" si="177"/>
        <v/>
      </c>
      <c r="K83" s="397" t="str">
        <f t="shared" si="177"/>
        <v/>
      </c>
      <c r="L83" s="397" t="str">
        <f t="shared" si="177"/>
        <v/>
      </c>
      <c r="M83" s="397" t="str">
        <f t="shared" si="177"/>
        <v/>
      </c>
      <c r="N83" s="397" t="str">
        <f t="shared" si="177"/>
        <v/>
      </c>
      <c r="O83" s="397" t="str">
        <f t="shared" si="177"/>
        <v/>
      </c>
      <c r="P83" s="397" t="str">
        <f t="shared" si="177"/>
        <v/>
      </c>
      <c r="Q83" s="397" t="str">
        <f t="shared" si="177"/>
        <v/>
      </c>
      <c r="R83" s="397" t="str">
        <f t="shared" si="177"/>
        <v/>
      </c>
      <c r="S83" s="397" t="str">
        <f t="shared" si="177"/>
        <v/>
      </c>
      <c r="T83" s="397" t="str">
        <f t="shared" si="177"/>
        <v/>
      </c>
      <c r="U83" s="397" t="str">
        <f t="shared" si="177"/>
        <v/>
      </c>
      <c r="V83" s="397" t="str">
        <f t="shared" si="177"/>
        <v/>
      </c>
      <c r="W83" s="397" t="str">
        <f t="shared" si="177"/>
        <v/>
      </c>
      <c r="X83" s="397" t="str">
        <f t="shared" si="177"/>
        <v/>
      </c>
      <c r="Y83" s="397" t="str">
        <f t="shared" si="177"/>
        <v/>
      </c>
      <c r="Z83" s="397" t="str">
        <f t="shared" si="177"/>
        <v/>
      </c>
      <c r="AA83" s="397" t="str">
        <f t="shared" si="177"/>
        <v/>
      </c>
      <c r="AB83" s="397" t="str">
        <f t="shared" si="177"/>
        <v/>
      </c>
      <c r="AC83" s="397" t="str">
        <f t="shared" si="177"/>
        <v/>
      </c>
      <c r="AD83" s="397" t="str">
        <f t="shared" si="177"/>
        <v/>
      </c>
      <c r="AE83" s="397" t="str">
        <f t="shared" si="177"/>
        <v/>
      </c>
      <c r="AF83" s="397" t="str">
        <f t="shared" si="177"/>
        <v/>
      </c>
      <c r="AG83" s="397" t="str">
        <f t="shared" si="177"/>
        <v/>
      </c>
      <c r="AH83" s="397" t="str">
        <f t="shared" si="177"/>
        <v/>
      </c>
      <c r="AI83" s="397" t="str">
        <f t="shared" si="177"/>
        <v/>
      </c>
      <c r="AJ83" s="397" t="str">
        <f t="shared" ref="AJ83:BO83" si="178">IF(AJ$9="1.対象電源",AJ39,"")</f>
        <v/>
      </c>
      <c r="AK83" s="397" t="str">
        <f t="shared" si="178"/>
        <v/>
      </c>
      <c r="AL83" s="397" t="str">
        <f t="shared" si="178"/>
        <v/>
      </c>
      <c r="AM83" s="397" t="str">
        <f t="shared" si="178"/>
        <v/>
      </c>
      <c r="AN83" s="397" t="str">
        <f t="shared" si="178"/>
        <v/>
      </c>
      <c r="AO83" s="397" t="str">
        <f t="shared" si="178"/>
        <v/>
      </c>
      <c r="AP83" s="397" t="str">
        <f t="shared" si="178"/>
        <v/>
      </c>
      <c r="AQ83" s="397" t="str">
        <f t="shared" si="178"/>
        <v/>
      </c>
      <c r="AR83" s="397" t="str">
        <f t="shared" si="178"/>
        <v/>
      </c>
      <c r="AS83" s="397" t="str">
        <f t="shared" si="178"/>
        <v/>
      </c>
      <c r="AT83" s="397" t="str">
        <f t="shared" si="178"/>
        <v/>
      </c>
      <c r="AU83" s="397" t="str">
        <f t="shared" si="178"/>
        <v/>
      </c>
      <c r="AV83" s="397" t="str">
        <f t="shared" si="178"/>
        <v/>
      </c>
      <c r="AW83" s="397" t="str">
        <f t="shared" si="178"/>
        <v/>
      </c>
      <c r="AX83" s="397" t="str">
        <f t="shared" si="178"/>
        <v/>
      </c>
      <c r="AY83" s="397" t="str">
        <f t="shared" si="178"/>
        <v/>
      </c>
      <c r="AZ83" s="397" t="str">
        <f t="shared" si="178"/>
        <v/>
      </c>
      <c r="BA83" s="397" t="str">
        <f t="shared" si="178"/>
        <v/>
      </c>
      <c r="BB83" s="397" t="str">
        <f t="shared" si="178"/>
        <v/>
      </c>
      <c r="BC83" s="397" t="str">
        <f t="shared" si="178"/>
        <v/>
      </c>
      <c r="BD83" s="397" t="str">
        <f t="shared" si="178"/>
        <v/>
      </c>
      <c r="BE83" s="397" t="str">
        <f t="shared" si="178"/>
        <v/>
      </c>
      <c r="BF83" s="397" t="str">
        <f t="shared" si="178"/>
        <v/>
      </c>
      <c r="BG83" s="397" t="str">
        <f t="shared" si="178"/>
        <v/>
      </c>
      <c r="BH83" s="397" t="str">
        <f t="shared" si="178"/>
        <v/>
      </c>
      <c r="BI83" s="397" t="str">
        <f t="shared" si="178"/>
        <v/>
      </c>
      <c r="BJ83" s="397" t="str">
        <f t="shared" si="178"/>
        <v/>
      </c>
      <c r="BK83" s="397" t="str">
        <f t="shared" si="178"/>
        <v/>
      </c>
      <c r="BL83" s="397" t="str">
        <f t="shared" si="178"/>
        <v/>
      </c>
      <c r="BM83" s="397" t="str">
        <f t="shared" si="178"/>
        <v/>
      </c>
      <c r="BN83" s="397" t="str">
        <f t="shared" si="178"/>
        <v/>
      </c>
      <c r="BO83" s="397" t="str">
        <f t="shared" si="178"/>
        <v/>
      </c>
      <c r="BP83" s="397" t="str">
        <f t="shared" ref="BP83:CU83" si="179">IF(BP$9="1.対象電源",BP39,"")</f>
        <v/>
      </c>
      <c r="BQ83" s="397" t="str">
        <f t="shared" si="179"/>
        <v/>
      </c>
      <c r="BR83" s="397" t="str">
        <f t="shared" si="179"/>
        <v/>
      </c>
      <c r="BS83" s="397" t="str">
        <f t="shared" si="179"/>
        <v/>
      </c>
      <c r="BT83" s="397" t="str">
        <f t="shared" si="179"/>
        <v/>
      </c>
      <c r="BU83" s="397" t="str">
        <f t="shared" si="179"/>
        <v/>
      </c>
      <c r="BV83" s="397" t="str">
        <f t="shared" si="179"/>
        <v/>
      </c>
      <c r="BW83" s="397" t="str">
        <f t="shared" si="179"/>
        <v/>
      </c>
      <c r="BX83" s="397" t="str">
        <f t="shared" si="179"/>
        <v/>
      </c>
      <c r="BY83" s="397" t="str">
        <f t="shared" si="179"/>
        <v/>
      </c>
      <c r="BZ83" s="397" t="str">
        <f t="shared" si="179"/>
        <v/>
      </c>
      <c r="CA83" s="397" t="str">
        <f t="shared" si="179"/>
        <v/>
      </c>
      <c r="CB83" s="397" t="str">
        <f t="shared" si="179"/>
        <v/>
      </c>
      <c r="CC83" s="397" t="str">
        <f t="shared" si="179"/>
        <v/>
      </c>
      <c r="CD83" s="397" t="str">
        <f t="shared" si="179"/>
        <v/>
      </c>
      <c r="CE83" s="397" t="str">
        <f t="shared" si="179"/>
        <v/>
      </c>
      <c r="CF83" s="397" t="str">
        <f t="shared" si="179"/>
        <v/>
      </c>
      <c r="CG83" s="397" t="str">
        <f t="shared" si="179"/>
        <v/>
      </c>
      <c r="CH83" s="397" t="str">
        <f t="shared" si="179"/>
        <v/>
      </c>
      <c r="CI83" s="397" t="str">
        <f t="shared" si="179"/>
        <v/>
      </c>
      <c r="CJ83" s="397" t="str">
        <f t="shared" si="179"/>
        <v/>
      </c>
      <c r="CK83" s="397" t="str">
        <f t="shared" si="179"/>
        <v/>
      </c>
      <c r="CL83" s="397" t="str">
        <f t="shared" si="179"/>
        <v/>
      </c>
      <c r="CM83" s="397" t="str">
        <f t="shared" si="179"/>
        <v/>
      </c>
      <c r="CN83" s="397" t="str">
        <f t="shared" si="179"/>
        <v/>
      </c>
      <c r="CO83" s="397" t="str">
        <f t="shared" si="179"/>
        <v/>
      </c>
      <c r="CP83" s="397" t="str">
        <f t="shared" si="179"/>
        <v/>
      </c>
      <c r="CQ83" s="397" t="str">
        <f t="shared" si="179"/>
        <v/>
      </c>
      <c r="CR83" s="397" t="str">
        <f t="shared" si="179"/>
        <v/>
      </c>
      <c r="CS83" s="397" t="str">
        <f t="shared" si="179"/>
        <v/>
      </c>
      <c r="CT83" s="397" t="str">
        <f t="shared" si="179"/>
        <v/>
      </c>
      <c r="CU83" s="397" t="str">
        <f t="shared" si="179"/>
        <v/>
      </c>
      <c r="CV83" s="397" t="str">
        <f t="shared" ref="CV83:EA83" si="180">IF(CV$9="1.対象電源",CV39,"")</f>
        <v/>
      </c>
      <c r="CW83" s="397" t="str">
        <f t="shared" si="180"/>
        <v/>
      </c>
      <c r="CX83" s="397" t="str">
        <f t="shared" si="180"/>
        <v/>
      </c>
      <c r="CY83" s="397" t="str">
        <f t="shared" si="180"/>
        <v/>
      </c>
      <c r="CZ83" s="397" t="str">
        <f t="shared" si="180"/>
        <v/>
      </c>
      <c r="DA83" s="397" t="str">
        <f t="shared" si="180"/>
        <v/>
      </c>
      <c r="DB83" s="397" t="str">
        <f t="shared" si="180"/>
        <v/>
      </c>
      <c r="DC83" s="397" t="str">
        <f t="shared" si="180"/>
        <v/>
      </c>
      <c r="DD83" s="397" t="str">
        <f t="shared" si="180"/>
        <v/>
      </c>
      <c r="DE83" s="397" t="str">
        <f t="shared" si="180"/>
        <v/>
      </c>
      <c r="DF83" s="397" t="str">
        <f t="shared" si="180"/>
        <v/>
      </c>
      <c r="DG83" s="397" t="str">
        <f t="shared" si="180"/>
        <v/>
      </c>
      <c r="DH83" s="397" t="str">
        <f t="shared" si="180"/>
        <v/>
      </c>
      <c r="DI83" s="397" t="str">
        <f t="shared" si="180"/>
        <v/>
      </c>
      <c r="DJ83" s="397" t="str">
        <f t="shared" si="180"/>
        <v/>
      </c>
      <c r="DK83" s="397" t="str">
        <f t="shared" si="180"/>
        <v/>
      </c>
      <c r="DL83" s="397" t="str">
        <f t="shared" si="180"/>
        <v/>
      </c>
      <c r="DM83" s="397" t="str">
        <f t="shared" si="180"/>
        <v/>
      </c>
      <c r="DN83" s="397" t="str">
        <f t="shared" si="180"/>
        <v/>
      </c>
      <c r="DO83" s="397" t="str">
        <f t="shared" si="180"/>
        <v/>
      </c>
      <c r="DP83" s="397" t="str">
        <f t="shared" si="180"/>
        <v/>
      </c>
      <c r="DQ83" s="397" t="str">
        <f t="shared" si="180"/>
        <v/>
      </c>
      <c r="DR83" s="397" t="str">
        <f t="shared" si="180"/>
        <v/>
      </c>
      <c r="DS83" s="397" t="str">
        <f t="shared" si="180"/>
        <v/>
      </c>
      <c r="DT83" s="397" t="str">
        <f t="shared" si="180"/>
        <v/>
      </c>
      <c r="DU83" s="397" t="str">
        <f t="shared" si="180"/>
        <v/>
      </c>
      <c r="DV83" s="397" t="str">
        <f t="shared" si="180"/>
        <v/>
      </c>
      <c r="DW83" s="397" t="str">
        <f t="shared" si="180"/>
        <v/>
      </c>
      <c r="DX83" s="397" t="str">
        <f t="shared" si="180"/>
        <v/>
      </c>
      <c r="DY83" s="397" t="str">
        <f t="shared" si="180"/>
        <v/>
      </c>
      <c r="DZ83" s="397" t="str">
        <f t="shared" si="180"/>
        <v/>
      </c>
      <c r="EA83" s="397" t="str">
        <f t="shared" si="180"/>
        <v/>
      </c>
      <c r="EB83" s="397" t="str">
        <f t="shared" ref="EB83:EW83" si="181">IF(EB$9="1.対象電源",EB39,"")</f>
        <v/>
      </c>
      <c r="EC83" s="397" t="str">
        <f t="shared" si="181"/>
        <v/>
      </c>
      <c r="ED83" s="397" t="str">
        <f t="shared" si="181"/>
        <v/>
      </c>
      <c r="EE83" s="397" t="str">
        <f t="shared" si="181"/>
        <v/>
      </c>
      <c r="EF83" s="397" t="str">
        <f t="shared" si="181"/>
        <v/>
      </c>
      <c r="EG83" s="397" t="str">
        <f t="shared" si="181"/>
        <v/>
      </c>
      <c r="EH83" s="397" t="str">
        <f t="shared" si="181"/>
        <v/>
      </c>
      <c r="EI83" s="397" t="str">
        <f t="shared" si="181"/>
        <v/>
      </c>
      <c r="EJ83" s="397" t="str">
        <f t="shared" si="181"/>
        <v/>
      </c>
      <c r="EK83" s="397" t="str">
        <f t="shared" si="181"/>
        <v/>
      </c>
      <c r="EL83" s="397" t="str">
        <f t="shared" si="181"/>
        <v/>
      </c>
      <c r="EM83" s="397" t="str">
        <f t="shared" si="181"/>
        <v/>
      </c>
      <c r="EN83" s="397" t="str">
        <f t="shared" si="181"/>
        <v/>
      </c>
      <c r="EO83" s="397" t="str">
        <f t="shared" si="181"/>
        <v/>
      </c>
      <c r="EP83" s="397" t="str">
        <f t="shared" si="181"/>
        <v/>
      </c>
      <c r="EQ83" s="397" t="str">
        <f t="shared" si="181"/>
        <v/>
      </c>
      <c r="ER83" s="397" t="str">
        <f t="shared" si="181"/>
        <v/>
      </c>
      <c r="ES83" s="397" t="str">
        <f t="shared" si="181"/>
        <v/>
      </c>
      <c r="ET83" s="397" t="str">
        <f t="shared" si="181"/>
        <v/>
      </c>
      <c r="EU83" s="397" t="str">
        <f t="shared" si="181"/>
        <v/>
      </c>
      <c r="EV83" s="397" t="str">
        <f t="shared" si="181"/>
        <v/>
      </c>
      <c r="EW83" s="397" t="str">
        <f t="shared" si="181"/>
        <v/>
      </c>
      <c r="EX83" s="330"/>
      <c r="EY83" s="330"/>
      <c r="EZ83" s="330"/>
      <c r="FA83" s="330"/>
      <c r="FB83" s="330"/>
      <c r="FC83" s="330"/>
      <c r="FD83" s="330"/>
      <c r="FE83" s="330"/>
      <c r="FF83" s="330"/>
    </row>
    <row r="84" spans="2:162" outlineLevel="1">
      <c r="B84" s="382"/>
      <c r="C84" s="377" t="s">
        <v>32</v>
      </c>
      <c r="D84" s="397"/>
      <c r="E84" s="397"/>
      <c r="F84" s="397"/>
      <c r="G84" s="397"/>
      <c r="H84" s="397"/>
      <c r="I84" s="397"/>
      <c r="J84" s="397"/>
      <c r="K84" s="397"/>
      <c r="L84" s="397"/>
      <c r="M84" s="397"/>
      <c r="N84" s="397"/>
      <c r="O84" s="397"/>
      <c r="P84" s="397"/>
      <c r="Q84" s="397"/>
      <c r="R84" s="397"/>
      <c r="S84" s="397"/>
      <c r="T84" s="397"/>
      <c r="U84" s="397"/>
      <c r="V84" s="397"/>
      <c r="W84" s="397"/>
      <c r="X84" s="397"/>
      <c r="Y84" s="397"/>
      <c r="Z84" s="397"/>
      <c r="AA84" s="397"/>
      <c r="AB84" s="397"/>
      <c r="AC84" s="397"/>
      <c r="AD84" s="397"/>
      <c r="AE84" s="397"/>
      <c r="AF84" s="397"/>
      <c r="AG84" s="397"/>
      <c r="AH84" s="397"/>
      <c r="AI84" s="397"/>
      <c r="AJ84" s="397"/>
      <c r="AK84" s="397"/>
      <c r="AL84" s="397"/>
      <c r="AM84" s="397"/>
      <c r="AN84" s="397"/>
      <c r="AO84" s="397"/>
      <c r="AP84" s="397"/>
      <c r="AQ84" s="397"/>
      <c r="AR84" s="397"/>
      <c r="AS84" s="397"/>
      <c r="AT84" s="397"/>
      <c r="AU84" s="397"/>
      <c r="AV84" s="397"/>
      <c r="AW84" s="397"/>
      <c r="AX84" s="397"/>
      <c r="AY84" s="397"/>
      <c r="AZ84" s="397"/>
      <c r="BA84" s="397"/>
      <c r="BB84" s="397"/>
      <c r="BC84" s="397"/>
      <c r="BD84" s="397"/>
      <c r="BE84" s="397"/>
      <c r="BF84" s="397"/>
      <c r="BG84" s="397"/>
      <c r="BH84" s="397"/>
      <c r="BI84" s="397"/>
      <c r="BJ84" s="397"/>
      <c r="BK84" s="397"/>
      <c r="BL84" s="397"/>
      <c r="BM84" s="397"/>
      <c r="BN84" s="397"/>
      <c r="BO84" s="397"/>
      <c r="BP84" s="397"/>
      <c r="BQ84" s="397"/>
      <c r="BR84" s="397"/>
      <c r="BS84" s="397"/>
      <c r="BT84" s="397"/>
      <c r="BU84" s="397"/>
      <c r="BV84" s="397"/>
      <c r="BW84" s="397"/>
      <c r="BX84" s="397"/>
      <c r="BY84" s="397"/>
      <c r="BZ84" s="397"/>
      <c r="CA84" s="397"/>
      <c r="CB84" s="397"/>
      <c r="CC84" s="397"/>
      <c r="CD84" s="397"/>
      <c r="CE84" s="397"/>
      <c r="CF84" s="397"/>
      <c r="CG84" s="397"/>
      <c r="CH84" s="397"/>
      <c r="CI84" s="397"/>
      <c r="CJ84" s="397"/>
      <c r="CK84" s="397"/>
      <c r="CL84" s="397"/>
      <c r="CM84" s="397"/>
      <c r="CN84" s="397"/>
      <c r="CO84" s="397"/>
      <c r="CP84" s="397"/>
      <c r="CQ84" s="397"/>
      <c r="CR84" s="397"/>
      <c r="CS84" s="397"/>
      <c r="CT84" s="397"/>
      <c r="CU84" s="397"/>
      <c r="CV84" s="397"/>
      <c r="CW84" s="397"/>
      <c r="CX84" s="397"/>
      <c r="CY84" s="397"/>
      <c r="CZ84" s="397"/>
      <c r="DA84" s="397"/>
      <c r="DB84" s="397"/>
      <c r="DC84" s="397"/>
      <c r="DD84" s="397"/>
      <c r="DE84" s="397"/>
      <c r="DF84" s="397"/>
      <c r="DG84" s="397"/>
      <c r="DH84" s="397"/>
      <c r="DI84" s="397"/>
      <c r="DJ84" s="397"/>
      <c r="DK84" s="397"/>
      <c r="DL84" s="397"/>
      <c r="DM84" s="397"/>
      <c r="DN84" s="397"/>
      <c r="DO84" s="397"/>
      <c r="DP84" s="397"/>
      <c r="DQ84" s="397"/>
      <c r="DR84" s="397"/>
      <c r="DS84" s="397"/>
      <c r="DT84" s="397"/>
      <c r="DU84" s="397"/>
      <c r="DV84" s="397"/>
      <c r="DW84" s="397"/>
      <c r="DX84" s="397"/>
      <c r="DY84" s="397"/>
      <c r="DZ84" s="397"/>
      <c r="EA84" s="397"/>
      <c r="EB84" s="397"/>
      <c r="EC84" s="397"/>
      <c r="ED84" s="397"/>
      <c r="EE84" s="397"/>
      <c r="EF84" s="397"/>
      <c r="EG84" s="397"/>
      <c r="EH84" s="397"/>
      <c r="EI84" s="397"/>
      <c r="EJ84" s="397"/>
      <c r="EK84" s="397"/>
      <c r="EL84" s="397"/>
      <c r="EM84" s="397"/>
      <c r="EN84" s="397"/>
      <c r="EO84" s="397"/>
      <c r="EP84" s="397"/>
      <c r="EQ84" s="397"/>
      <c r="ER84" s="397"/>
      <c r="ES84" s="397"/>
      <c r="ET84" s="397"/>
      <c r="EU84" s="397"/>
      <c r="EV84" s="397"/>
      <c r="EW84" s="397"/>
      <c r="EX84" s="330"/>
      <c r="EY84" s="330"/>
      <c r="EZ84" s="330"/>
      <c r="FA84" s="330"/>
      <c r="FB84" s="330"/>
      <c r="FC84" s="330"/>
      <c r="FD84" s="330"/>
      <c r="FE84" s="330"/>
      <c r="FF84" s="330"/>
    </row>
    <row r="85" spans="2:162" outlineLevel="1">
      <c r="B85" s="376" t="s">
        <v>574</v>
      </c>
      <c r="C85" s="377" t="s">
        <v>32</v>
      </c>
      <c r="D85" s="397" t="str">
        <f t="shared" ref="D85:AI85" si="182">IF(D$9="1.対象電源",D42,"")</f>
        <v/>
      </c>
      <c r="E85" s="397" t="str">
        <f t="shared" si="182"/>
        <v/>
      </c>
      <c r="F85" s="397" t="str">
        <f t="shared" si="182"/>
        <v/>
      </c>
      <c r="G85" s="397" t="str">
        <f t="shared" si="182"/>
        <v/>
      </c>
      <c r="H85" s="397" t="str">
        <f t="shared" si="182"/>
        <v/>
      </c>
      <c r="I85" s="397" t="str">
        <f t="shared" si="182"/>
        <v/>
      </c>
      <c r="J85" s="397" t="str">
        <f t="shared" si="182"/>
        <v/>
      </c>
      <c r="K85" s="397" t="str">
        <f t="shared" si="182"/>
        <v/>
      </c>
      <c r="L85" s="397" t="str">
        <f t="shared" si="182"/>
        <v/>
      </c>
      <c r="M85" s="397" t="str">
        <f t="shared" si="182"/>
        <v/>
      </c>
      <c r="N85" s="397" t="str">
        <f t="shared" si="182"/>
        <v/>
      </c>
      <c r="O85" s="397" t="str">
        <f t="shared" si="182"/>
        <v/>
      </c>
      <c r="P85" s="397" t="str">
        <f t="shared" si="182"/>
        <v/>
      </c>
      <c r="Q85" s="397" t="str">
        <f t="shared" si="182"/>
        <v/>
      </c>
      <c r="R85" s="397" t="str">
        <f t="shared" si="182"/>
        <v/>
      </c>
      <c r="S85" s="397" t="str">
        <f t="shared" si="182"/>
        <v/>
      </c>
      <c r="T85" s="397" t="str">
        <f t="shared" si="182"/>
        <v/>
      </c>
      <c r="U85" s="397" t="str">
        <f t="shared" si="182"/>
        <v/>
      </c>
      <c r="V85" s="397" t="str">
        <f t="shared" si="182"/>
        <v/>
      </c>
      <c r="W85" s="397" t="str">
        <f t="shared" si="182"/>
        <v/>
      </c>
      <c r="X85" s="397" t="str">
        <f t="shared" si="182"/>
        <v/>
      </c>
      <c r="Y85" s="397" t="str">
        <f t="shared" si="182"/>
        <v/>
      </c>
      <c r="Z85" s="397" t="str">
        <f t="shared" si="182"/>
        <v/>
      </c>
      <c r="AA85" s="397" t="str">
        <f t="shared" si="182"/>
        <v/>
      </c>
      <c r="AB85" s="397" t="str">
        <f t="shared" si="182"/>
        <v/>
      </c>
      <c r="AC85" s="397" t="str">
        <f t="shared" si="182"/>
        <v/>
      </c>
      <c r="AD85" s="397" t="str">
        <f t="shared" si="182"/>
        <v/>
      </c>
      <c r="AE85" s="397" t="str">
        <f t="shared" si="182"/>
        <v/>
      </c>
      <c r="AF85" s="397" t="str">
        <f t="shared" si="182"/>
        <v/>
      </c>
      <c r="AG85" s="397" t="str">
        <f t="shared" si="182"/>
        <v/>
      </c>
      <c r="AH85" s="397" t="str">
        <f t="shared" si="182"/>
        <v/>
      </c>
      <c r="AI85" s="397" t="str">
        <f t="shared" si="182"/>
        <v/>
      </c>
      <c r="AJ85" s="397" t="str">
        <f t="shared" ref="AJ85:BO85" si="183">IF(AJ$9="1.対象電源",AJ42,"")</f>
        <v/>
      </c>
      <c r="AK85" s="397" t="str">
        <f t="shared" si="183"/>
        <v/>
      </c>
      <c r="AL85" s="397" t="str">
        <f t="shared" si="183"/>
        <v/>
      </c>
      <c r="AM85" s="397" t="str">
        <f t="shared" si="183"/>
        <v/>
      </c>
      <c r="AN85" s="397" t="str">
        <f t="shared" si="183"/>
        <v/>
      </c>
      <c r="AO85" s="397" t="str">
        <f t="shared" si="183"/>
        <v/>
      </c>
      <c r="AP85" s="397" t="str">
        <f t="shared" si="183"/>
        <v/>
      </c>
      <c r="AQ85" s="397" t="str">
        <f t="shared" si="183"/>
        <v/>
      </c>
      <c r="AR85" s="397" t="str">
        <f t="shared" si="183"/>
        <v/>
      </c>
      <c r="AS85" s="397" t="str">
        <f t="shared" si="183"/>
        <v/>
      </c>
      <c r="AT85" s="397" t="str">
        <f t="shared" si="183"/>
        <v/>
      </c>
      <c r="AU85" s="397" t="str">
        <f t="shared" si="183"/>
        <v/>
      </c>
      <c r="AV85" s="397" t="str">
        <f t="shared" si="183"/>
        <v/>
      </c>
      <c r="AW85" s="397" t="str">
        <f t="shared" si="183"/>
        <v/>
      </c>
      <c r="AX85" s="397" t="str">
        <f t="shared" si="183"/>
        <v/>
      </c>
      <c r="AY85" s="397" t="str">
        <f t="shared" si="183"/>
        <v/>
      </c>
      <c r="AZ85" s="397" t="str">
        <f t="shared" si="183"/>
        <v/>
      </c>
      <c r="BA85" s="397" t="str">
        <f t="shared" si="183"/>
        <v/>
      </c>
      <c r="BB85" s="397" t="str">
        <f t="shared" si="183"/>
        <v/>
      </c>
      <c r="BC85" s="397" t="str">
        <f t="shared" si="183"/>
        <v/>
      </c>
      <c r="BD85" s="397" t="str">
        <f t="shared" si="183"/>
        <v/>
      </c>
      <c r="BE85" s="397" t="str">
        <f t="shared" si="183"/>
        <v/>
      </c>
      <c r="BF85" s="397" t="str">
        <f t="shared" si="183"/>
        <v/>
      </c>
      <c r="BG85" s="397" t="str">
        <f t="shared" si="183"/>
        <v/>
      </c>
      <c r="BH85" s="397" t="str">
        <f t="shared" si="183"/>
        <v/>
      </c>
      <c r="BI85" s="397" t="str">
        <f t="shared" si="183"/>
        <v/>
      </c>
      <c r="BJ85" s="397" t="str">
        <f t="shared" si="183"/>
        <v/>
      </c>
      <c r="BK85" s="397" t="str">
        <f t="shared" si="183"/>
        <v/>
      </c>
      <c r="BL85" s="397" t="str">
        <f t="shared" si="183"/>
        <v/>
      </c>
      <c r="BM85" s="397" t="str">
        <f t="shared" si="183"/>
        <v/>
      </c>
      <c r="BN85" s="397" t="str">
        <f t="shared" si="183"/>
        <v/>
      </c>
      <c r="BO85" s="397" t="str">
        <f t="shared" si="183"/>
        <v/>
      </c>
      <c r="BP85" s="397" t="str">
        <f t="shared" ref="BP85:CU85" si="184">IF(BP$9="1.対象電源",BP42,"")</f>
        <v/>
      </c>
      <c r="BQ85" s="397" t="str">
        <f t="shared" si="184"/>
        <v/>
      </c>
      <c r="BR85" s="397" t="str">
        <f t="shared" si="184"/>
        <v/>
      </c>
      <c r="BS85" s="397" t="str">
        <f t="shared" si="184"/>
        <v/>
      </c>
      <c r="BT85" s="397" t="str">
        <f t="shared" si="184"/>
        <v/>
      </c>
      <c r="BU85" s="397" t="str">
        <f t="shared" si="184"/>
        <v/>
      </c>
      <c r="BV85" s="397" t="str">
        <f t="shared" si="184"/>
        <v/>
      </c>
      <c r="BW85" s="397" t="str">
        <f t="shared" si="184"/>
        <v/>
      </c>
      <c r="BX85" s="397" t="str">
        <f t="shared" si="184"/>
        <v/>
      </c>
      <c r="BY85" s="397" t="str">
        <f t="shared" si="184"/>
        <v/>
      </c>
      <c r="BZ85" s="397" t="str">
        <f t="shared" si="184"/>
        <v/>
      </c>
      <c r="CA85" s="397" t="str">
        <f t="shared" si="184"/>
        <v/>
      </c>
      <c r="CB85" s="397" t="str">
        <f t="shared" si="184"/>
        <v/>
      </c>
      <c r="CC85" s="397" t="str">
        <f t="shared" si="184"/>
        <v/>
      </c>
      <c r="CD85" s="397" t="str">
        <f t="shared" si="184"/>
        <v/>
      </c>
      <c r="CE85" s="397" t="str">
        <f t="shared" si="184"/>
        <v/>
      </c>
      <c r="CF85" s="397" t="str">
        <f t="shared" si="184"/>
        <v/>
      </c>
      <c r="CG85" s="397" t="str">
        <f t="shared" si="184"/>
        <v/>
      </c>
      <c r="CH85" s="397" t="str">
        <f t="shared" si="184"/>
        <v/>
      </c>
      <c r="CI85" s="397" t="str">
        <f t="shared" si="184"/>
        <v/>
      </c>
      <c r="CJ85" s="397" t="str">
        <f t="shared" si="184"/>
        <v/>
      </c>
      <c r="CK85" s="397" t="str">
        <f t="shared" si="184"/>
        <v/>
      </c>
      <c r="CL85" s="397" t="str">
        <f t="shared" si="184"/>
        <v/>
      </c>
      <c r="CM85" s="397" t="str">
        <f t="shared" si="184"/>
        <v/>
      </c>
      <c r="CN85" s="397" t="str">
        <f t="shared" si="184"/>
        <v/>
      </c>
      <c r="CO85" s="397" t="str">
        <f t="shared" si="184"/>
        <v/>
      </c>
      <c r="CP85" s="397" t="str">
        <f t="shared" si="184"/>
        <v/>
      </c>
      <c r="CQ85" s="397" t="str">
        <f t="shared" si="184"/>
        <v/>
      </c>
      <c r="CR85" s="397" t="str">
        <f t="shared" si="184"/>
        <v/>
      </c>
      <c r="CS85" s="397" t="str">
        <f t="shared" si="184"/>
        <v/>
      </c>
      <c r="CT85" s="397" t="str">
        <f t="shared" si="184"/>
        <v/>
      </c>
      <c r="CU85" s="397" t="str">
        <f t="shared" si="184"/>
        <v/>
      </c>
      <c r="CV85" s="397" t="str">
        <f t="shared" ref="CV85:EA85" si="185">IF(CV$9="1.対象電源",CV42,"")</f>
        <v/>
      </c>
      <c r="CW85" s="397" t="str">
        <f t="shared" si="185"/>
        <v/>
      </c>
      <c r="CX85" s="397" t="str">
        <f t="shared" si="185"/>
        <v/>
      </c>
      <c r="CY85" s="397" t="str">
        <f t="shared" si="185"/>
        <v/>
      </c>
      <c r="CZ85" s="397" t="str">
        <f t="shared" si="185"/>
        <v/>
      </c>
      <c r="DA85" s="397" t="str">
        <f t="shared" si="185"/>
        <v/>
      </c>
      <c r="DB85" s="397" t="str">
        <f t="shared" si="185"/>
        <v/>
      </c>
      <c r="DC85" s="397" t="str">
        <f t="shared" si="185"/>
        <v/>
      </c>
      <c r="DD85" s="397" t="str">
        <f t="shared" si="185"/>
        <v/>
      </c>
      <c r="DE85" s="397" t="str">
        <f t="shared" si="185"/>
        <v/>
      </c>
      <c r="DF85" s="397" t="str">
        <f t="shared" si="185"/>
        <v/>
      </c>
      <c r="DG85" s="397" t="str">
        <f t="shared" si="185"/>
        <v/>
      </c>
      <c r="DH85" s="397" t="str">
        <f t="shared" si="185"/>
        <v/>
      </c>
      <c r="DI85" s="397" t="str">
        <f t="shared" si="185"/>
        <v/>
      </c>
      <c r="DJ85" s="397" t="str">
        <f t="shared" si="185"/>
        <v/>
      </c>
      <c r="DK85" s="397" t="str">
        <f t="shared" si="185"/>
        <v/>
      </c>
      <c r="DL85" s="397" t="str">
        <f t="shared" si="185"/>
        <v/>
      </c>
      <c r="DM85" s="397" t="str">
        <f t="shared" si="185"/>
        <v/>
      </c>
      <c r="DN85" s="397" t="str">
        <f t="shared" si="185"/>
        <v/>
      </c>
      <c r="DO85" s="397" t="str">
        <f t="shared" si="185"/>
        <v/>
      </c>
      <c r="DP85" s="397" t="str">
        <f t="shared" si="185"/>
        <v/>
      </c>
      <c r="DQ85" s="397" t="str">
        <f t="shared" si="185"/>
        <v/>
      </c>
      <c r="DR85" s="397" t="str">
        <f t="shared" si="185"/>
        <v/>
      </c>
      <c r="DS85" s="397" t="str">
        <f t="shared" si="185"/>
        <v/>
      </c>
      <c r="DT85" s="397" t="str">
        <f t="shared" si="185"/>
        <v/>
      </c>
      <c r="DU85" s="397" t="str">
        <f t="shared" si="185"/>
        <v/>
      </c>
      <c r="DV85" s="397" t="str">
        <f t="shared" si="185"/>
        <v/>
      </c>
      <c r="DW85" s="397" t="str">
        <f t="shared" si="185"/>
        <v/>
      </c>
      <c r="DX85" s="397" t="str">
        <f t="shared" si="185"/>
        <v/>
      </c>
      <c r="DY85" s="397" t="str">
        <f t="shared" si="185"/>
        <v/>
      </c>
      <c r="DZ85" s="397" t="str">
        <f t="shared" si="185"/>
        <v/>
      </c>
      <c r="EA85" s="397" t="str">
        <f t="shared" si="185"/>
        <v/>
      </c>
      <c r="EB85" s="397" t="str">
        <f t="shared" ref="EB85:EW85" si="186">IF(EB$9="1.対象電源",EB42,"")</f>
        <v/>
      </c>
      <c r="EC85" s="397" t="str">
        <f t="shared" si="186"/>
        <v/>
      </c>
      <c r="ED85" s="397" t="str">
        <f t="shared" si="186"/>
        <v/>
      </c>
      <c r="EE85" s="397" t="str">
        <f t="shared" si="186"/>
        <v/>
      </c>
      <c r="EF85" s="397" t="str">
        <f t="shared" si="186"/>
        <v/>
      </c>
      <c r="EG85" s="397" t="str">
        <f t="shared" si="186"/>
        <v/>
      </c>
      <c r="EH85" s="397" t="str">
        <f t="shared" si="186"/>
        <v/>
      </c>
      <c r="EI85" s="397" t="str">
        <f t="shared" si="186"/>
        <v/>
      </c>
      <c r="EJ85" s="397" t="str">
        <f t="shared" si="186"/>
        <v/>
      </c>
      <c r="EK85" s="397" t="str">
        <f t="shared" si="186"/>
        <v/>
      </c>
      <c r="EL85" s="397" t="str">
        <f t="shared" si="186"/>
        <v/>
      </c>
      <c r="EM85" s="397" t="str">
        <f t="shared" si="186"/>
        <v/>
      </c>
      <c r="EN85" s="397" t="str">
        <f t="shared" si="186"/>
        <v/>
      </c>
      <c r="EO85" s="397" t="str">
        <f t="shared" si="186"/>
        <v/>
      </c>
      <c r="EP85" s="397" t="str">
        <f t="shared" si="186"/>
        <v/>
      </c>
      <c r="EQ85" s="397" t="str">
        <f t="shared" si="186"/>
        <v/>
      </c>
      <c r="ER85" s="397" t="str">
        <f t="shared" si="186"/>
        <v/>
      </c>
      <c r="ES85" s="397" t="str">
        <f t="shared" si="186"/>
        <v/>
      </c>
      <c r="ET85" s="397" t="str">
        <f t="shared" si="186"/>
        <v/>
      </c>
      <c r="EU85" s="397" t="str">
        <f t="shared" si="186"/>
        <v/>
      </c>
      <c r="EV85" s="397" t="str">
        <f t="shared" si="186"/>
        <v/>
      </c>
      <c r="EW85" s="397" t="str">
        <f t="shared" si="186"/>
        <v/>
      </c>
      <c r="EX85" s="330"/>
      <c r="EY85" s="330"/>
      <c r="EZ85" s="330"/>
      <c r="FA85" s="330"/>
      <c r="FB85" s="330"/>
      <c r="FC85" s="330"/>
      <c r="FD85" s="330"/>
      <c r="FE85" s="330"/>
      <c r="FF85" s="330"/>
    </row>
    <row r="86" spans="2:162" outlineLevel="1">
      <c r="B86" s="380" t="s">
        <v>1667</v>
      </c>
      <c r="C86" s="377" t="s">
        <v>32</v>
      </c>
      <c r="D86" s="397" t="str">
        <f t="shared" ref="D86:AI86" si="187">IF(D$9="1.対象電源",D43,"")</f>
        <v/>
      </c>
      <c r="E86" s="397" t="str">
        <f t="shared" si="187"/>
        <v/>
      </c>
      <c r="F86" s="397" t="str">
        <f t="shared" si="187"/>
        <v/>
      </c>
      <c r="G86" s="397" t="str">
        <f t="shared" si="187"/>
        <v/>
      </c>
      <c r="H86" s="397" t="str">
        <f t="shared" si="187"/>
        <v/>
      </c>
      <c r="I86" s="397" t="str">
        <f t="shared" si="187"/>
        <v/>
      </c>
      <c r="J86" s="397" t="str">
        <f t="shared" si="187"/>
        <v/>
      </c>
      <c r="K86" s="397" t="str">
        <f t="shared" si="187"/>
        <v/>
      </c>
      <c r="L86" s="397" t="str">
        <f t="shared" si="187"/>
        <v/>
      </c>
      <c r="M86" s="397" t="str">
        <f t="shared" si="187"/>
        <v/>
      </c>
      <c r="N86" s="397" t="str">
        <f t="shared" si="187"/>
        <v/>
      </c>
      <c r="O86" s="397" t="str">
        <f t="shared" si="187"/>
        <v/>
      </c>
      <c r="P86" s="397" t="str">
        <f t="shared" si="187"/>
        <v/>
      </c>
      <c r="Q86" s="397" t="str">
        <f t="shared" si="187"/>
        <v/>
      </c>
      <c r="R86" s="397" t="str">
        <f t="shared" si="187"/>
        <v/>
      </c>
      <c r="S86" s="397" t="str">
        <f t="shared" si="187"/>
        <v/>
      </c>
      <c r="T86" s="397" t="str">
        <f t="shared" si="187"/>
        <v/>
      </c>
      <c r="U86" s="397" t="str">
        <f t="shared" si="187"/>
        <v/>
      </c>
      <c r="V86" s="397" t="str">
        <f t="shared" si="187"/>
        <v/>
      </c>
      <c r="W86" s="397" t="str">
        <f t="shared" si="187"/>
        <v/>
      </c>
      <c r="X86" s="397" t="str">
        <f t="shared" si="187"/>
        <v/>
      </c>
      <c r="Y86" s="397" t="str">
        <f t="shared" si="187"/>
        <v/>
      </c>
      <c r="Z86" s="397" t="str">
        <f t="shared" si="187"/>
        <v/>
      </c>
      <c r="AA86" s="397" t="str">
        <f t="shared" si="187"/>
        <v/>
      </c>
      <c r="AB86" s="397" t="str">
        <f t="shared" si="187"/>
        <v/>
      </c>
      <c r="AC86" s="397" t="str">
        <f t="shared" si="187"/>
        <v/>
      </c>
      <c r="AD86" s="397" t="str">
        <f t="shared" si="187"/>
        <v/>
      </c>
      <c r="AE86" s="397" t="str">
        <f t="shared" si="187"/>
        <v/>
      </c>
      <c r="AF86" s="397" t="str">
        <f t="shared" si="187"/>
        <v/>
      </c>
      <c r="AG86" s="397" t="str">
        <f t="shared" si="187"/>
        <v/>
      </c>
      <c r="AH86" s="397" t="str">
        <f t="shared" si="187"/>
        <v/>
      </c>
      <c r="AI86" s="397" t="str">
        <f t="shared" si="187"/>
        <v/>
      </c>
      <c r="AJ86" s="397" t="str">
        <f t="shared" ref="AJ86:BO86" si="188">IF(AJ$9="1.対象電源",AJ43,"")</f>
        <v/>
      </c>
      <c r="AK86" s="397" t="str">
        <f t="shared" si="188"/>
        <v/>
      </c>
      <c r="AL86" s="397" t="str">
        <f t="shared" si="188"/>
        <v/>
      </c>
      <c r="AM86" s="397" t="str">
        <f t="shared" si="188"/>
        <v/>
      </c>
      <c r="AN86" s="397" t="str">
        <f t="shared" si="188"/>
        <v/>
      </c>
      <c r="AO86" s="397" t="str">
        <f t="shared" si="188"/>
        <v/>
      </c>
      <c r="AP86" s="397" t="str">
        <f t="shared" si="188"/>
        <v/>
      </c>
      <c r="AQ86" s="397" t="str">
        <f t="shared" si="188"/>
        <v/>
      </c>
      <c r="AR86" s="397" t="str">
        <f t="shared" si="188"/>
        <v/>
      </c>
      <c r="AS86" s="397" t="str">
        <f t="shared" si="188"/>
        <v/>
      </c>
      <c r="AT86" s="397" t="str">
        <f t="shared" si="188"/>
        <v/>
      </c>
      <c r="AU86" s="397" t="str">
        <f t="shared" si="188"/>
        <v/>
      </c>
      <c r="AV86" s="397" t="str">
        <f t="shared" si="188"/>
        <v/>
      </c>
      <c r="AW86" s="397" t="str">
        <f t="shared" si="188"/>
        <v/>
      </c>
      <c r="AX86" s="397" t="str">
        <f t="shared" si="188"/>
        <v/>
      </c>
      <c r="AY86" s="397" t="str">
        <f t="shared" si="188"/>
        <v/>
      </c>
      <c r="AZ86" s="397" t="str">
        <f t="shared" si="188"/>
        <v/>
      </c>
      <c r="BA86" s="397" t="str">
        <f t="shared" si="188"/>
        <v/>
      </c>
      <c r="BB86" s="397" t="str">
        <f t="shared" si="188"/>
        <v/>
      </c>
      <c r="BC86" s="397" t="str">
        <f t="shared" si="188"/>
        <v/>
      </c>
      <c r="BD86" s="397" t="str">
        <f t="shared" si="188"/>
        <v/>
      </c>
      <c r="BE86" s="397" t="str">
        <f t="shared" si="188"/>
        <v/>
      </c>
      <c r="BF86" s="397" t="str">
        <f t="shared" si="188"/>
        <v/>
      </c>
      <c r="BG86" s="397" t="str">
        <f t="shared" si="188"/>
        <v/>
      </c>
      <c r="BH86" s="397" t="str">
        <f t="shared" si="188"/>
        <v/>
      </c>
      <c r="BI86" s="397" t="str">
        <f t="shared" si="188"/>
        <v/>
      </c>
      <c r="BJ86" s="397" t="str">
        <f t="shared" si="188"/>
        <v/>
      </c>
      <c r="BK86" s="397" t="str">
        <f t="shared" si="188"/>
        <v/>
      </c>
      <c r="BL86" s="397" t="str">
        <f t="shared" si="188"/>
        <v/>
      </c>
      <c r="BM86" s="397" t="str">
        <f t="shared" si="188"/>
        <v/>
      </c>
      <c r="BN86" s="397" t="str">
        <f t="shared" si="188"/>
        <v/>
      </c>
      <c r="BO86" s="397" t="str">
        <f t="shared" si="188"/>
        <v/>
      </c>
      <c r="BP86" s="397" t="str">
        <f t="shared" ref="BP86:CU86" si="189">IF(BP$9="1.対象電源",BP43,"")</f>
        <v/>
      </c>
      <c r="BQ86" s="397" t="str">
        <f t="shared" si="189"/>
        <v/>
      </c>
      <c r="BR86" s="397" t="str">
        <f t="shared" si="189"/>
        <v/>
      </c>
      <c r="BS86" s="397" t="str">
        <f t="shared" si="189"/>
        <v/>
      </c>
      <c r="BT86" s="397" t="str">
        <f t="shared" si="189"/>
        <v/>
      </c>
      <c r="BU86" s="397" t="str">
        <f t="shared" si="189"/>
        <v/>
      </c>
      <c r="BV86" s="397" t="str">
        <f t="shared" si="189"/>
        <v/>
      </c>
      <c r="BW86" s="397" t="str">
        <f t="shared" si="189"/>
        <v/>
      </c>
      <c r="BX86" s="397" t="str">
        <f t="shared" si="189"/>
        <v/>
      </c>
      <c r="BY86" s="397" t="str">
        <f t="shared" si="189"/>
        <v/>
      </c>
      <c r="BZ86" s="397" t="str">
        <f t="shared" si="189"/>
        <v/>
      </c>
      <c r="CA86" s="397" t="str">
        <f t="shared" si="189"/>
        <v/>
      </c>
      <c r="CB86" s="397" t="str">
        <f t="shared" si="189"/>
        <v/>
      </c>
      <c r="CC86" s="397" t="str">
        <f t="shared" si="189"/>
        <v/>
      </c>
      <c r="CD86" s="397" t="str">
        <f t="shared" si="189"/>
        <v/>
      </c>
      <c r="CE86" s="397" t="str">
        <f t="shared" si="189"/>
        <v/>
      </c>
      <c r="CF86" s="397" t="str">
        <f t="shared" si="189"/>
        <v/>
      </c>
      <c r="CG86" s="397" t="str">
        <f t="shared" si="189"/>
        <v/>
      </c>
      <c r="CH86" s="397" t="str">
        <f t="shared" si="189"/>
        <v/>
      </c>
      <c r="CI86" s="397" t="str">
        <f t="shared" si="189"/>
        <v/>
      </c>
      <c r="CJ86" s="397" t="str">
        <f t="shared" si="189"/>
        <v/>
      </c>
      <c r="CK86" s="397" t="str">
        <f t="shared" si="189"/>
        <v/>
      </c>
      <c r="CL86" s="397" t="str">
        <f t="shared" si="189"/>
        <v/>
      </c>
      <c r="CM86" s="397" t="str">
        <f t="shared" si="189"/>
        <v/>
      </c>
      <c r="CN86" s="397" t="str">
        <f t="shared" si="189"/>
        <v/>
      </c>
      <c r="CO86" s="397" t="str">
        <f t="shared" si="189"/>
        <v/>
      </c>
      <c r="CP86" s="397" t="str">
        <f t="shared" si="189"/>
        <v/>
      </c>
      <c r="CQ86" s="397" t="str">
        <f t="shared" si="189"/>
        <v/>
      </c>
      <c r="CR86" s="397" t="str">
        <f t="shared" si="189"/>
        <v/>
      </c>
      <c r="CS86" s="397" t="str">
        <f t="shared" si="189"/>
        <v/>
      </c>
      <c r="CT86" s="397" t="str">
        <f t="shared" si="189"/>
        <v/>
      </c>
      <c r="CU86" s="397" t="str">
        <f t="shared" si="189"/>
        <v/>
      </c>
      <c r="CV86" s="397" t="str">
        <f t="shared" ref="CV86:EA86" si="190">IF(CV$9="1.対象電源",CV43,"")</f>
        <v/>
      </c>
      <c r="CW86" s="397" t="str">
        <f t="shared" si="190"/>
        <v/>
      </c>
      <c r="CX86" s="397" t="str">
        <f t="shared" si="190"/>
        <v/>
      </c>
      <c r="CY86" s="397" t="str">
        <f t="shared" si="190"/>
        <v/>
      </c>
      <c r="CZ86" s="397" t="str">
        <f t="shared" si="190"/>
        <v/>
      </c>
      <c r="DA86" s="397" t="str">
        <f t="shared" si="190"/>
        <v/>
      </c>
      <c r="DB86" s="397" t="str">
        <f t="shared" si="190"/>
        <v/>
      </c>
      <c r="DC86" s="397" t="str">
        <f t="shared" si="190"/>
        <v/>
      </c>
      <c r="DD86" s="397" t="str">
        <f t="shared" si="190"/>
        <v/>
      </c>
      <c r="DE86" s="397" t="str">
        <f t="shared" si="190"/>
        <v/>
      </c>
      <c r="DF86" s="397" t="str">
        <f t="shared" si="190"/>
        <v/>
      </c>
      <c r="DG86" s="397" t="str">
        <f t="shared" si="190"/>
        <v/>
      </c>
      <c r="DH86" s="397" t="str">
        <f t="shared" si="190"/>
        <v/>
      </c>
      <c r="DI86" s="397" t="str">
        <f t="shared" si="190"/>
        <v/>
      </c>
      <c r="DJ86" s="397" t="str">
        <f t="shared" si="190"/>
        <v/>
      </c>
      <c r="DK86" s="397" t="str">
        <f t="shared" si="190"/>
        <v/>
      </c>
      <c r="DL86" s="397" t="str">
        <f t="shared" si="190"/>
        <v/>
      </c>
      <c r="DM86" s="397" t="str">
        <f t="shared" si="190"/>
        <v/>
      </c>
      <c r="DN86" s="397" t="str">
        <f t="shared" si="190"/>
        <v/>
      </c>
      <c r="DO86" s="397" t="str">
        <f t="shared" si="190"/>
        <v/>
      </c>
      <c r="DP86" s="397" t="str">
        <f t="shared" si="190"/>
        <v/>
      </c>
      <c r="DQ86" s="397" t="str">
        <f t="shared" si="190"/>
        <v/>
      </c>
      <c r="DR86" s="397" t="str">
        <f t="shared" si="190"/>
        <v/>
      </c>
      <c r="DS86" s="397" t="str">
        <f t="shared" si="190"/>
        <v/>
      </c>
      <c r="DT86" s="397" t="str">
        <f t="shared" si="190"/>
        <v/>
      </c>
      <c r="DU86" s="397" t="str">
        <f t="shared" si="190"/>
        <v/>
      </c>
      <c r="DV86" s="397" t="str">
        <f t="shared" si="190"/>
        <v/>
      </c>
      <c r="DW86" s="397" t="str">
        <f t="shared" si="190"/>
        <v/>
      </c>
      <c r="DX86" s="397" t="str">
        <f t="shared" si="190"/>
        <v/>
      </c>
      <c r="DY86" s="397" t="str">
        <f t="shared" si="190"/>
        <v/>
      </c>
      <c r="DZ86" s="397" t="str">
        <f t="shared" si="190"/>
        <v/>
      </c>
      <c r="EA86" s="397" t="str">
        <f t="shared" si="190"/>
        <v/>
      </c>
      <c r="EB86" s="397" t="str">
        <f t="shared" ref="EB86:EW86" si="191">IF(EB$9="1.対象電源",EB43,"")</f>
        <v/>
      </c>
      <c r="EC86" s="397" t="str">
        <f t="shared" si="191"/>
        <v/>
      </c>
      <c r="ED86" s="397" t="str">
        <f t="shared" si="191"/>
        <v/>
      </c>
      <c r="EE86" s="397" t="str">
        <f t="shared" si="191"/>
        <v/>
      </c>
      <c r="EF86" s="397" t="str">
        <f t="shared" si="191"/>
        <v/>
      </c>
      <c r="EG86" s="397" t="str">
        <f t="shared" si="191"/>
        <v/>
      </c>
      <c r="EH86" s="397" t="str">
        <f t="shared" si="191"/>
        <v/>
      </c>
      <c r="EI86" s="397" t="str">
        <f t="shared" si="191"/>
        <v/>
      </c>
      <c r="EJ86" s="397" t="str">
        <f t="shared" si="191"/>
        <v/>
      </c>
      <c r="EK86" s="397" t="str">
        <f t="shared" si="191"/>
        <v/>
      </c>
      <c r="EL86" s="397" t="str">
        <f t="shared" si="191"/>
        <v/>
      </c>
      <c r="EM86" s="397" t="str">
        <f t="shared" si="191"/>
        <v/>
      </c>
      <c r="EN86" s="397" t="str">
        <f t="shared" si="191"/>
        <v/>
      </c>
      <c r="EO86" s="397" t="str">
        <f t="shared" si="191"/>
        <v/>
      </c>
      <c r="EP86" s="397" t="str">
        <f t="shared" si="191"/>
        <v/>
      </c>
      <c r="EQ86" s="397" t="str">
        <f t="shared" si="191"/>
        <v/>
      </c>
      <c r="ER86" s="397" t="str">
        <f t="shared" si="191"/>
        <v/>
      </c>
      <c r="ES86" s="397" t="str">
        <f t="shared" si="191"/>
        <v/>
      </c>
      <c r="ET86" s="397" t="str">
        <f t="shared" si="191"/>
        <v/>
      </c>
      <c r="EU86" s="397" t="str">
        <f t="shared" si="191"/>
        <v/>
      </c>
      <c r="EV86" s="397" t="str">
        <f t="shared" si="191"/>
        <v/>
      </c>
      <c r="EW86" s="397" t="str">
        <f t="shared" si="191"/>
        <v/>
      </c>
      <c r="EX86" s="330"/>
      <c r="EY86" s="330"/>
      <c r="EZ86" s="330"/>
      <c r="FA86" s="330"/>
      <c r="FB86" s="330"/>
      <c r="FC86" s="330"/>
      <c r="FD86" s="330"/>
      <c r="FE86" s="330"/>
      <c r="FF86" s="330"/>
    </row>
    <row r="87" spans="2:162" outlineLevel="1">
      <c r="B87" s="382"/>
      <c r="C87" s="377" t="s">
        <v>32</v>
      </c>
      <c r="D87" s="397"/>
      <c r="E87" s="397"/>
      <c r="F87" s="397"/>
      <c r="G87" s="397"/>
      <c r="H87" s="397"/>
      <c r="I87" s="397"/>
      <c r="J87" s="397"/>
      <c r="K87" s="397"/>
      <c r="L87" s="397"/>
      <c r="M87" s="397"/>
      <c r="N87" s="397"/>
      <c r="O87" s="397"/>
      <c r="P87" s="397"/>
      <c r="Q87" s="397"/>
      <c r="R87" s="397"/>
      <c r="S87" s="397"/>
      <c r="T87" s="397"/>
      <c r="U87" s="397"/>
      <c r="V87" s="397"/>
      <c r="W87" s="397"/>
      <c r="X87" s="397"/>
      <c r="Y87" s="397"/>
      <c r="Z87" s="397"/>
      <c r="AA87" s="397"/>
      <c r="AB87" s="397"/>
      <c r="AC87" s="397"/>
      <c r="AD87" s="397"/>
      <c r="AE87" s="397"/>
      <c r="AF87" s="397"/>
      <c r="AG87" s="397"/>
      <c r="AH87" s="397"/>
      <c r="AI87" s="397"/>
      <c r="AJ87" s="397"/>
      <c r="AK87" s="397"/>
      <c r="AL87" s="397"/>
      <c r="AM87" s="397"/>
      <c r="AN87" s="397"/>
      <c r="AO87" s="397"/>
      <c r="AP87" s="397"/>
      <c r="AQ87" s="397"/>
      <c r="AR87" s="397"/>
      <c r="AS87" s="397"/>
      <c r="AT87" s="397"/>
      <c r="AU87" s="397"/>
      <c r="AV87" s="397"/>
      <c r="AW87" s="397"/>
      <c r="AX87" s="397"/>
      <c r="AY87" s="397"/>
      <c r="AZ87" s="397"/>
      <c r="BA87" s="397"/>
      <c r="BB87" s="397"/>
      <c r="BC87" s="397"/>
      <c r="BD87" s="397"/>
      <c r="BE87" s="397"/>
      <c r="BF87" s="397"/>
      <c r="BG87" s="397"/>
      <c r="BH87" s="397"/>
      <c r="BI87" s="397"/>
      <c r="BJ87" s="397"/>
      <c r="BK87" s="397"/>
      <c r="BL87" s="397"/>
      <c r="BM87" s="397"/>
      <c r="BN87" s="397"/>
      <c r="BO87" s="397"/>
      <c r="BP87" s="397"/>
      <c r="BQ87" s="397"/>
      <c r="BR87" s="397"/>
      <c r="BS87" s="397"/>
      <c r="BT87" s="397"/>
      <c r="BU87" s="397"/>
      <c r="BV87" s="397"/>
      <c r="BW87" s="397"/>
      <c r="BX87" s="397"/>
      <c r="BY87" s="397"/>
      <c r="BZ87" s="397"/>
      <c r="CA87" s="397"/>
      <c r="CB87" s="397"/>
      <c r="CC87" s="397"/>
      <c r="CD87" s="397"/>
      <c r="CE87" s="397"/>
      <c r="CF87" s="397"/>
      <c r="CG87" s="397"/>
      <c r="CH87" s="397"/>
      <c r="CI87" s="397"/>
      <c r="CJ87" s="397"/>
      <c r="CK87" s="397"/>
      <c r="CL87" s="397"/>
      <c r="CM87" s="397"/>
      <c r="CN87" s="397"/>
      <c r="CO87" s="397"/>
      <c r="CP87" s="397"/>
      <c r="CQ87" s="397"/>
      <c r="CR87" s="397"/>
      <c r="CS87" s="397"/>
      <c r="CT87" s="397"/>
      <c r="CU87" s="397"/>
      <c r="CV87" s="397"/>
      <c r="CW87" s="397"/>
      <c r="CX87" s="397"/>
      <c r="CY87" s="397"/>
      <c r="CZ87" s="397"/>
      <c r="DA87" s="397"/>
      <c r="DB87" s="397"/>
      <c r="DC87" s="397"/>
      <c r="DD87" s="397"/>
      <c r="DE87" s="397"/>
      <c r="DF87" s="397"/>
      <c r="DG87" s="397"/>
      <c r="DH87" s="397"/>
      <c r="DI87" s="397"/>
      <c r="DJ87" s="397"/>
      <c r="DK87" s="397"/>
      <c r="DL87" s="397"/>
      <c r="DM87" s="397"/>
      <c r="DN87" s="397"/>
      <c r="DO87" s="397"/>
      <c r="DP87" s="397"/>
      <c r="DQ87" s="397"/>
      <c r="DR87" s="397"/>
      <c r="DS87" s="397"/>
      <c r="DT87" s="397"/>
      <c r="DU87" s="397"/>
      <c r="DV87" s="397"/>
      <c r="DW87" s="397"/>
      <c r="DX87" s="397"/>
      <c r="DY87" s="397"/>
      <c r="DZ87" s="397"/>
      <c r="EA87" s="397"/>
      <c r="EB87" s="397"/>
      <c r="EC87" s="397"/>
      <c r="ED87" s="397"/>
      <c r="EE87" s="397"/>
      <c r="EF87" s="397"/>
      <c r="EG87" s="397"/>
      <c r="EH87" s="397"/>
      <c r="EI87" s="397"/>
      <c r="EJ87" s="397"/>
      <c r="EK87" s="397"/>
      <c r="EL87" s="397"/>
      <c r="EM87" s="397"/>
      <c r="EN87" s="397"/>
      <c r="EO87" s="397"/>
      <c r="EP87" s="397"/>
      <c r="EQ87" s="397"/>
      <c r="ER87" s="397"/>
      <c r="ES87" s="397"/>
      <c r="ET87" s="397"/>
      <c r="EU87" s="397"/>
      <c r="EV87" s="397"/>
      <c r="EW87" s="397"/>
      <c r="EX87" s="330"/>
      <c r="EY87" s="330"/>
      <c r="EZ87" s="330"/>
      <c r="FA87" s="330"/>
      <c r="FB87" s="330"/>
      <c r="FC87" s="330"/>
      <c r="FD87" s="330"/>
      <c r="FE87" s="330"/>
      <c r="FF87" s="330"/>
    </row>
    <row r="88" spans="2:162" outlineLevel="1">
      <c r="B88" s="384" t="s">
        <v>2688</v>
      </c>
      <c r="C88" s="377" t="s">
        <v>32</v>
      </c>
      <c r="D88" s="397" t="str">
        <f t="shared" ref="D88:AI88" si="192">IF(D$9="1.対象電源",D45,"")</f>
        <v/>
      </c>
      <c r="E88" s="397" t="str">
        <f t="shared" si="192"/>
        <v/>
      </c>
      <c r="F88" s="397" t="str">
        <f t="shared" si="192"/>
        <v/>
      </c>
      <c r="G88" s="397" t="str">
        <f t="shared" si="192"/>
        <v/>
      </c>
      <c r="H88" s="397">
        <f t="shared" si="192"/>
        <v>10000</v>
      </c>
      <c r="I88" s="397" t="str">
        <f t="shared" si="192"/>
        <v/>
      </c>
      <c r="J88" s="397" t="str">
        <f t="shared" si="192"/>
        <v/>
      </c>
      <c r="K88" s="397" t="str">
        <f t="shared" si="192"/>
        <v/>
      </c>
      <c r="L88" s="397" t="str">
        <f t="shared" si="192"/>
        <v/>
      </c>
      <c r="M88" s="397" t="str">
        <f t="shared" si="192"/>
        <v/>
      </c>
      <c r="N88" s="397" t="str">
        <f t="shared" si="192"/>
        <v/>
      </c>
      <c r="O88" s="397" t="str">
        <f t="shared" si="192"/>
        <v/>
      </c>
      <c r="P88" s="397" t="str">
        <f t="shared" si="192"/>
        <v/>
      </c>
      <c r="Q88" s="397" t="str">
        <f t="shared" si="192"/>
        <v/>
      </c>
      <c r="R88" s="397" t="str">
        <f t="shared" si="192"/>
        <v/>
      </c>
      <c r="S88" s="397" t="str">
        <f t="shared" si="192"/>
        <v/>
      </c>
      <c r="T88" s="397" t="str">
        <f t="shared" si="192"/>
        <v/>
      </c>
      <c r="U88" s="397" t="str">
        <f t="shared" si="192"/>
        <v/>
      </c>
      <c r="V88" s="397" t="str">
        <f t="shared" si="192"/>
        <v/>
      </c>
      <c r="W88" s="397" t="str">
        <f t="shared" si="192"/>
        <v/>
      </c>
      <c r="X88" s="397" t="str">
        <f t="shared" si="192"/>
        <v/>
      </c>
      <c r="Y88" s="397" t="str">
        <f t="shared" si="192"/>
        <v/>
      </c>
      <c r="Z88" s="397" t="str">
        <f t="shared" si="192"/>
        <v/>
      </c>
      <c r="AA88" s="397" t="str">
        <f t="shared" si="192"/>
        <v/>
      </c>
      <c r="AB88" s="397" t="str">
        <f t="shared" si="192"/>
        <v/>
      </c>
      <c r="AC88" s="397" t="str">
        <f t="shared" si="192"/>
        <v/>
      </c>
      <c r="AD88" s="397" t="str">
        <f t="shared" si="192"/>
        <v/>
      </c>
      <c r="AE88" s="397" t="str">
        <f t="shared" si="192"/>
        <v/>
      </c>
      <c r="AF88" s="397" t="str">
        <f t="shared" si="192"/>
        <v/>
      </c>
      <c r="AG88" s="397" t="str">
        <f t="shared" si="192"/>
        <v/>
      </c>
      <c r="AH88" s="397" t="str">
        <f t="shared" si="192"/>
        <v/>
      </c>
      <c r="AI88" s="397" t="str">
        <f t="shared" si="192"/>
        <v/>
      </c>
      <c r="AJ88" s="397" t="str">
        <f t="shared" ref="AJ88:BO88" si="193">IF(AJ$9="1.対象電源",AJ45,"")</f>
        <v/>
      </c>
      <c r="AK88" s="397" t="str">
        <f t="shared" si="193"/>
        <v/>
      </c>
      <c r="AL88" s="397" t="str">
        <f t="shared" si="193"/>
        <v/>
      </c>
      <c r="AM88" s="397" t="str">
        <f t="shared" si="193"/>
        <v/>
      </c>
      <c r="AN88" s="397" t="str">
        <f t="shared" si="193"/>
        <v/>
      </c>
      <c r="AO88" s="397" t="str">
        <f t="shared" si="193"/>
        <v/>
      </c>
      <c r="AP88" s="397" t="str">
        <f t="shared" si="193"/>
        <v/>
      </c>
      <c r="AQ88" s="397" t="str">
        <f t="shared" si="193"/>
        <v/>
      </c>
      <c r="AR88" s="397" t="str">
        <f t="shared" si="193"/>
        <v/>
      </c>
      <c r="AS88" s="397" t="str">
        <f t="shared" si="193"/>
        <v/>
      </c>
      <c r="AT88" s="397" t="str">
        <f t="shared" si="193"/>
        <v/>
      </c>
      <c r="AU88" s="397" t="str">
        <f t="shared" si="193"/>
        <v/>
      </c>
      <c r="AV88" s="397" t="str">
        <f t="shared" si="193"/>
        <v/>
      </c>
      <c r="AW88" s="397" t="str">
        <f t="shared" si="193"/>
        <v/>
      </c>
      <c r="AX88" s="397" t="str">
        <f t="shared" si="193"/>
        <v/>
      </c>
      <c r="AY88" s="397" t="str">
        <f t="shared" si="193"/>
        <v/>
      </c>
      <c r="AZ88" s="397" t="str">
        <f t="shared" si="193"/>
        <v/>
      </c>
      <c r="BA88" s="397" t="str">
        <f t="shared" si="193"/>
        <v/>
      </c>
      <c r="BB88" s="397" t="str">
        <f t="shared" si="193"/>
        <v/>
      </c>
      <c r="BC88" s="397" t="str">
        <f t="shared" si="193"/>
        <v/>
      </c>
      <c r="BD88" s="397" t="str">
        <f t="shared" si="193"/>
        <v/>
      </c>
      <c r="BE88" s="397" t="str">
        <f t="shared" si="193"/>
        <v/>
      </c>
      <c r="BF88" s="397" t="str">
        <f t="shared" si="193"/>
        <v/>
      </c>
      <c r="BG88" s="397" t="str">
        <f t="shared" si="193"/>
        <v/>
      </c>
      <c r="BH88" s="397" t="str">
        <f t="shared" si="193"/>
        <v/>
      </c>
      <c r="BI88" s="397" t="str">
        <f t="shared" si="193"/>
        <v/>
      </c>
      <c r="BJ88" s="397" t="str">
        <f t="shared" si="193"/>
        <v/>
      </c>
      <c r="BK88" s="397" t="str">
        <f t="shared" si="193"/>
        <v/>
      </c>
      <c r="BL88" s="397" t="str">
        <f t="shared" si="193"/>
        <v/>
      </c>
      <c r="BM88" s="397" t="str">
        <f t="shared" si="193"/>
        <v/>
      </c>
      <c r="BN88" s="397" t="str">
        <f t="shared" si="193"/>
        <v/>
      </c>
      <c r="BO88" s="397" t="str">
        <f t="shared" si="193"/>
        <v/>
      </c>
      <c r="BP88" s="397" t="str">
        <f t="shared" ref="BP88:CU88" si="194">IF(BP$9="1.対象電源",BP45,"")</f>
        <v/>
      </c>
      <c r="BQ88" s="397" t="str">
        <f t="shared" si="194"/>
        <v/>
      </c>
      <c r="BR88" s="397" t="str">
        <f t="shared" si="194"/>
        <v/>
      </c>
      <c r="BS88" s="397" t="str">
        <f t="shared" si="194"/>
        <v/>
      </c>
      <c r="BT88" s="397" t="str">
        <f t="shared" si="194"/>
        <v/>
      </c>
      <c r="BU88" s="397" t="str">
        <f t="shared" si="194"/>
        <v/>
      </c>
      <c r="BV88" s="397" t="str">
        <f t="shared" si="194"/>
        <v/>
      </c>
      <c r="BW88" s="397" t="str">
        <f t="shared" si="194"/>
        <v/>
      </c>
      <c r="BX88" s="397" t="str">
        <f t="shared" si="194"/>
        <v/>
      </c>
      <c r="BY88" s="397" t="str">
        <f t="shared" si="194"/>
        <v/>
      </c>
      <c r="BZ88" s="397" t="str">
        <f t="shared" si="194"/>
        <v/>
      </c>
      <c r="CA88" s="397" t="str">
        <f t="shared" si="194"/>
        <v/>
      </c>
      <c r="CB88" s="397" t="str">
        <f t="shared" si="194"/>
        <v/>
      </c>
      <c r="CC88" s="397" t="str">
        <f t="shared" si="194"/>
        <v/>
      </c>
      <c r="CD88" s="397" t="str">
        <f t="shared" si="194"/>
        <v/>
      </c>
      <c r="CE88" s="397" t="str">
        <f t="shared" si="194"/>
        <v/>
      </c>
      <c r="CF88" s="397" t="str">
        <f t="shared" si="194"/>
        <v/>
      </c>
      <c r="CG88" s="397" t="str">
        <f t="shared" si="194"/>
        <v/>
      </c>
      <c r="CH88" s="397" t="str">
        <f t="shared" si="194"/>
        <v/>
      </c>
      <c r="CI88" s="397" t="str">
        <f t="shared" si="194"/>
        <v/>
      </c>
      <c r="CJ88" s="397" t="str">
        <f t="shared" si="194"/>
        <v/>
      </c>
      <c r="CK88" s="397" t="str">
        <f t="shared" si="194"/>
        <v/>
      </c>
      <c r="CL88" s="397" t="str">
        <f t="shared" si="194"/>
        <v/>
      </c>
      <c r="CM88" s="397" t="str">
        <f t="shared" si="194"/>
        <v/>
      </c>
      <c r="CN88" s="397" t="str">
        <f t="shared" si="194"/>
        <v/>
      </c>
      <c r="CO88" s="397" t="str">
        <f t="shared" si="194"/>
        <v/>
      </c>
      <c r="CP88" s="397" t="str">
        <f t="shared" si="194"/>
        <v/>
      </c>
      <c r="CQ88" s="397" t="str">
        <f t="shared" si="194"/>
        <v/>
      </c>
      <c r="CR88" s="397" t="str">
        <f t="shared" si="194"/>
        <v/>
      </c>
      <c r="CS88" s="397" t="str">
        <f t="shared" si="194"/>
        <v/>
      </c>
      <c r="CT88" s="397" t="str">
        <f t="shared" si="194"/>
        <v/>
      </c>
      <c r="CU88" s="397" t="str">
        <f t="shared" si="194"/>
        <v/>
      </c>
      <c r="CV88" s="397" t="str">
        <f t="shared" ref="CV88:EA88" si="195">IF(CV$9="1.対象電源",CV45,"")</f>
        <v/>
      </c>
      <c r="CW88" s="397" t="str">
        <f t="shared" si="195"/>
        <v/>
      </c>
      <c r="CX88" s="397" t="str">
        <f t="shared" si="195"/>
        <v/>
      </c>
      <c r="CY88" s="397" t="str">
        <f t="shared" si="195"/>
        <v/>
      </c>
      <c r="CZ88" s="397" t="str">
        <f t="shared" si="195"/>
        <v/>
      </c>
      <c r="DA88" s="397" t="str">
        <f t="shared" si="195"/>
        <v/>
      </c>
      <c r="DB88" s="397" t="str">
        <f t="shared" si="195"/>
        <v/>
      </c>
      <c r="DC88" s="397" t="str">
        <f t="shared" si="195"/>
        <v/>
      </c>
      <c r="DD88" s="397" t="str">
        <f t="shared" si="195"/>
        <v/>
      </c>
      <c r="DE88" s="397" t="str">
        <f t="shared" si="195"/>
        <v/>
      </c>
      <c r="DF88" s="397" t="str">
        <f t="shared" si="195"/>
        <v/>
      </c>
      <c r="DG88" s="397" t="str">
        <f t="shared" si="195"/>
        <v/>
      </c>
      <c r="DH88" s="397" t="str">
        <f t="shared" si="195"/>
        <v/>
      </c>
      <c r="DI88" s="397" t="str">
        <f t="shared" si="195"/>
        <v/>
      </c>
      <c r="DJ88" s="397" t="str">
        <f t="shared" si="195"/>
        <v/>
      </c>
      <c r="DK88" s="397" t="str">
        <f t="shared" si="195"/>
        <v/>
      </c>
      <c r="DL88" s="397" t="str">
        <f t="shared" si="195"/>
        <v/>
      </c>
      <c r="DM88" s="397" t="str">
        <f t="shared" si="195"/>
        <v/>
      </c>
      <c r="DN88" s="397" t="str">
        <f t="shared" si="195"/>
        <v/>
      </c>
      <c r="DO88" s="397" t="str">
        <f t="shared" si="195"/>
        <v/>
      </c>
      <c r="DP88" s="397" t="str">
        <f t="shared" si="195"/>
        <v/>
      </c>
      <c r="DQ88" s="397" t="str">
        <f t="shared" si="195"/>
        <v/>
      </c>
      <c r="DR88" s="397" t="str">
        <f t="shared" si="195"/>
        <v/>
      </c>
      <c r="DS88" s="397" t="str">
        <f t="shared" si="195"/>
        <v/>
      </c>
      <c r="DT88" s="397" t="str">
        <f t="shared" si="195"/>
        <v/>
      </c>
      <c r="DU88" s="397" t="str">
        <f t="shared" si="195"/>
        <v/>
      </c>
      <c r="DV88" s="397" t="str">
        <f t="shared" si="195"/>
        <v/>
      </c>
      <c r="DW88" s="397" t="str">
        <f t="shared" si="195"/>
        <v/>
      </c>
      <c r="DX88" s="397" t="str">
        <f t="shared" si="195"/>
        <v/>
      </c>
      <c r="DY88" s="397" t="str">
        <f t="shared" si="195"/>
        <v/>
      </c>
      <c r="DZ88" s="397" t="str">
        <f t="shared" si="195"/>
        <v/>
      </c>
      <c r="EA88" s="397" t="str">
        <f t="shared" si="195"/>
        <v/>
      </c>
      <c r="EB88" s="397" t="str">
        <f t="shared" ref="EB88:EW88" si="196">IF(EB$9="1.対象電源",EB45,"")</f>
        <v/>
      </c>
      <c r="EC88" s="397" t="str">
        <f t="shared" si="196"/>
        <v/>
      </c>
      <c r="ED88" s="397" t="str">
        <f t="shared" si="196"/>
        <v/>
      </c>
      <c r="EE88" s="397" t="str">
        <f t="shared" si="196"/>
        <v/>
      </c>
      <c r="EF88" s="397" t="str">
        <f t="shared" si="196"/>
        <v/>
      </c>
      <c r="EG88" s="397" t="str">
        <f t="shared" si="196"/>
        <v/>
      </c>
      <c r="EH88" s="397" t="str">
        <f t="shared" si="196"/>
        <v/>
      </c>
      <c r="EI88" s="397" t="str">
        <f t="shared" si="196"/>
        <v/>
      </c>
      <c r="EJ88" s="397" t="str">
        <f t="shared" si="196"/>
        <v/>
      </c>
      <c r="EK88" s="397" t="str">
        <f t="shared" si="196"/>
        <v/>
      </c>
      <c r="EL88" s="397" t="str">
        <f t="shared" si="196"/>
        <v/>
      </c>
      <c r="EM88" s="397" t="str">
        <f t="shared" si="196"/>
        <v/>
      </c>
      <c r="EN88" s="397" t="str">
        <f t="shared" si="196"/>
        <v/>
      </c>
      <c r="EO88" s="397" t="str">
        <f t="shared" si="196"/>
        <v/>
      </c>
      <c r="EP88" s="397" t="str">
        <f t="shared" si="196"/>
        <v/>
      </c>
      <c r="EQ88" s="397" t="str">
        <f t="shared" si="196"/>
        <v/>
      </c>
      <c r="ER88" s="397" t="str">
        <f t="shared" si="196"/>
        <v/>
      </c>
      <c r="ES88" s="397" t="str">
        <f t="shared" si="196"/>
        <v/>
      </c>
      <c r="ET88" s="397" t="str">
        <f t="shared" si="196"/>
        <v/>
      </c>
      <c r="EU88" s="397" t="str">
        <f t="shared" si="196"/>
        <v/>
      </c>
      <c r="EV88" s="397" t="str">
        <f t="shared" si="196"/>
        <v/>
      </c>
      <c r="EW88" s="397" t="str">
        <f t="shared" si="196"/>
        <v/>
      </c>
      <c r="EX88" s="330"/>
      <c r="EY88" s="330"/>
      <c r="EZ88" s="330"/>
      <c r="FA88" s="330"/>
      <c r="FB88" s="330"/>
      <c r="FC88" s="330"/>
      <c r="FD88" s="330"/>
      <c r="FE88" s="330"/>
      <c r="FF88" s="330"/>
    </row>
    <row r="89" spans="2:162" outlineLevel="1">
      <c r="B89" s="385" t="s">
        <v>2690</v>
      </c>
      <c r="C89" s="377" t="s">
        <v>32</v>
      </c>
      <c r="D89" s="397" t="str">
        <f t="shared" ref="D89:AI89" si="197">IF(D$9="1.対象電源",D46,"")</f>
        <v/>
      </c>
      <c r="E89" s="397" t="str">
        <f t="shared" si="197"/>
        <v/>
      </c>
      <c r="F89" s="397" t="str">
        <f t="shared" si="197"/>
        <v/>
      </c>
      <c r="G89" s="397" t="str">
        <f t="shared" si="197"/>
        <v/>
      </c>
      <c r="H89" s="397" t="str">
        <f t="shared" si="197"/>
        <v/>
      </c>
      <c r="I89" s="397" t="str">
        <f t="shared" si="197"/>
        <v/>
      </c>
      <c r="J89" s="397" t="str">
        <f t="shared" si="197"/>
        <v/>
      </c>
      <c r="K89" s="397" t="str">
        <f t="shared" si="197"/>
        <v/>
      </c>
      <c r="L89" s="397" t="str">
        <f t="shared" si="197"/>
        <v/>
      </c>
      <c r="M89" s="397" t="str">
        <f t="shared" si="197"/>
        <v/>
      </c>
      <c r="N89" s="397" t="str">
        <f t="shared" si="197"/>
        <v/>
      </c>
      <c r="O89" s="397" t="str">
        <f t="shared" si="197"/>
        <v/>
      </c>
      <c r="P89" s="397" t="str">
        <f t="shared" si="197"/>
        <v/>
      </c>
      <c r="Q89" s="397" t="str">
        <f t="shared" si="197"/>
        <v/>
      </c>
      <c r="R89" s="397" t="str">
        <f t="shared" si="197"/>
        <v/>
      </c>
      <c r="S89" s="397" t="str">
        <f t="shared" si="197"/>
        <v/>
      </c>
      <c r="T89" s="397" t="str">
        <f t="shared" si="197"/>
        <v/>
      </c>
      <c r="U89" s="397" t="str">
        <f t="shared" si="197"/>
        <v/>
      </c>
      <c r="V89" s="397" t="str">
        <f t="shared" si="197"/>
        <v/>
      </c>
      <c r="W89" s="397" t="str">
        <f t="shared" si="197"/>
        <v/>
      </c>
      <c r="X89" s="397" t="str">
        <f t="shared" si="197"/>
        <v/>
      </c>
      <c r="Y89" s="397" t="str">
        <f t="shared" si="197"/>
        <v/>
      </c>
      <c r="Z89" s="397" t="str">
        <f t="shared" si="197"/>
        <v/>
      </c>
      <c r="AA89" s="397" t="str">
        <f t="shared" si="197"/>
        <v/>
      </c>
      <c r="AB89" s="397" t="str">
        <f t="shared" si="197"/>
        <v/>
      </c>
      <c r="AC89" s="397" t="str">
        <f t="shared" si="197"/>
        <v/>
      </c>
      <c r="AD89" s="397" t="str">
        <f t="shared" si="197"/>
        <v/>
      </c>
      <c r="AE89" s="397" t="str">
        <f t="shared" si="197"/>
        <v/>
      </c>
      <c r="AF89" s="397" t="str">
        <f t="shared" si="197"/>
        <v/>
      </c>
      <c r="AG89" s="397" t="str">
        <f t="shared" si="197"/>
        <v/>
      </c>
      <c r="AH89" s="397" t="str">
        <f t="shared" si="197"/>
        <v/>
      </c>
      <c r="AI89" s="397" t="str">
        <f t="shared" si="197"/>
        <v/>
      </c>
      <c r="AJ89" s="397" t="str">
        <f t="shared" ref="AJ89:BO89" si="198">IF(AJ$9="1.対象電源",AJ46,"")</f>
        <v/>
      </c>
      <c r="AK89" s="397" t="str">
        <f t="shared" si="198"/>
        <v/>
      </c>
      <c r="AL89" s="397" t="str">
        <f t="shared" si="198"/>
        <v/>
      </c>
      <c r="AM89" s="397" t="str">
        <f t="shared" si="198"/>
        <v/>
      </c>
      <c r="AN89" s="397" t="str">
        <f t="shared" si="198"/>
        <v/>
      </c>
      <c r="AO89" s="397" t="str">
        <f t="shared" si="198"/>
        <v/>
      </c>
      <c r="AP89" s="397" t="str">
        <f t="shared" si="198"/>
        <v/>
      </c>
      <c r="AQ89" s="397" t="str">
        <f t="shared" si="198"/>
        <v/>
      </c>
      <c r="AR89" s="397" t="str">
        <f t="shared" si="198"/>
        <v/>
      </c>
      <c r="AS89" s="397" t="str">
        <f t="shared" si="198"/>
        <v/>
      </c>
      <c r="AT89" s="397" t="str">
        <f t="shared" si="198"/>
        <v/>
      </c>
      <c r="AU89" s="397" t="str">
        <f t="shared" si="198"/>
        <v/>
      </c>
      <c r="AV89" s="397" t="str">
        <f t="shared" si="198"/>
        <v/>
      </c>
      <c r="AW89" s="397" t="str">
        <f t="shared" si="198"/>
        <v/>
      </c>
      <c r="AX89" s="397" t="str">
        <f t="shared" si="198"/>
        <v/>
      </c>
      <c r="AY89" s="397" t="str">
        <f t="shared" si="198"/>
        <v/>
      </c>
      <c r="AZ89" s="397" t="str">
        <f t="shared" si="198"/>
        <v/>
      </c>
      <c r="BA89" s="397" t="str">
        <f t="shared" si="198"/>
        <v/>
      </c>
      <c r="BB89" s="397" t="str">
        <f t="shared" si="198"/>
        <v/>
      </c>
      <c r="BC89" s="397" t="str">
        <f t="shared" si="198"/>
        <v/>
      </c>
      <c r="BD89" s="397" t="str">
        <f t="shared" si="198"/>
        <v/>
      </c>
      <c r="BE89" s="397" t="str">
        <f t="shared" si="198"/>
        <v/>
      </c>
      <c r="BF89" s="397" t="str">
        <f t="shared" si="198"/>
        <v/>
      </c>
      <c r="BG89" s="397" t="str">
        <f t="shared" si="198"/>
        <v/>
      </c>
      <c r="BH89" s="397" t="str">
        <f t="shared" si="198"/>
        <v/>
      </c>
      <c r="BI89" s="397" t="str">
        <f t="shared" si="198"/>
        <v/>
      </c>
      <c r="BJ89" s="397" t="str">
        <f t="shared" si="198"/>
        <v/>
      </c>
      <c r="BK89" s="397" t="str">
        <f t="shared" si="198"/>
        <v/>
      </c>
      <c r="BL89" s="397" t="str">
        <f t="shared" si="198"/>
        <v/>
      </c>
      <c r="BM89" s="397" t="str">
        <f t="shared" si="198"/>
        <v/>
      </c>
      <c r="BN89" s="397" t="str">
        <f t="shared" si="198"/>
        <v/>
      </c>
      <c r="BO89" s="397" t="str">
        <f t="shared" si="198"/>
        <v/>
      </c>
      <c r="BP89" s="397" t="str">
        <f t="shared" ref="BP89:CU89" si="199">IF(BP$9="1.対象電源",BP46,"")</f>
        <v/>
      </c>
      <c r="BQ89" s="397" t="str">
        <f t="shared" si="199"/>
        <v/>
      </c>
      <c r="BR89" s="397" t="str">
        <f t="shared" si="199"/>
        <v/>
      </c>
      <c r="BS89" s="397" t="str">
        <f t="shared" si="199"/>
        <v/>
      </c>
      <c r="BT89" s="397" t="str">
        <f t="shared" si="199"/>
        <v/>
      </c>
      <c r="BU89" s="397" t="str">
        <f t="shared" si="199"/>
        <v/>
      </c>
      <c r="BV89" s="397" t="str">
        <f t="shared" si="199"/>
        <v/>
      </c>
      <c r="BW89" s="397" t="str">
        <f t="shared" si="199"/>
        <v/>
      </c>
      <c r="BX89" s="397" t="str">
        <f t="shared" si="199"/>
        <v/>
      </c>
      <c r="BY89" s="397" t="str">
        <f t="shared" si="199"/>
        <v/>
      </c>
      <c r="BZ89" s="397" t="str">
        <f t="shared" si="199"/>
        <v/>
      </c>
      <c r="CA89" s="397" t="str">
        <f t="shared" si="199"/>
        <v/>
      </c>
      <c r="CB89" s="397" t="str">
        <f t="shared" si="199"/>
        <v/>
      </c>
      <c r="CC89" s="397" t="str">
        <f t="shared" si="199"/>
        <v/>
      </c>
      <c r="CD89" s="397" t="str">
        <f t="shared" si="199"/>
        <v/>
      </c>
      <c r="CE89" s="397" t="str">
        <f t="shared" si="199"/>
        <v/>
      </c>
      <c r="CF89" s="397" t="str">
        <f t="shared" si="199"/>
        <v/>
      </c>
      <c r="CG89" s="397" t="str">
        <f t="shared" si="199"/>
        <v/>
      </c>
      <c r="CH89" s="397" t="str">
        <f t="shared" si="199"/>
        <v/>
      </c>
      <c r="CI89" s="397" t="str">
        <f t="shared" si="199"/>
        <v/>
      </c>
      <c r="CJ89" s="397" t="str">
        <f t="shared" si="199"/>
        <v/>
      </c>
      <c r="CK89" s="397" t="str">
        <f t="shared" si="199"/>
        <v/>
      </c>
      <c r="CL89" s="397" t="str">
        <f t="shared" si="199"/>
        <v/>
      </c>
      <c r="CM89" s="397" t="str">
        <f t="shared" si="199"/>
        <v/>
      </c>
      <c r="CN89" s="397" t="str">
        <f t="shared" si="199"/>
        <v/>
      </c>
      <c r="CO89" s="397" t="str">
        <f t="shared" si="199"/>
        <v/>
      </c>
      <c r="CP89" s="397" t="str">
        <f t="shared" si="199"/>
        <v/>
      </c>
      <c r="CQ89" s="397" t="str">
        <f t="shared" si="199"/>
        <v/>
      </c>
      <c r="CR89" s="397" t="str">
        <f t="shared" si="199"/>
        <v/>
      </c>
      <c r="CS89" s="397" t="str">
        <f t="shared" si="199"/>
        <v/>
      </c>
      <c r="CT89" s="397" t="str">
        <f t="shared" si="199"/>
        <v/>
      </c>
      <c r="CU89" s="397" t="str">
        <f t="shared" si="199"/>
        <v/>
      </c>
      <c r="CV89" s="397" t="str">
        <f t="shared" ref="CV89:EA89" si="200">IF(CV$9="1.対象電源",CV46,"")</f>
        <v/>
      </c>
      <c r="CW89" s="397" t="str">
        <f t="shared" si="200"/>
        <v/>
      </c>
      <c r="CX89" s="397" t="str">
        <f t="shared" si="200"/>
        <v/>
      </c>
      <c r="CY89" s="397" t="str">
        <f t="shared" si="200"/>
        <v/>
      </c>
      <c r="CZ89" s="397" t="str">
        <f t="shared" si="200"/>
        <v/>
      </c>
      <c r="DA89" s="397" t="str">
        <f t="shared" si="200"/>
        <v/>
      </c>
      <c r="DB89" s="397" t="str">
        <f t="shared" si="200"/>
        <v/>
      </c>
      <c r="DC89" s="397" t="str">
        <f t="shared" si="200"/>
        <v/>
      </c>
      <c r="DD89" s="397" t="str">
        <f t="shared" si="200"/>
        <v/>
      </c>
      <c r="DE89" s="397" t="str">
        <f t="shared" si="200"/>
        <v/>
      </c>
      <c r="DF89" s="397" t="str">
        <f t="shared" si="200"/>
        <v/>
      </c>
      <c r="DG89" s="397" t="str">
        <f t="shared" si="200"/>
        <v/>
      </c>
      <c r="DH89" s="397" t="str">
        <f t="shared" si="200"/>
        <v/>
      </c>
      <c r="DI89" s="397" t="str">
        <f t="shared" si="200"/>
        <v/>
      </c>
      <c r="DJ89" s="397" t="str">
        <f t="shared" si="200"/>
        <v/>
      </c>
      <c r="DK89" s="397" t="str">
        <f t="shared" si="200"/>
        <v/>
      </c>
      <c r="DL89" s="397" t="str">
        <f t="shared" si="200"/>
        <v/>
      </c>
      <c r="DM89" s="397" t="str">
        <f t="shared" si="200"/>
        <v/>
      </c>
      <c r="DN89" s="397" t="str">
        <f t="shared" si="200"/>
        <v/>
      </c>
      <c r="DO89" s="397" t="str">
        <f t="shared" si="200"/>
        <v/>
      </c>
      <c r="DP89" s="397" t="str">
        <f t="shared" si="200"/>
        <v/>
      </c>
      <c r="DQ89" s="397" t="str">
        <f t="shared" si="200"/>
        <v/>
      </c>
      <c r="DR89" s="397" t="str">
        <f t="shared" si="200"/>
        <v/>
      </c>
      <c r="DS89" s="397" t="str">
        <f t="shared" si="200"/>
        <v/>
      </c>
      <c r="DT89" s="397" t="str">
        <f t="shared" si="200"/>
        <v/>
      </c>
      <c r="DU89" s="397" t="str">
        <f t="shared" si="200"/>
        <v/>
      </c>
      <c r="DV89" s="397" t="str">
        <f t="shared" si="200"/>
        <v/>
      </c>
      <c r="DW89" s="397" t="str">
        <f t="shared" si="200"/>
        <v/>
      </c>
      <c r="DX89" s="397" t="str">
        <f t="shared" si="200"/>
        <v/>
      </c>
      <c r="DY89" s="397" t="str">
        <f t="shared" si="200"/>
        <v/>
      </c>
      <c r="DZ89" s="397" t="str">
        <f t="shared" si="200"/>
        <v/>
      </c>
      <c r="EA89" s="397" t="str">
        <f t="shared" si="200"/>
        <v/>
      </c>
      <c r="EB89" s="397" t="str">
        <f t="shared" ref="EB89:EW89" si="201">IF(EB$9="1.対象電源",EB46,"")</f>
        <v/>
      </c>
      <c r="EC89" s="397" t="str">
        <f t="shared" si="201"/>
        <v/>
      </c>
      <c r="ED89" s="397" t="str">
        <f t="shared" si="201"/>
        <v/>
      </c>
      <c r="EE89" s="397" t="str">
        <f t="shared" si="201"/>
        <v/>
      </c>
      <c r="EF89" s="397" t="str">
        <f t="shared" si="201"/>
        <v/>
      </c>
      <c r="EG89" s="397" t="str">
        <f t="shared" si="201"/>
        <v/>
      </c>
      <c r="EH89" s="397" t="str">
        <f t="shared" si="201"/>
        <v/>
      </c>
      <c r="EI89" s="397" t="str">
        <f t="shared" si="201"/>
        <v/>
      </c>
      <c r="EJ89" s="397" t="str">
        <f t="shared" si="201"/>
        <v/>
      </c>
      <c r="EK89" s="397" t="str">
        <f t="shared" si="201"/>
        <v/>
      </c>
      <c r="EL89" s="397" t="str">
        <f t="shared" si="201"/>
        <v/>
      </c>
      <c r="EM89" s="397" t="str">
        <f t="shared" si="201"/>
        <v/>
      </c>
      <c r="EN89" s="397" t="str">
        <f t="shared" si="201"/>
        <v/>
      </c>
      <c r="EO89" s="397" t="str">
        <f t="shared" si="201"/>
        <v/>
      </c>
      <c r="EP89" s="397" t="str">
        <f t="shared" si="201"/>
        <v/>
      </c>
      <c r="EQ89" s="397" t="str">
        <f t="shared" si="201"/>
        <v/>
      </c>
      <c r="ER89" s="397" t="str">
        <f t="shared" si="201"/>
        <v/>
      </c>
      <c r="ES89" s="397" t="str">
        <f t="shared" si="201"/>
        <v/>
      </c>
      <c r="ET89" s="397" t="str">
        <f t="shared" si="201"/>
        <v/>
      </c>
      <c r="EU89" s="397" t="str">
        <f t="shared" si="201"/>
        <v/>
      </c>
      <c r="EV89" s="397" t="str">
        <f t="shared" si="201"/>
        <v/>
      </c>
      <c r="EW89" s="397" t="str">
        <f t="shared" si="201"/>
        <v/>
      </c>
      <c r="EX89" s="330"/>
      <c r="EY89" s="330"/>
      <c r="EZ89" s="330"/>
      <c r="FA89" s="330"/>
      <c r="FB89" s="330"/>
      <c r="FC89" s="330"/>
      <c r="FD89" s="330"/>
      <c r="FE89" s="330"/>
      <c r="FF89" s="330"/>
    </row>
    <row r="90" spans="2:162" outlineLevel="1">
      <c r="B90" s="386"/>
      <c r="C90" s="377" t="s">
        <v>32</v>
      </c>
      <c r="D90" s="397"/>
      <c r="E90" s="397"/>
      <c r="F90" s="397"/>
      <c r="G90" s="397"/>
      <c r="H90" s="397"/>
      <c r="I90" s="397"/>
      <c r="J90" s="397"/>
      <c r="K90" s="397"/>
      <c r="L90" s="397"/>
      <c r="M90" s="397"/>
      <c r="N90" s="397"/>
      <c r="O90" s="397"/>
      <c r="P90" s="397"/>
      <c r="Q90" s="397"/>
      <c r="R90" s="397"/>
      <c r="S90" s="397"/>
      <c r="T90" s="397"/>
      <c r="U90" s="397"/>
      <c r="V90" s="397"/>
      <c r="W90" s="397"/>
      <c r="X90" s="397"/>
      <c r="Y90" s="397"/>
      <c r="Z90" s="397"/>
      <c r="AA90" s="397"/>
      <c r="AB90" s="397"/>
      <c r="AC90" s="397"/>
      <c r="AD90" s="397"/>
      <c r="AE90" s="397"/>
      <c r="AF90" s="397"/>
      <c r="AG90" s="397"/>
      <c r="AH90" s="397"/>
      <c r="AI90" s="397"/>
      <c r="AJ90" s="397"/>
      <c r="AK90" s="397"/>
      <c r="AL90" s="397"/>
      <c r="AM90" s="397"/>
      <c r="AN90" s="397"/>
      <c r="AO90" s="397"/>
      <c r="AP90" s="397"/>
      <c r="AQ90" s="397"/>
      <c r="AR90" s="397"/>
      <c r="AS90" s="397"/>
      <c r="AT90" s="397"/>
      <c r="AU90" s="397"/>
      <c r="AV90" s="397"/>
      <c r="AW90" s="397"/>
      <c r="AX90" s="397"/>
      <c r="AY90" s="397"/>
      <c r="AZ90" s="397"/>
      <c r="BA90" s="397"/>
      <c r="BB90" s="397"/>
      <c r="BC90" s="397"/>
      <c r="BD90" s="397"/>
      <c r="BE90" s="397"/>
      <c r="BF90" s="397"/>
      <c r="BG90" s="397"/>
      <c r="BH90" s="397"/>
      <c r="BI90" s="397"/>
      <c r="BJ90" s="397"/>
      <c r="BK90" s="397"/>
      <c r="BL90" s="397"/>
      <c r="BM90" s="397"/>
      <c r="BN90" s="397"/>
      <c r="BO90" s="397"/>
      <c r="BP90" s="397"/>
      <c r="BQ90" s="397"/>
      <c r="BR90" s="397"/>
      <c r="BS90" s="397"/>
      <c r="BT90" s="397"/>
      <c r="BU90" s="397"/>
      <c r="BV90" s="397"/>
      <c r="BW90" s="397"/>
      <c r="BX90" s="397"/>
      <c r="BY90" s="397"/>
      <c r="BZ90" s="397"/>
      <c r="CA90" s="397"/>
      <c r="CB90" s="397"/>
      <c r="CC90" s="397"/>
      <c r="CD90" s="397"/>
      <c r="CE90" s="397"/>
      <c r="CF90" s="397"/>
      <c r="CG90" s="397"/>
      <c r="CH90" s="397"/>
      <c r="CI90" s="397"/>
      <c r="CJ90" s="397"/>
      <c r="CK90" s="397"/>
      <c r="CL90" s="397"/>
      <c r="CM90" s="397"/>
      <c r="CN90" s="397"/>
      <c r="CO90" s="397"/>
      <c r="CP90" s="397"/>
      <c r="CQ90" s="397"/>
      <c r="CR90" s="397"/>
      <c r="CS90" s="397"/>
      <c r="CT90" s="397"/>
      <c r="CU90" s="397"/>
      <c r="CV90" s="397"/>
      <c r="CW90" s="397"/>
      <c r="CX90" s="397"/>
      <c r="CY90" s="397"/>
      <c r="CZ90" s="397"/>
      <c r="DA90" s="397"/>
      <c r="DB90" s="397"/>
      <c r="DC90" s="397"/>
      <c r="DD90" s="397"/>
      <c r="DE90" s="397"/>
      <c r="DF90" s="397"/>
      <c r="DG90" s="397"/>
      <c r="DH90" s="397"/>
      <c r="DI90" s="397"/>
      <c r="DJ90" s="397"/>
      <c r="DK90" s="397"/>
      <c r="DL90" s="397"/>
      <c r="DM90" s="397"/>
      <c r="DN90" s="397"/>
      <c r="DO90" s="397"/>
      <c r="DP90" s="397"/>
      <c r="DQ90" s="397"/>
      <c r="DR90" s="397"/>
      <c r="DS90" s="397"/>
      <c r="DT90" s="397"/>
      <c r="DU90" s="397"/>
      <c r="DV90" s="397"/>
      <c r="DW90" s="397"/>
      <c r="DX90" s="397"/>
      <c r="DY90" s="397"/>
      <c r="DZ90" s="397"/>
      <c r="EA90" s="397"/>
      <c r="EB90" s="397"/>
      <c r="EC90" s="397"/>
      <c r="ED90" s="397"/>
      <c r="EE90" s="397"/>
      <c r="EF90" s="397"/>
      <c r="EG90" s="397"/>
      <c r="EH90" s="397"/>
      <c r="EI90" s="397"/>
      <c r="EJ90" s="397"/>
      <c r="EK90" s="397"/>
      <c r="EL90" s="397"/>
      <c r="EM90" s="397"/>
      <c r="EN90" s="397"/>
      <c r="EO90" s="397"/>
      <c r="EP90" s="397"/>
      <c r="EQ90" s="397"/>
      <c r="ER90" s="397"/>
      <c r="ES90" s="397"/>
      <c r="ET90" s="397"/>
      <c r="EU90" s="397"/>
      <c r="EV90" s="397"/>
      <c r="EW90" s="397"/>
      <c r="EX90" s="330"/>
      <c r="EY90" s="330"/>
      <c r="EZ90" s="330"/>
      <c r="FA90" s="330"/>
      <c r="FB90" s="330"/>
      <c r="FC90" s="330"/>
      <c r="FD90" s="330"/>
      <c r="FE90" s="330"/>
      <c r="FF90" s="330"/>
    </row>
    <row r="91" spans="2:162" outlineLevel="1">
      <c r="B91" s="382"/>
      <c r="C91" s="377" t="s">
        <v>32</v>
      </c>
      <c r="D91" s="397"/>
      <c r="E91" s="397"/>
      <c r="F91" s="397"/>
      <c r="G91" s="397"/>
      <c r="H91" s="397"/>
      <c r="I91" s="397"/>
      <c r="J91" s="397"/>
      <c r="K91" s="397"/>
      <c r="L91" s="397"/>
      <c r="M91" s="397"/>
      <c r="N91" s="397"/>
      <c r="O91" s="397"/>
      <c r="P91" s="397"/>
      <c r="Q91" s="397"/>
      <c r="R91" s="397"/>
      <c r="S91" s="397"/>
      <c r="T91" s="397"/>
      <c r="U91" s="397"/>
      <c r="V91" s="397"/>
      <c r="W91" s="397"/>
      <c r="X91" s="397"/>
      <c r="Y91" s="397"/>
      <c r="Z91" s="397"/>
      <c r="AA91" s="397"/>
      <c r="AB91" s="397"/>
      <c r="AC91" s="397"/>
      <c r="AD91" s="397"/>
      <c r="AE91" s="397"/>
      <c r="AF91" s="397"/>
      <c r="AG91" s="397"/>
      <c r="AH91" s="397"/>
      <c r="AI91" s="397"/>
      <c r="AJ91" s="397"/>
      <c r="AK91" s="397"/>
      <c r="AL91" s="397"/>
      <c r="AM91" s="397"/>
      <c r="AN91" s="397"/>
      <c r="AO91" s="397"/>
      <c r="AP91" s="397"/>
      <c r="AQ91" s="397"/>
      <c r="AR91" s="397"/>
      <c r="AS91" s="397"/>
      <c r="AT91" s="397"/>
      <c r="AU91" s="397"/>
      <c r="AV91" s="397"/>
      <c r="AW91" s="397"/>
      <c r="AX91" s="397"/>
      <c r="AY91" s="397"/>
      <c r="AZ91" s="397"/>
      <c r="BA91" s="397"/>
      <c r="BB91" s="397"/>
      <c r="BC91" s="397"/>
      <c r="BD91" s="397"/>
      <c r="BE91" s="397"/>
      <c r="BF91" s="397"/>
      <c r="BG91" s="397"/>
      <c r="BH91" s="397"/>
      <c r="BI91" s="397"/>
      <c r="BJ91" s="397"/>
      <c r="BK91" s="397"/>
      <c r="BL91" s="397"/>
      <c r="BM91" s="397"/>
      <c r="BN91" s="397"/>
      <c r="BO91" s="397"/>
      <c r="BP91" s="397"/>
      <c r="BQ91" s="397"/>
      <c r="BR91" s="397"/>
      <c r="BS91" s="397"/>
      <c r="BT91" s="397"/>
      <c r="BU91" s="397"/>
      <c r="BV91" s="397"/>
      <c r="BW91" s="397"/>
      <c r="BX91" s="397"/>
      <c r="BY91" s="397"/>
      <c r="BZ91" s="397"/>
      <c r="CA91" s="397"/>
      <c r="CB91" s="397"/>
      <c r="CC91" s="397"/>
      <c r="CD91" s="397"/>
      <c r="CE91" s="397"/>
      <c r="CF91" s="397"/>
      <c r="CG91" s="397"/>
      <c r="CH91" s="397"/>
      <c r="CI91" s="397"/>
      <c r="CJ91" s="397"/>
      <c r="CK91" s="397"/>
      <c r="CL91" s="397"/>
      <c r="CM91" s="397"/>
      <c r="CN91" s="397"/>
      <c r="CO91" s="397"/>
      <c r="CP91" s="397"/>
      <c r="CQ91" s="397"/>
      <c r="CR91" s="397"/>
      <c r="CS91" s="397"/>
      <c r="CT91" s="397"/>
      <c r="CU91" s="397"/>
      <c r="CV91" s="397"/>
      <c r="CW91" s="397"/>
      <c r="CX91" s="397"/>
      <c r="CY91" s="397"/>
      <c r="CZ91" s="397"/>
      <c r="DA91" s="397"/>
      <c r="DB91" s="397"/>
      <c r="DC91" s="397"/>
      <c r="DD91" s="397"/>
      <c r="DE91" s="397"/>
      <c r="DF91" s="397"/>
      <c r="DG91" s="397"/>
      <c r="DH91" s="397"/>
      <c r="DI91" s="397"/>
      <c r="DJ91" s="397"/>
      <c r="DK91" s="397"/>
      <c r="DL91" s="397"/>
      <c r="DM91" s="397"/>
      <c r="DN91" s="397"/>
      <c r="DO91" s="397"/>
      <c r="DP91" s="397"/>
      <c r="DQ91" s="397"/>
      <c r="DR91" s="397"/>
      <c r="DS91" s="397"/>
      <c r="DT91" s="397"/>
      <c r="DU91" s="397"/>
      <c r="DV91" s="397"/>
      <c r="DW91" s="397"/>
      <c r="DX91" s="397"/>
      <c r="DY91" s="397"/>
      <c r="DZ91" s="397"/>
      <c r="EA91" s="397"/>
      <c r="EB91" s="397"/>
      <c r="EC91" s="397"/>
      <c r="ED91" s="397"/>
      <c r="EE91" s="397"/>
      <c r="EF91" s="397"/>
      <c r="EG91" s="397"/>
      <c r="EH91" s="397"/>
      <c r="EI91" s="397"/>
      <c r="EJ91" s="397"/>
      <c r="EK91" s="397"/>
      <c r="EL91" s="397"/>
      <c r="EM91" s="397"/>
      <c r="EN91" s="397"/>
      <c r="EO91" s="397"/>
      <c r="EP91" s="397"/>
      <c r="EQ91" s="397"/>
      <c r="ER91" s="397"/>
      <c r="ES91" s="397"/>
      <c r="ET91" s="397"/>
      <c r="EU91" s="397"/>
      <c r="EV91" s="397"/>
      <c r="EW91" s="397"/>
      <c r="EX91" s="330"/>
      <c r="EY91" s="330"/>
      <c r="EZ91" s="330"/>
      <c r="FA91" s="330"/>
      <c r="FB91" s="330"/>
      <c r="FC91" s="330"/>
      <c r="FD91" s="330"/>
      <c r="FE91" s="330"/>
      <c r="FF91" s="330"/>
    </row>
    <row r="92" spans="2:162" outlineLevel="1">
      <c r="B92" s="384" t="s">
        <v>1155</v>
      </c>
      <c r="C92" s="377" t="s">
        <v>32</v>
      </c>
      <c r="D92" s="397" t="str">
        <f t="shared" ref="D92:AI92" si="202">IF(D$9="1.対象電源",D49,"")</f>
        <v/>
      </c>
      <c r="E92" s="397" t="str">
        <f t="shared" si="202"/>
        <v/>
      </c>
      <c r="F92" s="397" t="str">
        <f t="shared" si="202"/>
        <v/>
      </c>
      <c r="G92" s="397" t="str">
        <f t="shared" si="202"/>
        <v/>
      </c>
      <c r="H92" s="397" t="str">
        <f t="shared" si="202"/>
        <v/>
      </c>
      <c r="I92" s="397" t="str">
        <f t="shared" si="202"/>
        <v/>
      </c>
      <c r="J92" s="397" t="str">
        <f t="shared" si="202"/>
        <v/>
      </c>
      <c r="K92" s="397" t="str">
        <f t="shared" si="202"/>
        <v/>
      </c>
      <c r="L92" s="397" t="str">
        <f t="shared" si="202"/>
        <v/>
      </c>
      <c r="M92" s="397" t="str">
        <f t="shared" si="202"/>
        <v/>
      </c>
      <c r="N92" s="397" t="str">
        <f t="shared" si="202"/>
        <v/>
      </c>
      <c r="O92" s="397" t="str">
        <f t="shared" si="202"/>
        <v/>
      </c>
      <c r="P92" s="397" t="str">
        <f t="shared" si="202"/>
        <v/>
      </c>
      <c r="Q92" s="397" t="str">
        <f t="shared" si="202"/>
        <v/>
      </c>
      <c r="R92" s="397" t="str">
        <f t="shared" si="202"/>
        <v/>
      </c>
      <c r="S92" s="397" t="str">
        <f t="shared" si="202"/>
        <v/>
      </c>
      <c r="T92" s="397" t="str">
        <f t="shared" si="202"/>
        <v/>
      </c>
      <c r="U92" s="397" t="str">
        <f t="shared" si="202"/>
        <v/>
      </c>
      <c r="V92" s="397" t="str">
        <f t="shared" si="202"/>
        <v/>
      </c>
      <c r="W92" s="397" t="str">
        <f t="shared" si="202"/>
        <v/>
      </c>
      <c r="X92" s="397" t="str">
        <f t="shared" si="202"/>
        <v/>
      </c>
      <c r="Y92" s="397" t="str">
        <f t="shared" si="202"/>
        <v/>
      </c>
      <c r="Z92" s="397" t="str">
        <f t="shared" si="202"/>
        <v/>
      </c>
      <c r="AA92" s="397" t="str">
        <f t="shared" si="202"/>
        <v/>
      </c>
      <c r="AB92" s="397" t="str">
        <f t="shared" si="202"/>
        <v/>
      </c>
      <c r="AC92" s="397" t="str">
        <f t="shared" si="202"/>
        <v/>
      </c>
      <c r="AD92" s="397" t="str">
        <f t="shared" si="202"/>
        <v/>
      </c>
      <c r="AE92" s="397" t="str">
        <f t="shared" si="202"/>
        <v/>
      </c>
      <c r="AF92" s="397" t="str">
        <f t="shared" si="202"/>
        <v/>
      </c>
      <c r="AG92" s="397" t="str">
        <f t="shared" si="202"/>
        <v/>
      </c>
      <c r="AH92" s="397" t="str">
        <f t="shared" si="202"/>
        <v/>
      </c>
      <c r="AI92" s="397" t="str">
        <f t="shared" si="202"/>
        <v/>
      </c>
      <c r="AJ92" s="397" t="str">
        <f t="shared" ref="AJ92:BO92" si="203">IF(AJ$9="1.対象電源",AJ49,"")</f>
        <v/>
      </c>
      <c r="AK92" s="397" t="str">
        <f t="shared" si="203"/>
        <v/>
      </c>
      <c r="AL92" s="397" t="str">
        <f t="shared" si="203"/>
        <v/>
      </c>
      <c r="AM92" s="397" t="str">
        <f t="shared" si="203"/>
        <v/>
      </c>
      <c r="AN92" s="397" t="str">
        <f t="shared" si="203"/>
        <v/>
      </c>
      <c r="AO92" s="397" t="str">
        <f t="shared" si="203"/>
        <v/>
      </c>
      <c r="AP92" s="397" t="str">
        <f t="shared" si="203"/>
        <v/>
      </c>
      <c r="AQ92" s="397" t="str">
        <f t="shared" si="203"/>
        <v/>
      </c>
      <c r="AR92" s="397" t="str">
        <f t="shared" si="203"/>
        <v/>
      </c>
      <c r="AS92" s="397" t="str">
        <f t="shared" si="203"/>
        <v/>
      </c>
      <c r="AT92" s="397" t="str">
        <f t="shared" si="203"/>
        <v/>
      </c>
      <c r="AU92" s="397" t="str">
        <f t="shared" si="203"/>
        <v/>
      </c>
      <c r="AV92" s="397" t="str">
        <f t="shared" si="203"/>
        <v/>
      </c>
      <c r="AW92" s="397" t="str">
        <f t="shared" si="203"/>
        <v/>
      </c>
      <c r="AX92" s="397" t="str">
        <f t="shared" si="203"/>
        <v/>
      </c>
      <c r="AY92" s="397" t="str">
        <f t="shared" si="203"/>
        <v/>
      </c>
      <c r="AZ92" s="397" t="str">
        <f t="shared" si="203"/>
        <v/>
      </c>
      <c r="BA92" s="397" t="str">
        <f t="shared" si="203"/>
        <v/>
      </c>
      <c r="BB92" s="397" t="str">
        <f t="shared" si="203"/>
        <v/>
      </c>
      <c r="BC92" s="397" t="str">
        <f t="shared" si="203"/>
        <v/>
      </c>
      <c r="BD92" s="397" t="str">
        <f t="shared" si="203"/>
        <v/>
      </c>
      <c r="BE92" s="397" t="str">
        <f t="shared" si="203"/>
        <v/>
      </c>
      <c r="BF92" s="397" t="str">
        <f t="shared" si="203"/>
        <v/>
      </c>
      <c r="BG92" s="397" t="str">
        <f t="shared" si="203"/>
        <v/>
      </c>
      <c r="BH92" s="397" t="str">
        <f t="shared" si="203"/>
        <v/>
      </c>
      <c r="BI92" s="397" t="str">
        <f t="shared" si="203"/>
        <v/>
      </c>
      <c r="BJ92" s="397" t="str">
        <f t="shared" si="203"/>
        <v/>
      </c>
      <c r="BK92" s="397" t="str">
        <f t="shared" si="203"/>
        <v/>
      </c>
      <c r="BL92" s="397" t="str">
        <f t="shared" si="203"/>
        <v/>
      </c>
      <c r="BM92" s="397" t="str">
        <f t="shared" si="203"/>
        <v/>
      </c>
      <c r="BN92" s="397" t="str">
        <f t="shared" si="203"/>
        <v/>
      </c>
      <c r="BO92" s="397" t="str">
        <f t="shared" si="203"/>
        <v/>
      </c>
      <c r="BP92" s="397" t="str">
        <f t="shared" ref="BP92:CU92" si="204">IF(BP$9="1.対象電源",BP49,"")</f>
        <v/>
      </c>
      <c r="BQ92" s="397" t="str">
        <f t="shared" si="204"/>
        <v/>
      </c>
      <c r="BR92" s="397" t="str">
        <f t="shared" si="204"/>
        <v/>
      </c>
      <c r="BS92" s="397" t="str">
        <f t="shared" si="204"/>
        <v/>
      </c>
      <c r="BT92" s="397" t="str">
        <f t="shared" si="204"/>
        <v/>
      </c>
      <c r="BU92" s="397" t="str">
        <f t="shared" si="204"/>
        <v/>
      </c>
      <c r="BV92" s="397" t="str">
        <f t="shared" si="204"/>
        <v/>
      </c>
      <c r="BW92" s="397" t="str">
        <f t="shared" si="204"/>
        <v/>
      </c>
      <c r="BX92" s="397" t="str">
        <f t="shared" si="204"/>
        <v/>
      </c>
      <c r="BY92" s="397" t="str">
        <f t="shared" si="204"/>
        <v/>
      </c>
      <c r="BZ92" s="397" t="str">
        <f t="shared" si="204"/>
        <v/>
      </c>
      <c r="CA92" s="397" t="str">
        <f t="shared" si="204"/>
        <v/>
      </c>
      <c r="CB92" s="397" t="str">
        <f t="shared" si="204"/>
        <v/>
      </c>
      <c r="CC92" s="397" t="str">
        <f t="shared" si="204"/>
        <v/>
      </c>
      <c r="CD92" s="397" t="str">
        <f t="shared" si="204"/>
        <v/>
      </c>
      <c r="CE92" s="397" t="str">
        <f t="shared" si="204"/>
        <v/>
      </c>
      <c r="CF92" s="397" t="str">
        <f t="shared" si="204"/>
        <v/>
      </c>
      <c r="CG92" s="397" t="str">
        <f t="shared" si="204"/>
        <v/>
      </c>
      <c r="CH92" s="397" t="str">
        <f t="shared" si="204"/>
        <v/>
      </c>
      <c r="CI92" s="397" t="str">
        <f t="shared" si="204"/>
        <v/>
      </c>
      <c r="CJ92" s="397" t="str">
        <f t="shared" si="204"/>
        <v/>
      </c>
      <c r="CK92" s="397" t="str">
        <f t="shared" si="204"/>
        <v/>
      </c>
      <c r="CL92" s="397" t="str">
        <f t="shared" si="204"/>
        <v/>
      </c>
      <c r="CM92" s="397" t="str">
        <f t="shared" si="204"/>
        <v/>
      </c>
      <c r="CN92" s="397" t="str">
        <f t="shared" si="204"/>
        <v/>
      </c>
      <c r="CO92" s="397" t="str">
        <f t="shared" si="204"/>
        <v/>
      </c>
      <c r="CP92" s="397" t="str">
        <f t="shared" si="204"/>
        <v/>
      </c>
      <c r="CQ92" s="397" t="str">
        <f t="shared" si="204"/>
        <v/>
      </c>
      <c r="CR92" s="397" t="str">
        <f t="shared" si="204"/>
        <v/>
      </c>
      <c r="CS92" s="397" t="str">
        <f t="shared" si="204"/>
        <v/>
      </c>
      <c r="CT92" s="397" t="str">
        <f t="shared" si="204"/>
        <v/>
      </c>
      <c r="CU92" s="397" t="str">
        <f t="shared" si="204"/>
        <v/>
      </c>
      <c r="CV92" s="397" t="str">
        <f t="shared" ref="CV92:EA92" si="205">IF(CV$9="1.対象電源",CV49,"")</f>
        <v/>
      </c>
      <c r="CW92" s="397" t="str">
        <f t="shared" si="205"/>
        <v/>
      </c>
      <c r="CX92" s="397" t="str">
        <f t="shared" si="205"/>
        <v/>
      </c>
      <c r="CY92" s="397" t="str">
        <f t="shared" si="205"/>
        <v/>
      </c>
      <c r="CZ92" s="397" t="str">
        <f t="shared" si="205"/>
        <v/>
      </c>
      <c r="DA92" s="397" t="str">
        <f t="shared" si="205"/>
        <v/>
      </c>
      <c r="DB92" s="397" t="str">
        <f t="shared" si="205"/>
        <v/>
      </c>
      <c r="DC92" s="397" t="str">
        <f t="shared" si="205"/>
        <v/>
      </c>
      <c r="DD92" s="397" t="str">
        <f t="shared" si="205"/>
        <v/>
      </c>
      <c r="DE92" s="397" t="str">
        <f t="shared" si="205"/>
        <v/>
      </c>
      <c r="DF92" s="397" t="str">
        <f t="shared" si="205"/>
        <v/>
      </c>
      <c r="DG92" s="397" t="str">
        <f t="shared" si="205"/>
        <v/>
      </c>
      <c r="DH92" s="397" t="str">
        <f t="shared" si="205"/>
        <v/>
      </c>
      <c r="DI92" s="397" t="str">
        <f t="shared" si="205"/>
        <v/>
      </c>
      <c r="DJ92" s="397" t="str">
        <f t="shared" si="205"/>
        <v/>
      </c>
      <c r="DK92" s="397" t="str">
        <f t="shared" si="205"/>
        <v/>
      </c>
      <c r="DL92" s="397" t="str">
        <f t="shared" si="205"/>
        <v/>
      </c>
      <c r="DM92" s="397" t="str">
        <f t="shared" si="205"/>
        <v/>
      </c>
      <c r="DN92" s="397" t="str">
        <f t="shared" si="205"/>
        <v/>
      </c>
      <c r="DO92" s="397" t="str">
        <f t="shared" si="205"/>
        <v/>
      </c>
      <c r="DP92" s="397" t="str">
        <f t="shared" si="205"/>
        <v/>
      </c>
      <c r="DQ92" s="397" t="str">
        <f t="shared" si="205"/>
        <v/>
      </c>
      <c r="DR92" s="397" t="str">
        <f t="shared" si="205"/>
        <v/>
      </c>
      <c r="DS92" s="397" t="str">
        <f t="shared" si="205"/>
        <v/>
      </c>
      <c r="DT92" s="397" t="str">
        <f t="shared" si="205"/>
        <v/>
      </c>
      <c r="DU92" s="397" t="str">
        <f t="shared" si="205"/>
        <v/>
      </c>
      <c r="DV92" s="397" t="str">
        <f t="shared" si="205"/>
        <v/>
      </c>
      <c r="DW92" s="397" t="str">
        <f t="shared" si="205"/>
        <v/>
      </c>
      <c r="DX92" s="397" t="str">
        <f t="shared" si="205"/>
        <v/>
      </c>
      <c r="DY92" s="397" t="str">
        <f t="shared" si="205"/>
        <v/>
      </c>
      <c r="DZ92" s="397" t="str">
        <f t="shared" si="205"/>
        <v/>
      </c>
      <c r="EA92" s="397" t="str">
        <f t="shared" si="205"/>
        <v/>
      </c>
      <c r="EB92" s="397" t="str">
        <f t="shared" ref="EB92:EW92" si="206">IF(EB$9="1.対象電源",EB49,"")</f>
        <v/>
      </c>
      <c r="EC92" s="397" t="str">
        <f t="shared" si="206"/>
        <v/>
      </c>
      <c r="ED92" s="397" t="str">
        <f t="shared" si="206"/>
        <v/>
      </c>
      <c r="EE92" s="397" t="str">
        <f t="shared" si="206"/>
        <v/>
      </c>
      <c r="EF92" s="397" t="str">
        <f t="shared" si="206"/>
        <v/>
      </c>
      <c r="EG92" s="397" t="str">
        <f t="shared" si="206"/>
        <v/>
      </c>
      <c r="EH92" s="397" t="str">
        <f t="shared" si="206"/>
        <v/>
      </c>
      <c r="EI92" s="397" t="str">
        <f t="shared" si="206"/>
        <v/>
      </c>
      <c r="EJ92" s="397" t="str">
        <f t="shared" si="206"/>
        <v/>
      </c>
      <c r="EK92" s="397" t="str">
        <f t="shared" si="206"/>
        <v/>
      </c>
      <c r="EL92" s="397" t="str">
        <f t="shared" si="206"/>
        <v/>
      </c>
      <c r="EM92" s="397" t="str">
        <f t="shared" si="206"/>
        <v/>
      </c>
      <c r="EN92" s="397" t="str">
        <f t="shared" si="206"/>
        <v/>
      </c>
      <c r="EO92" s="397" t="str">
        <f t="shared" si="206"/>
        <v/>
      </c>
      <c r="EP92" s="397" t="str">
        <f t="shared" si="206"/>
        <v/>
      </c>
      <c r="EQ92" s="397" t="str">
        <f t="shared" si="206"/>
        <v/>
      </c>
      <c r="ER92" s="397" t="str">
        <f t="shared" si="206"/>
        <v/>
      </c>
      <c r="ES92" s="397" t="str">
        <f t="shared" si="206"/>
        <v/>
      </c>
      <c r="ET92" s="397" t="str">
        <f t="shared" si="206"/>
        <v/>
      </c>
      <c r="EU92" s="397" t="str">
        <f t="shared" si="206"/>
        <v/>
      </c>
      <c r="EV92" s="397" t="str">
        <f t="shared" si="206"/>
        <v/>
      </c>
      <c r="EW92" s="397" t="str">
        <f t="shared" si="206"/>
        <v/>
      </c>
      <c r="EX92" s="330"/>
      <c r="EY92" s="330"/>
      <c r="EZ92" s="330"/>
      <c r="FA92" s="330"/>
      <c r="FB92" s="330"/>
      <c r="FC92" s="330"/>
      <c r="FD92" s="330"/>
      <c r="FE92" s="330"/>
      <c r="FF92" s="330"/>
    </row>
    <row r="93" spans="2:162" outlineLevel="1">
      <c r="B93" s="385" t="s">
        <v>1668</v>
      </c>
      <c r="C93" s="377" t="s">
        <v>32</v>
      </c>
      <c r="D93" s="397" t="str">
        <f t="shared" ref="D93:AI93" si="207">IF(D$9="1.対象電源",D50,"")</f>
        <v/>
      </c>
      <c r="E93" s="397" t="str">
        <f t="shared" si="207"/>
        <v/>
      </c>
      <c r="F93" s="397" t="str">
        <f t="shared" si="207"/>
        <v/>
      </c>
      <c r="G93" s="397" t="str">
        <f t="shared" si="207"/>
        <v/>
      </c>
      <c r="H93" s="397" t="str">
        <f t="shared" si="207"/>
        <v/>
      </c>
      <c r="I93" s="397" t="str">
        <f t="shared" si="207"/>
        <v/>
      </c>
      <c r="J93" s="397" t="str">
        <f t="shared" si="207"/>
        <v/>
      </c>
      <c r="K93" s="397" t="str">
        <f t="shared" si="207"/>
        <v/>
      </c>
      <c r="L93" s="397" t="str">
        <f t="shared" si="207"/>
        <v/>
      </c>
      <c r="M93" s="397" t="str">
        <f t="shared" si="207"/>
        <v/>
      </c>
      <c r="N93" s="397" t="str">
        <f t="shared" si="207"/>
        <v/>
      </c>
      <c r="O93" s="397" t="str">
        <f t="shared" si="207"/>
        <v/>
      </c>
      <c r="P93" s="397" t="str">
        <f t="shared" si="207"/>
        <v/>
      </c>
      <c r="Q93" s="397" t="str">
        <f t="shared" si="207"/>
        <v/>
      </c>
      <c r="R93" s="397" t="str">
        <f t="shared" si="207"/>
        <v/>
      </c>
      <c r="S93" s="397" t="str">
        <f t="shared" si="207"/>
        <v/>
      </c>
      <c r="T93" s="397" t="str">
        <f t="shared" si="207"/>
        <v/>
      </c>
      <c r="U93" s="397" t="str">
        <f t="shared" si="207"/>
        <v/>
      </c>
      <c r="V93" s="397" t="str">
        <f t="shared" si="207"/>
        <v/>
      </c>
      <c r="W93" s="397" t="str">
        <f t="shared" si="207"/>
        <v/>
      </c>
      <c r="X93" s="397" t="str">
        <f t="shared" si="207"/>
        <v/>
      </c>
      <c r="Y93" s="397" t="str">
        <f t="shared" si="207"/>
        <v/>
      </c>
      <c r="Z93" s="397" t="str">
        <f t="shared" si="207"/>
        <v/>
      </c>
      <c r="AA93" s="397" t="str">
        <f t="shared" si="207"/>
        <v/>
      </c>
      <c r="AB93" s="397" t="str">
        <f t="shared" si="207"/>
        <v/>
      </c>
      <c r="AC93" s="397" t="str">
        <f t="shared" si="207"/>
        <v/>
      </c>
      <c r="AD93" s="397" t="str">
        <f t="shared" si="207"/>
        <v/>
      </c>
      <c r="AE93" s="397" t="str">
        <f t="shared" si="207"/>
        <v/>
      </c>
      <c r="AF93" s="397" t="str">
        <f t="shared" si="207"/>
        <v/>
      </c>
      <c r="AG93" s="397" t="str">
        <f t="shared" si="207"/>
        <v/>
      </c>
      <c r="AH93" s="397" t="str">
        <f t="shared" si="207"/>
        <v/>
      </c>
      <c r="AI93" s="397" t="str">
        <f t="shared" si="207"/>
        <v/>
      </c>
      <c r="AJ93" s="397" t="str">
        <f t="shared" ref="AJ93:BO93" si="208">IF(AJ$9="1.対象電源",AJ50,"")</f>
        <v/>
      </c>
      <c r="AK93" s="397" t="str">
        <f t="shared" si="208"/>
        <v/>
      </c>
      <c r="AL93" s="397" t="str">
        <f t="shared" si="208"/>
        <v/>
      </c>
      <c r="AM93" s="397" t="str">
        <f t="shared" si="208"/>
        <v/>
      </c>
      <c r="AN93" s="397" t="str">
        <f t="shared" si="208"/>
        <v/>
      </c>
      <c r="AO93" s="397" t="str">
        <f t="shared" si="208"/>
        <v/>
      </c>
      <c r="AP93" s="397" t="str">
        <f t="shared" si="208"/>
        <v/>
      </c>
      <c r="AQ93" s="397" t="str">
        <f t="shared" si="208"/>
        <v/>
      </c>
      <c r="AR93" s="397" t="str">
        <f t="shared" si="208"/>
        <v/>
      </c>
      <c r="AS93" s="397" t="str">
        <f t="shared" si="208"/>
        <v/>
      </c>
      <c r="AT93" s="397" t="str">
        <f t="shared" si="208"/>
        <v/>
      </c>
      <c r="AU93" s="397" t="str">
        <f t="shared" si="208"/>
        <v/>
      </c>
      <c r="AV93" s="397" t="str">
        <f t="shared" si="208"/>
        <v/>
      </c>
      <c r="AW93" s="397" t="str">
        <f t="shared" si="208"/>
        <v/>
      </c>
      <c r="AX93" s="397" t="str">
        <f t="shared" si="208"/>
        <v/>
      </c>
      <c r="AY93" s="397" t="str">
        <f t="shared" si="208"/>
        <v/>
      </c>
      <c r="AZ93" s="397" t="str">
        <f t="shared" si="208"/>
        <v/>
      </c>
      <c r="BA93" s="397" t="str">
        <f t="shared" si="208"/>
        <v/>
      </c>
      <c r="BB93" s="397" t="str">
        <f t="shared" si="208"/>
        <v/>
      </c>
      <c r="BC93" s="397" t="str">
        <f t="shared" si="208"/>
        <v/>
      </c>
      <c r="BD93" s="397" t="str">
        <f t="shared" si="208"/>
        <v/>
      </c>
      <c r="BE93" s="397" t="str">
        <f t="shared" si="208"/>
        <v/>
      </c>
      <c r="BF93" s="397" t="str">
        <f t="shared" si="208"/>
        <v/>
      </c>
      <c r="BG93" s="397" t="str">
        <f t="shared" si="208"/>
        <v/>
      </c>
      <c r="BH93" s="397" t="str">
        <f t="shared" si="208"/>
        <v/>
      </c>
      <c r="BI93" s="397" t="str">
        <f t="shared" si="208"/>
        <v/>
      </c>
      <c r="BJ93" s="397" t="str">
        <f t="shared" si="208"/>
        <v/>
      </c>
      <c r="BK93" s="397" t="str">
        <f t="shared" si="208"/>
        <v/>
      </c>
      <c r="BL93" s="397" t="str">
        <f t="shared" si="208"/>
        <v/>
      </c>
      <c r="BM93" s="397" t="str">
        <f t="shared" si="208"/>
        <v/>
      </c>
      <c r="BN93" s="397" t="str">
        <f t="shared" si="208"/>
        <v/>
      </c>
      <c r="BO93" s="397" t="str">
        <f t="shared" si="208"/>
        <v/>
      </c>
      <c r="BP93" s="397" t="str">
        <f t="shared" ref="BP93:CU93" si="209">IF(BP$9="1.対象電源",BP50,"")</f>
        <v/>
      </c>
      <c r="BQ93" s="397" t="str">
        <f t="shared" si="209"/>
        <v/>
      </c>
      <c r="BR93" s="397" t="str">
        <f t="shared" si="209"/>
        <v/>
      </c>
      <c r="BS93" s="397" t="str">
        <f t="shared" si="209"/>
        <v/>
      </c>
      <c r="BT93" s="397" t="str">
        <f t="shared" si="209"/>
        <v/>
      </c>
      <c r="BU93" s="397" t="str">
        <f t="shared" si="209"/>
        <v/>
      </c>
      <c r="BV93" s="397" t="str">
        <f t="shared" si="209"/>
        <v/>
      </c>
      <c r="BW93" s="397" t="str">
        <f t="shared" si="209"/>
        <v/>
      </c>
      <c r="BX93" s="397" t="str">
        <f t="shared" si="209"/>
        <v/>
      </c>
      <c r="BY93" s="397" t="str">
        <f t="shared" si="209"/>
        <v/>
      </c>
      <c r="BZ93" s="397" t="str">
        <f t="shared" si="209"/>
        <v/>
      </c>
      <c r="CA93" s="397" t="str">
        <f t="shared" si="209"/>
        <v/>
      </c>
      <c r="CB93" s="397" t="str">
        <f t="shared" si="209"/>
        <v/>
      </c>
      <c r="CC93" s="397" t="str">
        <f t="shared" si="209"/>
        <v/>
      </c>
      <c r="CD93" s="397" t="str">
        <f t="shared" si="209"/>
        <v/>
      </c>
      <c r="CE93" s="397" t="str">
        <f t="shared" si="209"/>
        <v/>
      </c>
      <c r="CF93" s="397" t="str">
        <f t="shared" si="209"/>
        <v/>
      </c>
      <c r="CG93" s="397" t="str">
        <f t="shared" si="209"/>
        <v/>
      </c>
      <c r="CH93" s="397" t="str">
        <f t="shared" si="209"/>
        <v/>
      </c>
      <c r="CI93" s="397" t="str">
        <f t="shared" si="209"/>
        <v/>
      </c>
      <c r="CJ93" s="397" t="str">
        <f t="shared" si="209"/>
        <v/>
      </c>
      <c r="CK93" s="397" t="str">
        <f t="shared" si="209"/>
        <v/>
      </c>
      <c r="CL93" s="397" t="str">
        <f t="shared" si="209"/>
        <v/>
      </c>
      <c r="CM93" s="397" t="str">
        <f t="shared" si="209"/>
        <v/>
      </c>
      <c r="CN93" s="397" t="str">
        <f t="shared" si="209"/>
        <v/>
      </c>
      <c r="CO93" s="397" t="str">
        <f t="shared" si="209"/>
        <v/>
      </c>
      <c r="CP93" s="397" t="str">
        <f t="shared" si="209"/>
        <v/>
      </c>
      <c r="CQ93" s="397" t="str">
        <f t="shared" si="209"/>
        <v/>
      </c>
      <c r="CR93" s="397" t="str">
        <f t="shared" si="209"/>
        <v/>
      </c>
      <c r="CS93" s="397" t="str">
        <f t="shared" si="209"/>
        <v/>
      </c>
      <c r="CT93" s="397" t="str">
        <f t="shared" si="209"/>
        <v/>
      </c>
      <c r="CU93" s="397" t="str">
        <f t="shared" si="209"/>
        <v/>
      </c>
      <c r="CV93" s="397" t="str">
        <f t="shared" ref="CV93:EA93" si="210">IF(CV$9="1.対象電源",CV50,"")</f>
        <v/>
      </c>
      <c r="CW93" s="397" t="str">
        <f t="shared" si="210"/>
        <v/>
      </c>
      <c r="CX93" s="397" t="str">
        <f t="shared" si="210"/>
        <v/>
      </c>
      <c r="CY93" s="397" t="str">
        <f t="shared" si="210"/>
        <v/>
      </c>
      <c r="CZ93" s="397" t="str">
        <f t="shared" si="210"/>
        <v/>
      </c>
      <c r="DA93" s="397" t="str">
        <f t="shared" si="210"/>
        <v/>
      </c>
      <c r="DB93" s="397" t="str">
        <f t="shared" si="210"/>
        <v/>
      </c>
      <c r="DC93" s="397" t="str">
        <f t="shared" si="210"/>
        <v/>
      </c>
      <c r="DD93" s="397" t="str">
        <f t="shared" si="210"/>
        <v/>
      </c>
      <c r="DE93" s="397" t="str">
        <f t="shared" si="210"/>
        <v/>
      </c>
      <c r="DF93" s="397" t="str">
        <f t="shared" si="210"/>
        <v/>
      </c>
      <c r="DG93" s="397" t="str">
        <f t="shared" si="210"/>
        <v/>
      </c>
      <c r="DH93" s="397" t="str">
        <f t="shared" si="210"/>
        <v/>
      </c>
      <c r="DI93" s="397" t="str">
        <f t="shared" si="210"/>
        <v/>
      </c>
      <c r="DJ93" s="397" t="str">
        <f t="shared" si="210"/>
        <v/>
      </c>
      <c r="DK93" s="397" t="str">
        <f t="shared" si="210"/>
        <v/>
      </c>
      <c r="DL93" s="397" t="str">
        <f t="shared" si="210"/>
        <v/>
      </c>
      <c r="DM93" s="397" t="str">
        <f t="shared" si="210"/>
        <v/>
      </c>
      <c r="DN93" s="397" t="str">
        <f t="shared" si="210"/>
        <v/>
      </c>
      <c r="DO93" s="397" t="str">
        <f t="shared" si="210"/>
        <v/>
      </c>
      <c r="DP93" s="397" t="str">
        <f t="shared" si="210"/>
        <v/>
      </c>
      <c r="DQ93" s="397" t="str">
        <f t="shared" si="210"/>
        <v/>
      </c>
      <c r="DR93" s="397" t="str">
        <f t="shared" si="210"/>
        <v/>
      </c>
      <c r="DS93" s="397" t="str">
        <f t="shared" si="210"/>
        <v/>
      </c>
      <c r="DT93" s="397" t="str">
        <f t="shared" si="210"/>
        <v/>
      </c>
      <c r="DU93" s="397" t="str">
        <f t="shared" si="210"/>
        <v/>
      </c>
      <c r="DV93" s="397" t="str">
        <f t="shared" si="210"/>
        <v/>
      </c>
      <c r="DW93" s="397" t="str">
        <f t="shared" si="210"/>
        <v/>
      </c>
      <c r="DX93" s="397" t="str">
        <f t="shared" si="210"/>
        <v/>
      </c>
      <c r="DY93" s="397" t="str">
        <f t="shared" si="210"/>
        <v/>
      </c>
      <c r="DZ93" s="397" t="str">
        <f t="shared" si="210"/>
        <v/>
      </c>
      <c r="EA93" s="397" t="str">
        <f t="shared" si="210"/>
        <v/>
      </c>
      <c r="EB93" s="397" t="str">
        <f t="shared" ref="EB93:EW93" si="211">IF(EB$9="1.対象電源",EB50,"")</f>
        <v/>
      </c>
      <c r="EC93" s="397" t="str">
        <f t="shared" si="211"/>
        <v/>
      </c>
      <c r="ED93" s="397" t="str">
        <f t="shared" si="211"/>
        <v/>
      </c>
      <c r="EE93" s="397" t="str">
        <f t="shared" si="211"/>
        <v/>
      </c>
      <c r="EF93" s="397" t="str">
        <f t="shared" si="211"/>
        <v/>
      </c>
      <c r="EG93" s="397" t="str">
        <f t="shared" si="211"/>
        <v/>
      </c>
      <c r="EH93" s="397" t="str">
        <f t="shared" si="211"/>
        <v/>
      </c>
      <c r="EI93" s="397" t="str">
        <f t="shared" si="211"/>
        <v/>
      </c>
      <c r="EJ93" s="397" t="str">
        <f t="shared" si="211"/>
        <v/>
      </c>
      <c r="EK93" s="397" t="str">
        <f t="shared" si="211"/>
        <v/>
      </c>
      <c r="EL93" s="397" t="str">
        <f t="shared" si="211"/>
        <v/>
      </c>
      <c r="EM93" s="397" t="str">
        <f t="shared" si="211"/>
        <v/>
      </c>
      <c r="EN93" s="397" t="str">
        <f t="shared" si="211"/>
        <v/>
      </c>
      <c r="EO93" s="397" t="str">
        <f t="shared" si="211"/>
        <v/>
      </c>
      <c r="EP93" s="397" t="str">
        <f t="shared" si="211"/>
        <v/>
      </c>
      <c r="EQ93" s="397" t="str">
        <f t="shared" si="211"/>
        <v/>
      </c>
      <c r="ER93" s="397" t="str">
        <f t="shared" si="211"/>
        <v/>
      </c>
      <c r="ES93" s="397" t="str">
        <f t="shared" si="211"/>
        <v/>
      </c>
      <c r="ET93" s="397" t="str">
        <f t="shared" si="211"/>
        <v/>
      </c>
      <c r="EU93" s="397" t="str">
        <f t="shared" si="211"/>
        <v/>
      </c>
      <c r="EV93" s="397" t="str">
        <f t="shared" si="211"/>
        <v/>
      </c>
      <c r="EW93" s="397" t="str">
        <f t="shared" si="211"/>
        <v/>
      </c>
      <c r="EX93" s="330"/>
      <c r="EY93" s="330"/>
      <c r="EZ93" s="330"/>
      <c r="FA93" s="330"/>
      <c r="FB93" s="330"/>
      <c r="FC93" s="330"/>
      <c r="FD93" s="330"/>
      <c r="FE93" s="330"/>
      <c r="FF93" s="330"/>
    </row>
    <row r="94" spans="2:162" outlineLevel="1">
      <c r="B94" s="386"/>
      <c r="C94" s="377" t="s">
        <v>32</v>
      </c>
      <c r="D94" s="397"/>
      <c r="E94" s="397"/>
      <c r="F94" s="397"/>
      <c r="G94" s="397"/>
      <c r="H94" s="397"/>
      <c r="I94" s="397"/>
      <c r="J94" s="397"/>
      <c r="K94" s="397"/>
      <c r="L94" s="397"/>
      <c r="M94" s="397"/>
      <c r="N94" s="397"/>
      <c r="O94" s="397"/>
      <c r="P94" s="397"/>
      <c r="Q94" s="397"/>
      <c r="R94" s="397"/>
      <c r="S94" s="397"/>
      <c r="T94" s="397"/>
      <c r="U94" s="397"/>
      <c r="V94" s="397"/>
      <c r="W94" s="397"/>
      <c r="X94" s="397"/>
      <c r="Y94" s="397"/>
      <c r="Z94" s="397"/>
      <c r="AA94" s="397"/>
      <c r="AB94" s="397"/>
      <c r="AC94" s="397"/>
      <c r="AD94" s="397"/>
      <c r="AE94" s="397"/>
      <c r="AF94" s="397"/>
      <c r="AG94" s="397"/>
      <c r="AH94" s="397"/>
      <c r="AI94" s="397"/>
      <c r="AJ94" s="397"/>
      <c r="AK94" s="397"/>
      <c r="AL94" s="397"/>
      <c r="AM94" s="397"/>
      <c r="AN94" s="397"/>
      <c r="AO94" s="397"/>
      <c r="AP94" s="397"/>
      <c r="AQ94" s="397"/>
      <c r="AR94" s="397"/>
      <c r="AS94" s="397"/>
      <c r="AT94" s="397"/>
      <c r="AU94" s="397"/>
      <c r="AV94" s="397"/>
      <c r="AW94" s="397"/>
      <c r="AX94" s="397"/>
      <c r="AY94" s="397"/>
      <c r="AZ94" s="397"/>
      <c r="BA94" s="397"/>
      <c r="BB94" s="397"/>
      <c r="BC94" s="397"/>
      <c r="BD94" s="397"/>
      <c r="BE94" s="397"/>
      <c r="BF94" s="397"/>
      <c r="BG94" s="397"/>
      <c r="BH94" s="397"/>
      <c r="BI94" s="397"/>
      <c r="BJ94" s="397"/>
      <c r="BK94" s="397"/>
      <c r="BL94" s="397"/>
      <c r="BM94" s="397"/>
      <c r="BN94" s="397"/>
      <c r="BO94" s="397"/>
      <c r="BP94" s="397"/>
      <c r="BQ94" s="397"/>
      <c r="BR94" s="397"/>
      <c r="BS94" s="397"/>
      <c r="BT94" s="397"/>
      <c r="BU94" s="397"/>
      <c r="BV94" s="397"/>
      <c r="BW94" s="397"/>
      <c r="BX94" s="397"/>
      <c r="BY94" s="397"/>
      <c r="BZ94" s="397"/>
      <c r="CA94" s="397"/>
      <c r="CB94" s="397"/>
      <c r="CC94" s="397"/>
      <c r="CD94" s="397"/>
      <c r="CE94" s="397"/>
      <c r="CF94" s="397"/>
      <c r="CG94" s="397"/>
      <c r="CH94" s="397"/>
      <c r="CI94" s="397"/>
      <c r="CJ94" s="397"/>
      <c r="CK94" s="397"/>
      <c r="CL94" s="397"/>
      <c r="CM94" s="397"/>
      <c r="CN94" s="397"/>
      <c r="CO94" s="397"/>
      <c r="CP94" s="397"/>
      <c r="CQ94" s="397"/>
      <c r="CR94" s="397"/>
      <c r="CS94" s="397"/>
      <c r="CT94" s="397"/>
      <c r="CU94" s="397"/>
      <c r="CV94" s="397"/>
      <c r="CW94" s="397"/>
      <c r="CX94" s="397"/>
      <c r="CY94" s="397"/>
      <c r="CZ94" s="397"/>
      <c r="DA94" s="397"/>
      <c r="DB94" s="397"/>
      <c r="DC94" s="397"/>
      <c r="DD94" s="397"/>
      <c r="DE94" s="397"/>
      <c r="DF94" s="397"/>
      <c r="DG94" s="397"/>
      <c r="DH94" s="397"/>
      <c r="DI94" s="397"/>
      <c r="DJ94" s="397"/>
      <c r="DK94" s="397"/>
      <c r="DL94" s="397"/>
      <c r="DM94" s="397"/>
      <c r="DN94" s="397"/>
      <c r="DO94" s="397"/>
      <c r="DP94" s="397"/>
      <c r="DQ94" s="397"/>
      <c r="DR94" s="397"/>
      <c r="DS94" s="397"/>
      <c r="DT94" s="397"/>
      <c r="DU94" s="397"/>
      <c r="DV94" s="397"/>
      <c r="DW94" s="397"/>
      <c r="DX94" s="397"/>
      <c r="DY94" s="397"/>
      <c r="DZ94" s="397"/>
      <c r="EA94" s="397"/>
      <c r="EB94" s="397"/>
      <c r="EC94" s="397"/>
      <c r="ED94" s="397"/>
      <c r="EE94" s="397"/>
      <c r="EF94" s="397"/>
      <c r="EG94" s="397"/>
      <c r="EH94" s="397"/>
      <c r="EI94" s="397"/>
      <c r="EJ94" s="397"/>
      <c r="EK94" s="397"/>
      <c r="EL94" s="397"/>
      <c r="EM94" s="397"/>
      <c r="EN94" s="397"/>
      <c r="EO94" s="397"/>
      <c r="EP94" s="397"/>
      <c r="EQ94" s="397"/>
      <c r="ER94" s="397"/>
      <c r="ES94" s="397"/>
      <c r="ET94" s="397"/>
      <c r="EU94" s="397"/>
      <c r="EV94" s="397"/>
      <c r="EW94" s="397"/>
      <c r="EX94" s="330"/>
      <c r="EY94" s="330"/>
      <c r="EZ94" s="330"/>
      <c r="FA94" s="330"/>
      <c r="FB94" s="330"/>
      <c r="FC94" s="330"/>
      <c r="FD94" s="330"/>
      <c r="FE94" s="330"/>
      <c r="FF94" s="330"/>
    </row>
    <row r="95" spans="2:162" outlineLevel="1">
      <c r="B95" s="373" t="s">
        <v>80</v>
      </c>
      <c r="C95" s="330"/>
      <c r="D95" s="330"/>
      <c r="E95" s="330"/>
      <c r="F95" s="330"/>
      <c r="G95" s="330"/>
      <c r="H95" s="330"/>
      <c r="I95" s="330"/>
      <c r="J95" s="330"/>
      <c r="K95" s="330"/>
      <c r="L95" s="330"/>
      <c r="M95" s="330"/>
      <c r="N95" s="330"/>
      <c r="O95" s="330"/>
      <c r="P95" s="330"/>
      <c r="Q95" s="330"/>
      <c r="R95" s="330"/>
      <c r="S95" s="330"/>
      <c r="T95" s="330"/>
      <c r="U95" s="330"/>
      <c r="V95" s="330"/>
      <c r="W95" s="330"/>
      <c r="X95" s="330"/>
      <c r="Y95" s="330"/>
      <c r="Z95" s="330"/>
      <c r="AA95" s="330"/>
      <c r="AB95" s="330"/>
      <c r="AC95" s="330"/>
      <c r="AD95" s="330"/>
      <c r="AE95" s="330"/>
      <c r="AF95" s="330"/>
      <c r="AG95" s="330"/>
      <c r="AH95" s="330"/>
      <c r="AI95" s="330"/>
      <c r="AJ95" s="330"/>
      <c r="AK95" s="330"/>
      <c r="AL95" s="330"/>
      <c r="AM95" s="330"/>
      <c r="AN95" s="330"/>
      <c r="AO95" s="330"/>
      <c r="AP95" s="330"/>
      <c r="AQ95" s="330"/>
      <c r="AR95" s="330"/>
      <c r="AS95" s="330"/>
      <c r="AT95" s="330"/>
      <c r="AU95" s="330"/>
      <c r="AV95" s="330"/>
      <c r="AW95" s="330"/>
      <c r="AX95" s="330"/>
      <c r="AY95" s="330"/>
      <c r="AZ95" s="330"/>
      <c r="BA95" s="330"/>
      <c r="BB95" s="330"/>
      <c r="BC95" s="330"/>
      <c r="BD95" s="330"/>
      <c r="BE95" s="330"/>
      <c r="BF95" s="330"/>
      <c r="BG95" s="330"/>
      <c r="BH95" s="330"/>
      <c r="BI95" s="330"/>
      <c r="BJ95" s="330"/>
      <c r="BK95" s="330"/>
      <c r="BL95" s="330"/>
      <c r="BM95" s="330"/>
      <c r="BN95" s="330"/>
      <c r="BO95" s="330"/>
      <c r="BP95" s="330"/>
      <c r="BQ95" s="330"/>
      <c r="BR95" s="330"/>
      <c r="BS95" s="330"/>
      <c r="BT95" s="330"/>
      <c r="BU95" s="330"/>
      <c r="BV95" s="330"/>
      <c r="BW95" s="330"/>
      <c r="BX95" s="330"/>
      <c r="BY95" s="330"/>
      <c r="BZ95" s="330"/>
      <c r="CA95" s="330"/>
      <c r="CB95" s="330"/>
      <c r="CC95" s="330"/>
      <c r="CD95" s="330"/>
      <c r="CE95" s="330"/>
      <c r="CF95" s="330"/>
      <c r="CG95" s="330"/>
      <c r="CH95" s="330"/>
      <c r="CI95" s="330"/>
      <c r="CJ95" s="330"/>
      <c r="CK95" s="330"/>
      <c r="CL95" s="330"/>
      <c r="CM95" s="330"/>
      <c r="CN95" s="330"/>
      <c r="CO95" s="330"/>
      <c r="CP95" s="330"/>
      <c r="CQ95" s="330"/>
      <c r="CR95" s="330"/>
      <c r="CS95" s="330"/>
      <c r="CT95" s="330"/>
      <c r="CU95" s="330"/>
      <c r="CV95" s="330"/>
      <c r="CW95" s="330"/>
      <c r="CX95" s="330"/>
      <c r="CY95" s="330"/>
      <c r="CZ95" s="330"/>
      <c r="DA95" s="330"/>
      <c r="DB95" s="330"/>
      <c r="DC95" s="330"/>
      <c r="DD95" s="330"/>
      <c r="DE95" s="330"/>
      <c r="DF95" s="330"/>
      <c r="DG95" s="330"/>
      <c r="DH95" s="330"/>
      <c r="DI95" s="330"/>
      <c r="DJ95" s="330"/>
      <c r="DK95" s="330"/>
      <c r="DL95" s="330"/>
      <c r="DM95" s="330"/>
      <c r="DN95" s="330"/>
      <c r="DO95" s="330"/>
      <c r="DP95" s="330"/>
      <c r="DQ95" s="330"/>
      <c r="DR95" s="330"/>
      <c r="DS95" s="330"/>
      <c r="DT95" s="330"/>
      <c r="DU95" s="330"/>
      <c r="DV95" s="330"/>
      <c r="DW95" s="330"/>
      <c r="DX95" s="330"/>
      <c r="DY95" s="330"/>
      <c r="DZ95" s="330"/>
      <c r="EA95" s="330"/>
      <c r="EB95" s="330"/>
      <c r="EC95" s="330"/>
      <c r="ED95" s="330"/>
      <c r="EE95" s="330"/>
      <c r="EF95" s="330"/>
      <c r="EG95" s="330"/>
      <c r="EH95" s="330"/>
      <c r="EI95" s="330"/>
      <c r="EJ95" s="330"/>
      <c r="EK95" s="330"/>
      <c r="EL95" s="330"/>
      <c r="EM95" s="330"/>
      <c r="EN95" s="330"/>
      <c r="EO95" s="330"/>
      <c r="EP95" s="330"/>
      <c r="EQ95" s="330"/>
      <c r="ER95" s="330"/>
      <c r="ES95" s="330"/>
      <c r="ET95" s="330"/>
      <c r="EU95" s="330"/>
      <c r="EV95" s="330"/>
      <c r="EW95" s="330"/>
      <c r="EX95" s="330"/>
      <c r="EY95" s="330"/>
      <c r="EZ95" s="330"/>
      <c r="FA95" s="330"/>
      <c r="FB95" s="330"/>
      <c r="FC95" s="330"/>
      <c r="FD95" s="330"/>
      <c r="FE95" s="330"/>
      <c r="FF95" s="330"/>
    </row>
    <row r="96" spans="2:162" outlineLevel="1">
      <c r="B96" s="376" t="s">
        <v>572</v>
      </c>
      <c r="C96" s="377" t="s">
        <v>32</v>
      </c>
      <c r="D96" s="397" t="str">
        <f t="shared" ref="D96:AI96" si="212">IF(D$9="1.対象電源",D53,"")</f>
        <v/>
      </c>
      <c r="E96" s="397" t="str">
        <f t="shared" si="212"/>
        <v/>
      </c>
      <c r="F96" s="397" t="str">
        <f t="shared" si="212"/>
        <v/>
      </c>
      <c r="G96" s="397" t="str">
        <f t="shared" si="212"/>
        <v/>
      </c>
      <c r="H96" s="397" t="str">
        <f t="shared" si="212"/>
        <v/>
      </c>
      <c r="I96" s="397" t="str">
        <f t="shared" si="212"/>
        <v/>
      </c>
      <c r="J96" s="397" t="str">
        <f t="shared" si="212"/>
        <v/>
      </c>
      <c r="K96" s="397" t="str">
        <f t="shared" si="212"/>
        <v/>
      </c>
      <c r="L96" s="397" t="str">
        <f t="shared" si="212"/>
        <v/>
      </c>
      <c r="M96" s="397" t="str">
        <f t="shared" si="212"/>
        <v/>
      </c>
      <c r="N96" s="397" t="str">
        <f t="shared" si="212"/>
        <v/>
      </c>
      <c r="O96" s="397" t="str">
        <f t="shared" si="212"/>
        <v/>
      </c>
      <c r="P96" s="397" t="str">
        <f t="shared" si="212"/>
        <v/>
      </c>
      <c r="Q96" s="397" t="str">
        <f t="shared" si="212"/>
        <v/>
      </c>
      <c r="R96" s="397" t="str">
        <f t="shared" si="212"/>
        <v/>
      </c>
      <c r="S96" s="397" t="str">
        <f t="shared" si="212"/>
        <v/>
      </c>
      <c r="T96" s="397" t="str">
        <f t="shared" si="212"/>
        <v/>
      </c>
      <c r="U96" s="397" t="str">
        <f t="shared" si="212"/>
        <v/>
      </c>
      <c r="V96" s="397" t="str">
        <f t="shared" si="212"/>
        <v/>
      </c>
      <c r="W96" s="397" t="str">
        <f t="shared" si="212"/>
        <v/>
      </c>
      <c r="X96" s="397" t="str">
        <f t="shared" si="212"/>
        <v/>
      </c>
      <c r="Y96" s="397" t="str">
        <f t="shared" si="212"/>
        <v/>
      </c>
      <c r="Z96" s="397" t="str">
        <f t="shared" si="212"/>
        <v/>
      </c>
      <c r="AA96" s="397" t="str">
        <f t="shared" si="212"/>
        <v/>
      </c>
      <c r="AB96" s="397" t="str">
        <f t="shared" si="212"/>
        <v/>
      </c>
      <c r="AC96" s="397" t="str">
        <f t="shared" si="212"/>
        <v/>
      </c>
      <c r="AD96" s="397" t="str">
        <f t="shared" si="212"/>
        <v/>
      </c>
      <c r="AE96" s="397" t="str">
        <f t="shared" si="212"/>
        <v/>
      </c>
      <c r="AF96" s="397" t="str">
        <f t="shared" si="212"/>
        <v/>
      </c>
      <c r="AG96" s="397" t="str">
        <f t="shared" si="212"/>
        <v/>
      </c>
      <c r="AH96" s="397" t="str">
        <f t="shared" si="212"/>
        <v/>
      </c>
      <c r="AI96" s="397" t="str">
        <f t="shared" si="212"/>
        <v/>
      </c>
      <c r="AJ96" s="397" t="str">
        <f t="shared" ref="AJ96:BO96" si="213">IF(AJ$9="1.対象電源",AJ53,"")</f>
        <v/>
      </c>
      <c r="AK96" s="397" t="str">
        <f t="shared" si="213"/>
        <v/>
      </c>
      <c r="AL96" s="397" t="str">
        <f t="shared" si="213"/>
        <v/>
      </c>
      <c r="AM96" s="397" t="str">
        <f t="shared" si="213"/>
        <v/>
      </c>
      <c r="AN96" s="397" t="str">
        <f t="shared" si="213"/>
        <v/>
      </c>
      <c r="AO96" s="397" t="str">
        <f t="shared" si="213"/>
        <v/>
      </c>
      <c r="AP96" s="397" t="str">
        <f t="shared" si="213"/>
        <v/>
      </c>
      <c r="AQ96" s="397" t="str">
        <f t="shared" si="213"/>
        <v/>
      </c>
      <c r="AR96" s="397" t="str">
        <f t="shared" si="213"/>
        <v/>
      </c>
      <c r="AS96" s="397" t="str">
        <f t="shared" si="213"/>
        <v/>
      </c>
      <c r="AT96" s="397" t="str">
        <f t="shared" si="213"/>
        <v/>
      </c>
      <c r="AU96" s="397" t="str">
        <f t="shared" si="213"/>
        <v/>
      </c>
      <c r="AV96" s="397" t="str">
        <f t="shared" si="213"/>
        <v/>
      </c>
      <c r="AW96" s="397" t="str">
        <f t="shared" si="213"/>
        <v/>
      </c>
      <c r="AX96" s="397" t="str">
        <f t="shared" si="213"/>
        <v/>
      </c>
      <c r="AY96" s="397" t="str">
        <f t="shared" si="213"/>
        <v/>
      </c>
      <c r="AZ96" s="397" t="str">
        <f t="shared" si="213"/>
        <v/>
      </c>
      <c r="BA96" s="397" t="str">
        <f t="shared" si="213"/>
        <v/>
      </c>
      <c r="BB96" s="397" t="str">
        <f t="shared" si="213"/>
        <v/>
      </c>
      <c r="BC96" s="397" t="str">
        <f t="shared" si="213"/>
        <v/>
      </c>
      <c r="BD96" s="397" t="str">
        <f t="shared" si="213"/>
        <v/>
      </c>
      <c r="BE96" s="397" t="str">
        <f t="shared" si="213"/>
        <v/>
      </c>
      <c r="BF96" s="397" t="str">
        <f t="shared" si="213"/>
        <v/>
      </c>
      <c r="BG96" s="397" t="str">
        <f t="shared" si="213"/>
        <v/>
      </c>
      <c r="BH96" s="397" t="str">
        <f t="shared" si="213"/>
        <v/>
      </c>
      <c r="BI96" s="397" t="str">
        <f t="shared" si="213"/>
        <v/>
      </c>
      <c r="BJ96" s="397" t="str">
        <f t="shared" si="213"/>
        <v/>
      </c>
      <c r="BK96" s="397" t="str">
        <f t="shared" si="213"/>
        <v/>
      </c>
      <c r="BL96" s="397" t="str">
        <f t="shared" si="213"/>
        <v/>
      </c>
      <c r="BM96" s="397" t="str">
        <f t="shared" si="213"/>
        <v/>
      </c>
      <c r="BN96" s="397" t="str">
        <f t="shared" si="213"/>
        <v/>
      </c>
      <c r="BO96" s="397" t="str">
        <f t="shared" si="213"/>
        <v/>
      </c>
      <c r="BP96" s="397" t="str">
        <f t="shared" ref="BP96:CU96" si="214">IF(BP$9="1.対象電源",BP53,"")</f>
        <v/>
      </c>
      <c r="BQ96" s="397" t="str">
        <f t="shared" si="214"/>
        <v/>
      </c>
      <c r="BR96" s="397" t="str">
        <f t="shared" si="214"/>
        <v/>
      </c>
      <c r="BS96" s="397" t="str">
        <f t="shared" si="214"/>
        <v/>
      </c>
      <c r="BT96" s="397" t="str">
        <f t="shared" si="214"/>
        <v/>
      </c>
      <c r="BU96" s="397" t="str">
        <f t="shared" si="214"/>
        <v/>
      </c>
      <c r="BV96" s="397" t="str">
        <f t="shared" si="214"/>
        <v/>
      </c>
      <c r="BW96" s="397" t="str">
        <f t="shared" si="214"/>
        <v/>
      </c>
      <c r="BX96" s="397" t="str">
        <f t="shared" si="214"/>
        <v/>
      </c>
      <c r="BY96" s="397" t="str">
        <f t="shared" si="214"/>
        <v/>
      </c>
      <c r="BZ96" s="397" t="str">
        <f t="shared" si="214"/>
        <v/>
      </c>
      <c r="CA96" s="397" t="str">
        <f t="shared" si="214"/>
        <v/>
      </c>
      <c r="CB96" s="397" t="str">
        <f t="shared" si="214"/>
        <v/>
      </c>
      <c r="CC96" s="397" t="str">
        <f t="shared" si="214"/>
        <v/>
      </c>
      <c r="CD96" s="397" t="str">
        <f t="shared" si="214"/>
        <v/>
      </c>
      <c r="CE96" s="397" t="str">
        <f t="shared" si="214"/>
        <v/>
      </c>
      <c r="CF96" s="397" t="str">
        <f t="shared" si="214"/>
        <v/>
      </c>
      <c r="CG96" s="397" t="str">
        <f t="shared" si="214"/>
        <v/>
      </c>
      <c r="CH96" s="397" t="str">
        <f t="shared" si="214"/>
        <v/>
      </c>
      <c r="CI96" s="397" t="str">
        <f t="shared" si="214"/>
        <v/>
      </c>
      <c r="CJ96" s="397" t="str">
        <f t="shared" si="214"/>
        <v/>
      </c>
      <c r="CK96" s="397" t="str">
        <f t="shared" si="214"/>
        <v/>
      </c>
      <c r="CL96" s="397" t="str">
        <f t="shared" si="214"/>
        <v/>
      </c>
      <c r="CM96" s="397" t="str">
        <f t="shared" si="214"/>
        <v/>
      </c>
      <c r="CN96" s="397" t="str">
        <f t="shared" si="214"/>
        <v/>
      </c>
      <c r="CO96" s="397" t="str">
        <f t="shared" si="214"/>
        <v/>
      </c>
      <c r="CP96" s="397" t="str">
        <f t="shared" si="214"/>
        <v/>
      </c>
      <c r="CQ96" s="397" t="str">
        <f t="shared" si="214"/>
        <v/>
      </c>
      <c r="CR96" s="397" t="str">
        <f t="shared" si="214"/>
        <v/>
      </c>
      <c r="CS96" s="397" t="str">
        <f t="shared" si="214"/>
        <v/>
      </c>
      <c r="CT96" s="397" t="str">
        <f t="shared" si="214"/>
        <v/>
      </c>
      <c r="CU96" s="397" t="str">
        <f t="shared" si="214"/>
        <v/>
      </c>
      <c r="CV96" s="397" t="str">
        <f t="shared" ref="CV96:EA96" si="215">IF(CV$9="1.対象電源",CV53,"")</f>
        <v/>
      </c>
      <c r="CW96" s="397" t="str">
        <f t="shared" si="215"/>
        <v/>
      </c>
      <c r="CX96" s="397" t="str">
        <f t="shared" si="215"/>
        <v/>
      </c>
      <c r="CY96" s="397" t="str">
        <f t="shared" si="215"/>
        <v/>
      </c>
      <c r="CZ96" s="397" t="str">
        <f t="shared" si="215"/>
        <v/>
      </c>
      <c r="DA96" s="397" t="str">
        <f t="shared" si="215"/>
        <v/>
      </c>
      <c r="DB96" s="397" t="str">
        <f t="shared" si="215"/>
        <v/>
      </c>
      <c r="DC96" s="397" t="str">
        <f t="shared" si="215"/>
        <v/>
      </c>
      <c r="DD96" s="397" t="str">
        <f t="shared" si="215"/>
        <v/>
      </c>
      <c r="DE96" s="397" t="str">
        <f t="shared" si="215"/>
        <v/>
      </c>
      <c r="DF96" s="397" t="str">
        <f t="shared" si="215"/>
        <v/>
      </c>
      <c r="DG96" s="397" t="str">
        <f t="shared" si="215"/>
        <v/>
      </c>
      <c r="DH96" s="397" t="str">
        <f t="shared" si="215"/>
        <v/>
      </c>
      <c r="DI96" s="397" t="str">
        <f t="shared" si="215"/>
        <v/>
      </c>
      <c r="DJ96" s="397" t="str">
        <f t="shared" si="215"/>
        <v/>
      </c>
      <c r="DK96" s="397" t="str">
        <f t="shared" si="215"/>
        <v/>
      </c>
      <c r="DL96" s="397" t="str">
        <f t="shared" si="215"/>
        <v/>
      </c>
      <c r="DM96" s="397" t="str">
        <f t="shared" si="215"/>
        <v/>
      </c>
      <c r="DN96" s="397" t="str">
        <f t="shared" si="215"/>
        <v/>
      </c>
      <c r="DO96" s="397" t="str">
        <f t="shared" si="215"/>
        <v/>
      </c>
      <c r="DP96" s="397" t="str">
        <f t="shared" si="215"/>
        <v/>
      </c>
      <c r="DQ96" s="397" t="str">
        <f t="shared" si="215"/>
        <v/>
      </c>
      <c r="DR96" s="397" t="str">
        <f t="shared" si="215"/>
        <v/>
      </c>
      <c r="DS96" s="397" t="str">
        <f t="shared" si="215"/>
        <v/>
      </c>
      <c r="DT96" s="397" t="str">
        <f t="shared" si="215"/>
        <v/>
      </c>
      <c r="DU96" s="397" t="str">
        <f t="shared" si="215"/>
        <v/>
      </c>
      <c r="DV96" s="397" t="str">
        <f t="shared" si="215"/>
        <v/>
      </c>
      <c r="DW96" s="397" t="str">
        <f t="shared" si="215"/>
        <v/>
      </c>
      <c r="DX96" s="397" t="str">
        <f t="shared" si="215"/>
        <v/>
      </c>
      <c r="DY96" s="397" t="str">
        <f t="shared" si="215"/>
        <v/>
      </c>
      <c r="DZ96" s="397" t="str">
        <f t="shared" si="215"/>
        <v/>
      </c>
      <c r="EA96" s="397" t="str">
        <f t="shared" si="215"/>
        <v/>
      </c>
      <c r="EB96" s="397" t="str">
        <f t="shared" ref="EB96:EW96" si="216">IF(EB$9="1.対象電源",EB53,"")</f>
        <v/>
      </c>
      <c r="EC96" s="397" t="str">
        <f t="shared" si="216"/>
        <v/>
      </c>
      <c r="ED96" s="397" t="str">
        <f t="shared" si="216"/>
        <v/>
      </c>
      <c r="EE96" s="397" t="str">
        <f t="shared" si="216"/>
        <v/>
      </c>
      <c r="EF96" s="397" t="str">
        <f t="shared" si="216"/>
        <v/>
      </c>
      <c r="EG96" s="397" t="str">
        <f t="shared" si="216"/>
        <v/>
      </c>
      <c r="EH96" s="397" t="str">
        <f t="shared" si="216"/>
        <v/>
      </c>
      <c r="EI96" s="397" t="str">
        <f t="shared" si="216"/>
        <v/>
      </c>
      <c r="EJ96" s="397" t="str">
        <f t="shared" si="216"/>
        <v/>
      </c>
      <c r="EK96" s="397" t="str">
        <f t="shared" si="216"/>
        <v/>
      </c>
      <c r="EL96" s="397" t="str">
        <f t="shared" si="216"/>
        <v/>
      </c>
      <c r="EM96" s="397" t="str">
        <f t="shared" si="216"/>
        <v/>
      </c>
      <c r="EN96" s="397" t="str">
        <f t="shared" si="216"/>
        <v/>
      </c>
      <c r="EO96" s="397" t="str">
        <f t="shared" si="216"/>
        <v/>
      </c>
      <c r="EP96" s="397" t="str">
        <f t="shared" si="216"/>
        <v/>
      </c>
      <c r="EQ96" s="397" t="str">
        <f t="shared" si="216"/>
        <v/>
      </c>
      <c r="ER96" s="397" t="str">
        <f t="shared" si="216"/>
        <v/>
      </c>
      <c r="ES96" s="397" t="str">
        <f t="shared" si="216"/>
        <v/>
      </c>
      <c r="ET96" s="397" t="str">
        <f t="shared" si="216"/>
        <v/>
      </c>
      <c r="EU96" s="397" t="str">
        <f t="shared" si="216"/>
        <v/>
      </c>
      <c r="EV96" s="397" t="str">
        <f t="shared" si="216"/>
        <v/>
      </c>
      <c r="EW96" s="397" t="str">
        <f t="shared" si="216"/>
        <v/>
      </c>
      <c r="EX96" s="330"/>
      <c r="EY96" s="330"/>
      <c r="EZ96" s="330"/>
      <c r="FA96" s="330"/>
      <c r="FB96" s="330"/>
      <c r="FC96" s="330"/>
      <c r="FD96" s="330"/>
      <c r="FE96" s="330"/>
      <c r="FF96" s="330"/>
    </row>
    <row r="97" spans="2:162" outlineLevel="1">
      <c r="B97" s="380" t="s">
        <v>1665</v>
      </c>
      <c r="C97" s="377" t="s">
        <v>32</v>
      </c>
      <c r="D97" s="397" t="str">
        <f t="shared" ref="D97:AI97" si="217">IF(D$9="1.対象電源",D54,"")</f>
        <v/>
      </c>
      <c r="E97" s="397" t="str">
        <f t="shared" si="217"/>
        <v/>
      </c>
      <c r="F97" s="397" t="str">
        <f t="shared" si="217"/>
        <v/>
      </c>
      <c r="G97" s="397" t="str">
        <f t="shared" si="217"/>
        <v/>
      </c>
      <c r="H97" s="397" t="str">
        <f t="shared" si="217"/>
        <v/>
      </c>
      <c r="I97" s="397" t="str">
        <f t="shared" si="217"/>
        <v/>
      </c>
      <c r="J97" s="397" t="str">
        <f t="shared" si="217"/>
        <v/>
      </c>
      <c r="K97" s="397" t="str">
        <f t="shared" si="217"/>
        <v/>
      </c>
      <c r="L97" s="397" t="str">
        <f t="shared" si="217"/>
        <v/>
      </c>
      <c r="M97" s="397" t="str">
        <f t="shared" si="217"/>
        <v/>
      </c>
      <c r="N97" s="397" t="str">
        <f t="shared" si="217"/>
        <v/>
      </c>
      <c r="O97" s="397" t="str">
        <f t="shared" si="217"/>
        <v/>
      </c>
      <c r="P97" s="397" t="str">
        <f t="shared" si="217"/>
        <v/>
      </c>
      <c r="Q97" s="397" t="str">
        <f t="shared" si="217"/>
        <v/>
      </c>
      <c r="R97" s="397" t="str">
        <f t="shared" si="217"/>
        <v/>
      </c>
      <c r="S97" s="397" t="str">
        <f t="shared" si="217"/>
        <v/>
      </c>
      <c r="T97" s="397" t="str">
        <f t="shared" si="217"/>
        <v/>
      </c>
      <c r="U97" s="397" t="str">
        <f t="shared" si="217"/>
        <v/>
      </c>
      <c r="V97" s="397" t="str">
        <f t="shared" si="217"/>
        <v/>
      </c>
      <c r="W97" s="397" t="str">
        <f t="shared" si="217"/>
        <v/>
      </c>
      <c r="X97" s="397" t="str">
        <f t="shared" si="217"/>
        <v/>
      </c>
      <c r="Y97" s="397" t="str">
        <f t="shared" si="217"/>
        <v/>
      </c>
      <c r="Z97" s="397" t="str">
        <f t="shared" si="217"/>
        <v/>
      </c>
      <c r="AA97" s="397" t="str">
        <f t="shared" si="217"/>
        <v/>
      </c>
      <c r="AB97" s="397" t="str">
        <f t="shared" si="217"/>
        <v/>
      </c>
      <c r="AC97" s="397" t="str">
        <f t="shared" si="217"/>
        <v/>
      </c>
      <c r="AD97" s="397" t="str">
        <f t="shared" si="217"/>
        <v/>
      </c>
      <c r="AE97" s="397" t="str">
        <f t="shared" si="217"/>
        <v/>
      </c>
      <c r="AF97" s="397" t="str">
        <f t="shared" si="217"/>
        <v/>
      </c>
      <c r="AG97" s="397" t="str">
        <f t="shared" si="217"/>
        <v/>
      </c>
      <c r="AH97" s="397" t="str">
        <f t="shared" si="217"/>
        <v/>
      </c>
      <c r="AI97" s="397" t="str">
        <f t="shared" si="217"/>
        <v/>
      </c>
      <c r="AJ97" s="397" t="str">
        <f t="shared" ref="AJ97:BO97" si="218">IF(AJ$9="1.対象電源",AJ54,"")</f>
        <v/>
      </c>
      <c r="AK97" s="397" t="str">
        <f t="shared" si="218"/>
        <v/>
      </c>
      <c r="AL97" s="397" t="str">
        <f t="shared" si="218"/>
        <v/>
      </c>
      <c r="AM97" s="397" t="str">
        <f t="shared" si="218"/>
        <v/>
      </c>
      <c r="AN97" s="397" t="str">
        <f t="shared" si="218"/>
        <v/>
      </c>
      <c r="AO97" s="397" t="str">
        <f t="shared" si="218"/>
        <v/>
      </c>
      <c r="AP97" s="397" t="str">
        <f t="shared" si="218"/>
        <v/>
      </c>
      <c r="AQ97" s="397" t="str">
        <f t="shared" si="218"/>
        <v/>
      </c>
      <c r="AR97" s="397" t="str">
        <f t="shared" si="218"/>
        <v/>
      </c>
      <c r="AS97" s="397" t="str">
        <f t="shared" si="218"/>
        <v/>
      </c>
      <c r="AT97" s="397" t="str">
        <f t="shared" si="218"/>
        <v/>
      </c>
      <c r="AU97" s="397" t="str">
        <f t="shared" si="218"/>
        <v/>
      </c>
      <c r="AV97" s="397" t="str">
        <f t="shared" si="218"/>
        <v/>
      </c>
      <c r="AW97" s="397" t="str">
        <f t="shared" si="218"/>
        <v/>
      </c>
      <c r="AX97" s="397" t="str">
        <f t="shared" si="218"/>
        <v/>
      </c>
      <c r="AY97" s="397" t="str">
        <f t="shared" si="218"/>
        <v/>
      </c>
      <c r="AZ97" s="397" t="str">
        <f t="shared" si="218"/>
        <v/>
      </c>
      <c r="BA97" s="397" t="str">
        <f t="shared" si="218"/>
        <v/>
      </c>
      <c r="BB97" s="397" t="str">
        <f t="shared" si="218"/>
        <v/>
      </c>
      <c r="BC97" s="397" t="str">
        <f t="shared" si="218"/>
        <v/>
      </c>
      <c r="BD97" s="397" t="str">
        <f t="shared" si="218"/>
        <v/>
      </c>
      <c r="BE97" s="397" t="str">
        <f t="shared" si="218"/>
        <v/>
      </c>
      <c r="BF97" s="397" t="str">
        <f t="shared" si="218"/>
        <v/>
      </c>
      <c r="BG97" s="397" t="str">
        <f t="shared" si="218"/>
        <v/>
      </c>
      <c r="BH97" s="397" t="str">
        <f t="shared" si="218"/>
        <v/>
      </c>
      <c r="BI97" s="397" t="str">
        <f t="shared" si="218"/>
        <v/>
      </c>
      <c r="BJ97" s="397" t="str">
        <f t="shared" si="218"/>
        <v/>
      </c>
      <c r="BK97" s="397" t="str">
        <f t="shared" si="218"/>
        <v/>
      </c>
      <c r="BL97" s="397" t="str">
        <f t="shared" si="218"/>
        <v/>
      </c>
      <c r="BM97" s="397" t="str">
        <f t="shared" si="218"/>
        <v/>
      </c>
      <c r="BN97" s="397" t="str">
        <f t="shared" si="218"/>
        <v/>
      </c>
      <c r="BO97" s="397" t="str">
        <f t="shared" si="218"/>
        <v/>
      </c>
      <c r="BP97" s="397" t="str">
        <f t="shared" ref="BP97:CU97" si="219">IF(BP$9="1.対象電源",BP54,"")</f>
        <v/>
      </c>
      <c r="BQ97" s="397" t="str">
        <f t="shared" si="219"/>
        <v/>
      </c>
      <c r="BR97" s="397" t="str">
        <f t="shared" si="219"/>
        <v/>
      </c>
      <c r="BS97" s="397" t="str">
        <f t="shared" si="219"/>
        <v/>
      </c>
      <c r="BT97" s="397" t="str">
        <f t="shared" si="219"/>
        <v/>
      </c>
      <c r="BU97" s="397" t="str">
        <f t="shared" si="219"/>
        <v/>
      </c>
      <c r="BV97" s="397" t="str">
        <f t="shared" si="219"/>
        <v/>
      </c>
      <c r="BW97" s="397" t="str">
        <f t="shared" si="219"/>
        <v/>
      </c>
      <c r="BX97" s="397" t="str">
        <f t="shared" si="219"/>
        <v/>
      </c>
      <c r="BY97" s="397" t="str">
        <f t="shared" si="219"/>
        <v/>
      </c>
      <c r="BZ97" s="397" t="str">
        <f t="shared" si="219"/>
        <v/>
      </c>
      <c r="CA97" s="397" t="str">
        <f t="shared" si="219"/>
        <v/>
      </c>
      <c r="CB97" s="397" t="str">
        <f t="shared" si="219"/>
        <v/>
      </c>
      <c r="CC97" s="397" t="str">
        <f t="shared" si="219"/>
        <v/>
      </c>
      <c r="CD97" s="397" t="str">
        <f t="shared" si="219"/>
        <v/>
      </c>
      <c r="CE97" s="397" t="str">
        <f t="shared" si="219"/>
        <v/>
      </c>
      <c r="CF97" s="397" t="str">
        <f t="shared" si="219"/>
        <v/>
      </c>
      <c r="CG97" s="397" t="str">
        <f t="shared" si="219"/>
        <v/>
      </c>
      <c r="CH97" s="397" t="str">
        <f t="shared" si="219"/>
        <v/>
      </c>
      <c r="CI97" s="397" t="str">
        <f t="shared" si="219"/>
        <v/>
      </c>
      <c r="CJ97" s="397" t="str">
        <f t="shared" si="219"/>
        <v/>
      </c>
      <c r="CK97" s="397" t="str">
        <f t="shared" si="219"/>
        <v/>
      </c>
      <c r="CL97" s="397" t="str">
        <f t="shared" si="219"/>
        <v/>
      </c>
      <c r="CM97" s="397" t="str">
        <f t="shared" si="219"/>
        <v/>
      </c>
      <c r="CN97" s="397" t="str">
        <f t="shared" si="219"/>
        <v/>
      </c>
      <c r="CO97" s="397" t="str">
        <f t="shared" si="219"/>
        <v/>
      </c>
      <c r="CP97" s="397" t="str">
        <f t="shared" si="219"/>
        <v/>
      </c>
      <c r="CQ97" s="397" t="str">
        <f t="shared" si="219"/>
        <v/>
      </c>
      <c r="CR97" s="397" t="str">
        <f t="shared" si="219"/>
        <v/>
      </c>
      <c r="CS97" s="397" t="str">
        <f t="shared" si="219"/>
        <v/>
      </c>
      <c r="CT97" s="397" t="str">
        <f t="shared" si="219"/>
        <v/>
      </c>
      <c r="CU97" s="397" t="str">
        <f t="shared" si="219"/>
        <v/>
      </c>
      <c r="CV97" s="397" t="str">
        <f t="shared" ref="CV97:EA97" si="220">IF(CV$9="1.対象電源",CV54,"")</f>
        <v/>
      </c>
      <c r="CW97" s="397" t="str">
        <f t="shared" si="220"/>
        <v/>
      </c>
      <c r="CX97" s="397" t="str">
        <f t="shared" si="220"/>
        <v/>
      </c>
      <c r="CY97" s="397" t="str">
        <f t="shared" si="220"/>
        <v/>
      </c>
      <c r="CZ97" s="397" t="str">
        <f t="shared" si="220"/>
        <v/>
      </c>
      <c r="DA97" s="397" t="str">
        <f t="shared" si="220"/>
        <v/>
      </c>
      <c r="DB97" s="397" t="str">
        <f t="shared" si="220"/>
        <v/>
      </c>
      <c r="DC97" s="397" t="str">
        <f t="shared" si="220"/>
        <v/>
      </c>
      <c r="DD97" s="397" t="str">
        <f t="shared" si="220"/>
        <v/>
      </c>
      <c r="DE97" s="397" t="str">
        <f t="shared" si="220"/>
        <v/>
      </c>
      <c r="DF97" s="397" t="str">
        <f t="shared" si="220"/>
        <v/>
      </c>
      <c r="DG97" s="397" t="str">
        <f t="shared" si="220"/>
        <v/>
      </c>
      <c r="DH97" s="397" t="str">
        <f t="shared" si="220"/>
        <v/>
      </c>
      <c r="DI97" s="397" t="str">
        <f t="shared" si="220"/>
        <v/>
      </c>
      <c r="DJ97" s="397" t="str">
        <f t="shared" si="220"/>
        <v/>
      </c>
      <c r="DK97" s="397" t="str">
        <f t="shared" si="220"/>
        <v/>
      </c>
      <c r="DL97" s="397" t="str">
        <f t="shared" si="220"/>
        <v/>
      </c>
      <c r="DM97" s="397" t="str">
        <f t="shared" si="220"/>
        <v/>
      </c>
      <c r="DN97" s="397" t="str">
        <f t="shared" si="220"/>
        <v/>
      </c>
      <c r="DO97" s="397" t="str">
        <f t="shared" si="220"/>
        <v/>
      </c>
      <c r="DP97" s="397" t="str">
        <f t="shared" si="220"/>
        <v/>
      </c>
      <c r="DQ97" s="397" t="str">
        <f t="shared" si="220"/>
        <v/>
      </c>
      <c r="DR97" s="397" t="str">
        <f t="shared" si="220"/>
        <v/>
      </c>
      <c r="DS97" s="397" t="str">
        <f t="shared" si="220"/>
        <v/>
      </c>
      <c r="DT97" s="397" t="str">
        <f t="shared" si="220"/>
        <v/>
      </c>
      <c r="DU97" s="397" t="str">
        <f t="shared" si="220"/>
        <v/>
      </c>
      <c r="DV97" s="397" t="str">
        <f t="shared" si="220"/>
        <v/>
      </c>
      <c r="DW97" s="397" t="str">
        <f t="shared" si="220"/>
        <v/>
      </c>
      <c r="DX97" s="397" t="str">
        <f t="shared" si="220"/>
        <v/>
      </c>
      <c r="DY97" s="397" t="str">
        <f t="shared" si="220"/>
        <v/>
      </c>
      <c r="DZ97" s="397" t="str">
        <f t="shared" si="220"/>
        <v/>
      </c>
      <c r="EA97" s="397" t="str">
        <f t="shared" si="220"/>
        <v/>
      </c>
      <c r="EB97" s="397" t="str">
        <f t="shared" ref="EB97:EW97" si="221">IF(EB$9="1.対象電源",EB54,"")</f>
        <v/>
      </c>
      <c r="EC97" s="397" t="str">
        <f t="shared" si="221"/>
        <v/>
      </c>
      <c r="ED97" s="397" t="str">
        <f t="shared" si="221"/>
        <v/>
      </c>
      <c r="EE97" s="397" t="str">
        <f t="shared" si="221"/>
        <v/>
      </c>
      <c r="EF97" s="397" t="str">
        <f t="shared" si="221"/>
        <v/>
      </c>
      <c r="EG97" s="397" t="str">
        <f t="shared" si="221"/>
        <v/>
      </c>
      <c r="EH97" s="397" t="str">
        <f t="shared" si="221"/>
        <v/>
      </c>
      <c r="EI97" s="397" t="str">
        <f t="shared" si="221"/>
        <v/>
      </c>
      <c r="EJ97" s="397" t="str">
        <f t="shared" si="221"/>
        <v/>
      </c>
      <c r="EK97" s="397" t="str">
        <f t="shared" si="221"/>
        <v/>
      </c>
      <c r="EL97" s="397" t="str">
        <f t="shared" si="221"/>
        <v/>
      </c>
      <c r="EM97" s="397" t="str">
        <f t="shared" si="221"/>
        <v/>
      </c>
      <c r="EN97" s="397" t="str">
        <f t="shared" si="221"/>
        <v/>
      </c>
      <c r="EO97" s="397" t="str">
        <f t="shared" si="221"/>
        <v/>
      </c>
      <c r="EP97" s="397" t="str">
        <f t="shared" si="221"/>
        <v/>
      </c>
      <c r="EQ97" s="397" t="str">
        <f t="shared" si="221"/>
        <v/>
      </c>
      <c r="ER97" s="397" t="str">
        <f t="shared" si="221"/>
        <v/>
      </c>
      <c r="ES97" s="397" t="str">
        <f t="shared" si="221"/>
        <v/>
      </c>
      <c r="ET97" s="397" t="str">
        <f t="shared" si="221"/>
        <v/>
      </c>
      <c r="EU97" s="397" t="str">
        <f t="shared" si="221"/>
        <v/>
      </c>
      <c r="EV97" s="397" t="str">
        <f t="shared" si="221"/>
        <v/>
      </c>
      <c r="EW97" s="397" t="str">
        <f t="shared" si="221"/>
        <v/>
      </c>
      <c r="EX97" s="330"/>
      <c r="EY97" s="330"/>
      <c r="EZ97" s="330"/>
      <c r="FA97" s="330"/>
      <c r="FB97" s="330"/>
      <c r="FC97" s="330"/>
      <c r="FD97" s="330"/>
      <c r="FE97" s="330"/>
      <c r="FF97" s="330"/>
    </row>
    <row r="98" spans="2:162" outlineLevel="1">
      <c r="B98" s="382"/>
      <c r="C98" s="377" t="s">
        <v>32</v>
      </c>
      <c r="D98" s="397"/>
      <c r="E98" s="397"/>
      <c r="F98" s="397"/>
      <c r="G98" s="397"/>
      <c r="H98" s="397"/>
      <c r="I98" s="397"/>
      <c r="J98" s="397"/>
      <c r="K98" s="397"/>
      <c r="L98" s="397"/>
      <c r="M98" s="397"/>
      <c r="N98" s="397"/>
      <c r="O98" s="397"/>
      <c r="P98" s="397"/>
      <c r="Q98" s="397"/>
      <c r="R98" s="397"/>
      <c r="S98" s="397"/>
      <c r="T98" s="397"/>
      <c r="U98" s="397"/>
      <c r="V98" s="397"/>
      <c r="W98" s="397"/>
      <c r="X98" s="397"/>
      <c r="Y98" s="397"/>
      <c r="Z98" s="397"/>
      <c r="AA98" s="397"/>
      <c r="AB98" s="397"/>
      <c r="AC98" s="397"/>
      <c r="AD98" s="397"/>
      <c r="AE98" s="397"/>
      <c r="AF98" s="397"/>
      <c r="AG98" s="397"/>
      <c r="AH98" s="397"/>
      <c r="AI98" s="397"/>
      <c r="AJ98" s="397"/>
      <c r="AK98" s="397"/>
      <c r="AL98" s="397"/>
      <c r="AM98" s="397"/>
      <c r="AN98" s="397"/>
      <c r="AO98" s="397"/>
      <c r="AP98" s="397"/>
      <c r="AQ98" s="397"/>
      <c r="AR98" s="397"/>
      <c r="AS98" s="397"/>
      <c r="AT98" s="397"/>
      <c r="AU98" s="397"/>
      <c r="AV98" s="397"/>
      <c r="AW98" s="397"/>
      <c r="AX98" s="397"/>
      <c r="AY98" s="397"/>
      <c r="AZ98" s="397"/>
      <c r="BA98" s="397"/>
      <c r="BB98" s="397"/>
      <c r="BC98" s="397"/>
      <c r="BD98" s="397"/>
      <c r="BE98" s="397"/>
      <c r="BF98" s="397"/>
      <c r="BG98" s="397"/>
      <c r="BH98" s="397"/>
      <c r="BI98" s="397"/>
      <c r="BJ98" s="397"/>
      <c r="BK98" s="397"/>
      <c r="BL98" s="397"/>
      <c r="BM98" s="397"/>
      <c r="BN98" s="397"/>
      <c r="BO98" s="397"/>
      <c r="BP98" s="397"/>
      <c r="BQ98" s="397"/>
      <c r="BR98" s="397"/>
      <c r="BS98" s="397"/>
      <c r="BT98" s="397"/>
      <c r="BU98" s="397"/>
      <c r="BV98" s="397"/>
      <c r="BW98" s="397"/>
      <c r="BX98" s="397"/>
      <c r="BY98" s="397"/>
      <c r="BZ98" s="397"/>
      <c r="CA98" s="397"/>
      <c r="CB98" s="397"/>
      <c r="CC98" s="397"/>
      <c r="CD98" s="397"/>
      <c r="CE98" s="397"/>
      <c r="CF98" s="397"/>
      <c r="CG98" s="397"/>
      <c r="CH98" s="397"/>
      <c r="CI98" s="397"/>
      <c r="CJ98" s="397"/>
      <c r="CK98" s="397"/>
      <c r="CL98" s="397"/>
      <c r="CM98" s="397"/>
      <c r="CN98" s="397"/>
      <c r="CO98" s="397"/>
      <c r="CP98" s="397"/>
      <c r="CQ98" s="397"/>
      <c r="CR98" s="397"/>
      <c r="CS98" s="397"/>
      <c r="CT98" s="397"/>
      <c r="CU98" s="397"/>
      <c r="CV98" s="397"/>
      <c r="CW98" s="397"/>
      <c r="CX98" s="397"/>
      <c r="CY98" s="397"/>
      <c r="CZ98" s="397"/>
      <c r="DA98" s="397"/>
      <c r="DB98" s="397"/>
      <c r="DC98" s="397"/>
      <c r="DD98" s="397"/>
      <c r="DE98" s="397"/>
      <c r="DF98" s="397"/>
      <c r="DG98" s="397"/>
      <c r="DH98" s="397"/>
      <c r="DI98" s="397"/>
      <c r="DJ98" s="397"/>
      <c r="DK98" s="397"/>
      <c r="DL98" s="397"/>
      <c r="DM98" s="397"/>
      <c r="DN98" s="397"/>
      <c r="DO98" s="397"/>
      <c r="DP98" s="397"/>
      <c r="DQ98" s="397"/>
      <c r="DR98" s="397"/>
      <c r="DS98" s="397"/>
      <c r="DT98" s="397"/>
      <c r="DU98" s="397"/>
      <c r="DV98" s="397"/>
      <c r="DW98" s="397"/>
      <c r="DX98" s="397"/>
      <c r="DY98" s="397"/>
      <c r="DZ98" s="397"/>
      <c r="EA98" s="397"/>
      <c r="EB98" s="397"/>
      <c r="EC98" s="397"/>
      <c r="ED98" s="397"/>
      <c r="EE98" s="397"/>
      <c r="EF98" s="397"/>
      <c r="EG98" s="397"/>
      <c r="EH98" s="397"/>
      <c r="EI98" s="397"/>
      <c r="EJ98" s="397"/>
      <c r="EK98" s="397"/>
      <c r="EL98" s="397"/>
      <c r="EM98" s="397"/>
      <c r="EN98" s="397"/>
      <c r="EO98" s="397"/>
      <c r="EP98" s="397"/>
      <c r="EQ98" s="397"/>
      <c r="ER98" s="397"/>
      <c r="ES98" s="397"/>
      <c r="ET98" s="397"/>
      <c r="EU98" s="397"/>
      <c r="EV98" s="397"/>
      <c r="EW98" s="397"/>
      <c r="EX98" s="330"/>
      <c r="EY98" s="330"/>
      <c r="EZ98" s="330"/>
      <c r="FA98" s="330"/>
      <c r="FB98" s="330"/>
      <c r="FC98" s="330"/>
      <c r="FD98" s="330"/>
      <c r="FE98" s="330"/>
      <c r="FF98" s="330"/>
    </row>
    <row r="99" spans="2:162" outlineLevel="1">
      <c r="B99" s="376" t="s">
        <v>573</v>
      </c>
      <c r="C99" s="377" t="s">
        <v>32</v>
      </c>
      <c r="D99" s="397" t="str">
        <f t="shared" ref="D99:AI99" si="222">IF(D$9="1.対象電源",D56,"")</f>
        <v/>
      </c>
      <c r="E99" s="397" t="str">
        <f t="shared" si="222"/>
        <v/>
      </c>
      <c r="F99" s="397" t="str">
        <f t="shared" si="222"/>
        <v/>
      </c>
      <c r="G99" s="397" t="str">
        <f t="shared" si="222"/>
        <v/>
      </c>
      <c r="H99" s="397" t="str">
        <f t="shared" si="222"/>
        <v/>
      </c>
      <c r="I99" s="397" t="str">
        <f t="shared" si="222"/>
        <v/>
      </c>
      <c r="J99" s="397" t="str">
        <f t="shared" si="222"/>
        <v/>
      </c>
      <c r="K99" s="397" t="str">
        <f t="shared" si="222"/>
        <v/>
      </c>
      <c r="L99" s="397" t="str">
        <f t="shared" si="222"/>
        <v/>
      </c>
      <c r="M99" s="397" t="str">
        <f t="shared" si="222"/>
        <v/>
      </c>
      <c r="N99" s="397" t="str">
        <f t="shared" si="222"/>
        <v/>
      </c>
      <c r="O99" s="397" t="str">
        <f t="shared" si="222"/>
        <v/>
      </c>
      <c r="P99" s="397" t="str">
        <f t="shared" si="222"/>
        <v/>
      </c>
      <c r="Q99" s="397" t="str">
        <f t="shared" si="222"/>
        <v/>
      </c>
      <c r="R99" s="397" t="str">
        <f t="shared" si="222"/>
        <v/>
      </c>
      <c r="S99" s="397" t="str">
        <f t="shared" si="222"/>
        <v/>
      </c>
      <c r="T99" s="397" t="str">
        <f t="shared" si="222"/>
        <v/>
      </c>
      <c r="U99" s="397" t="str">
        <f t="shared" si="222"/>
        <v/>
      </c>
      <c r="V99" s="397" t="str">
        <f t="shared" si="222"/>
        <v/>
      </c>
      <c r="W99" s="397" t="str">
        <f t="shared" si="222"/>
        <v/>
      </c>
      <c r="X99" s="397" t="str">
        <f t="shared" si="222"/>
        <v/>
      </c>
      <c r="Y99" s="397" t="str">
        <f t="shared" si="222"/>
        <v/>
      </c>
      <c r="Z99" s="397" t="str">
        <f t="shared" si="222"/>
        <v/>
      </c>
      <c r="AA99" s="397" t="str">
        <f t="shared" si="222"/>
        <v/>
      </c>
      <c r="AB99" s="397" t="str">
        <f t="shared" si="222"/>
        <v/>
      </c>
      <c r="AC99" s="397" t="str">
        <f t="shared" si="222"/>
        <v/>
      </c>
      <c r="AD99" s="397" t="str">
        <f t="shared" si="222"/>
        <v/>
      </c>
      <c r="AE99" s="397" t="str">
        <f t="shared" si="222"/>
        <v/>
      </c>
      <c r="AF99" s="397" t="str">
        <f t="shared" si="222"/>
        <v/>
      </c>
      <c r="AG99" s="397" t="str">
        <f t="shared" si="222"/>
        <v/>
      </c>
      <c r="AH99" s="397" t="str">
        <f t="shared" si="222"/>
        <v/>
      </c>
      <c r="AI99" s="397" t="str">
        <f t="shared" si="222"/>
        <v/>
      </c>
      <c r="AJ99" s="397" t="str">
        <f t="shared" ref="AJ99:BO99" si="223">IF(AJ$9="1.対象電源",AJ56,"")</f>
        <v/>
      </c>
      <c r="AK99" s="397" t="str">
        <f t="shared" si="223"/>
        <v/>
      </c>
      <c r="AL99" s="397" t="str">
        <f t="shared" si="223"/>
        <v/>
      </c>
      <c r="AM99" s="397" t="str">
        <f t="shared" si="223"/>
        <v/>
      </c>
      <c r="AN99" s="397" t="str">
        <f t="shared" si="223"/>
        <v/>
      </c>
      <c r="AO99" s="397" t="str">
        <f t="shared" si="223"/>
        <v/>
      </c>
      <c r="AP99" s="397" t="str">
        <f t="shared" si="223"/>
        <v/>
      </c>
      <c r="AQ99" s="397" t="str">
        <f t="shared" si="223"/>
        <v/>
      </c>
      <c r="AR99" s="397" t="str">
        <f t="shared" si="223"/>
        <v/>
      </c>
      <c r="AS99" s="397" t="str">
        <f t="shared" si="223"/>
        <v/>
      </c>
      <c r="AT99" s="397" t="str">
        <f t="shared" si="223"/>
        <v/>
      </c>
      <c r="AU99" s="397" t="str">
        <f t="shared" si="223"/>
        <v/>
      </c>
      <c r="AV99" s="397" t="str">
        <f t="shared" si="223"/>
        <v/>
      </c>
      <c r="AW99" s="397" t="str">
        <f t="shared" si="223"/>
        <v/>
      </c>
      <c r="AX99" s="397" t="str">
        <f t="shared" si="223"/>
        <v/>
      </c>
      <c r="AY99" s="397" t="str">
        <f t="shared" si="223"/>
        <v/>
      </c>
      <c r="AZ99" s="397" t="str">
        <f t="shared" si="223"/>
        <v/>
      </c>
      <c r="BA99" s="397" t="str">
        <f t="shared" si="223"/>
        <v/>
      </c>
      <c r="BB99" s="397" t="str">
        <f t="shared" si="223"/>
        <v/>
      </c>
      <c r="BC99" s="397" t="str">
        <f t="shared" si="223"/>
        <v/>
      </c>
      <c r="BD99" s="397" t="str">
        <f t="shared" si="223"/>
        <v/>
      </c>
      <c r="BE99" s="397" t="str">
        <f t="shared" si="223"/>
        <v/>
      </c>
      <c r="BF99" s="397" t="str">
        <f t="shared" si="223"/>
        <v/>
      </c>
      <c r="BG99" s="397" t="str">
        <f t="shared" si="223"/>
        <v/>
      </c>
      <c r="BH99" s="397" t="str">
        <f t="shared" si="223"/>
        <v/>
      </c>
      <c r="BI99" s="397" t="str">
        <f t="shared" si="223"/>
        <v/>
      </c>
      <c r="BJ99" s="397" t="str">
        <f t="shared" si="223"/>
        <v/>
      </c>
      <c r="BK99" s="397" t="str">
        <f t="shared" si="223"/>
        <v/>
      </c>
      <c r="BL99" s="397" t="str">
        <f t="shared" si="223"/>
        <v/>
      </c>
      <c r="BM99" s="397" t="str">
        <f t="shared" si="223"/>
        <v/>
      </c>
      <c r="BN99" s="397" t="str">
        <f t="shared" si="223"/>
        <v/>
      </c>
      <c r="BO99" s="397" t="str">
        <f t="shared" si="223"/>
        <v/>
      </c>
      <c r="BP99" s="397" t="str">
        <f t="shared" ref="BP99:CU99" si="224">IF(BP$9="1.対象電源",BP56,"")</f>
        <v/>
      </c>
      <c r="BQ99" s="397" t="str">
        <f t="shared" si="224"/>
        <v/>
      </c>
      <c r="BR99" s="397" t="str">
        <f t="shared" si="224"/>
        <v/>
      </c>
      <c r="BS99" s="397" t="str">
        <f t="shared" si="224"/>
        <v/>
      </c>
      <c r="BT99" s="397" t="str">
        <f t="shared" si="224"/>
        <v/>
      </c>
      <c r="BU99" s="397" t="str">
        <f t="shared" si="224"/>
        <v/>
      </c>
      <c r="BV99" s="397" t="str">
        <f t="shared" si="224"/>
        <v/>
      </c>
      <c r="BW99" s="397" t="str">
        <f t="shared" si="224"/>
        <v/>
      </c>
      <c r="BX99" s="397" t="str">
        <f t="shared" si="224"/>
        <v/>
      </c>
      <c r="BY99" s="397" t="str">
        <f t="shared" si="224"/>
        <v/>
      </c>
      <c r="BZ99" s="397" t="str">
        <f t="shared" si="224"/>
        <v/>
      </c>
      <c r="CA99" s="397" t="str">
        <f t="shared" si="224"/>
        <v/>
      </c>
      <c r="CB99" s="397" t="str">
        <f t="shared" si="224"/>
        <v/>
      </c>
      <c r="CC99" s="397" t="str">
        <f t="shared" si="224"/>
        <v/>
      </c>
      <c r="CD99" s="397" t="str">
        <f t="shared" si="224"/>
        <v/>
      </c>
      <c r="CE99" s="397" t="str">
        <f t="shared" si="224"/>
        <v/>
      </c>
      <c r="CF99" s="397" t="str">
        <f t="shared" si="224"/>
        <v/>
      </c>
      <c r="CG99" s="397" t="str">
        <f t="shared" si="224"/>
        <v/>
      </c>
      <c r="CH99" s="397" t="str">
        <f t="shared" si="224"/>
        <v/>
      </c>
      <c r="CI99" s="397" t="str">
        <f t="shared" si="224"/>
        <v/>
      </c>
      <c r="CJ99" s="397" t="str">
        <f t="shared" si="224"/>
        <v/>
      </c>
      <c r="CK99" s="397" t="str">
        <f t="shared" si="224"/>
        <v/>
      </c>
      <c r="CL99" s="397" t="str">
        <f t="shared" si="224"/>
        <v/>
      </c>
      <c r="CM99" s="397" t="str">
        <f t="shared" si="224"/>
        <v/>
      </c>
      <c r="CN99" s="397" t="str">
        <f t="shared" si="224"/>
        <v/>
      </c>
      <c r="CO99" s="397" t="str">
        <f t="shared" si="224"/>
        <v/>
      </c>
      <c r="CP99" s="397" t="str">
        <f t="shared" si="224"/>
        <v/>
      </c>
      <c r="CQ99" s="397" t="str">
        <f t="shared" si="224"/>
        <v/>
      </c>
      <c r="CR99" s="397" t="str">
        <f t="shared" si="224"/>
        <v/>
      </c>
      <c r="CS99" s="397" t="str">
        <f t="shared" si="224"/>
        <v/>
      </c>
      <c r="CT99" s="397" t="str">
        <f t="shared" si="224"/>
        <v/>
      </c>
      <c r="CU99" s="397" t="str">
        <f t="shared" si="224"/>
        <v/>
      </c>
      <c r="CV99" s="397" t="str">
        <f t="shared" ref="CV99:EA99" si="225">IF(CV$9="1.対象電源",CV56,"")</f>
        <v/>
      </c>
      <c r="CW99" s="397" t="str">
        <f t="shared" si="225"/>
        <v/>
      </c>
      <c r="CX99" s="397" t="str">
        <f t="shared" si="225"/>
        <v/>
      </c>
      <c r="CY99" s="397" t="str">
        <f t="shared" si="225"/>
        <v/>
      </c>
      <c r="CZ99" s="397" t="str">
        <f t="shared" si="225"/>
        <v/>
      </c>
      <c r="DA99" s="397" t="str">
        <f t="shared" si="225"/>
        <v/>
      </c>
      <c r="DB99" s="397" t="str">
        <f t="shared" si="225"/>
        <v/>
      </c>
      <c r="DC99" s="397" t="str">
        <f t="shared" si="225"/>
        <v/>
      </c>
      <c r="DD99" s="397" t="str">
        <f t="shared" si="225"/>
        <v/>
      </c>
      <c r="DE99" s="397" t="str">
        <f t="shared" si="225"/>
        <v/>
      </c>
      <c r="DF99" s="397" t="str">
        <f t="shared" si="225"/>
        <v/>
      </c>
      <c r="DG99" s="397" t="str">
        <f t="shared" si="225"/>
        <v/>
      </c>
      <c r="DH99" s="397" t="str">
        <f t="shared" si="225"/>
        <v/>
      </c>
      <c r="DI99" s="397" t="str">
        <f t="shared" si="225"/>
        <v/>
      </c>
      <c r="DJ99" s="397" t="str">
        <f t="shared" si="225"/>
        <v/>
      </c>
      <c r="DK99" s="397" t="str">
        <f t="shared" si="225"/>
        <v/>
      </c>
      <c r="DL99" s="397" t="str">
        <f t="shared" si="225"/>
        <v/>
      </c>
      <c r="DM99" s="397" t="str">
        <f t="shared" si="225"/>
        <v/>
      </c>
      <c r="DN99" s="397" t="str">
        <f t="shared" si="225"/>
        <v/>
      </c>
      <c r="DO99" s="397" t="str">
        <f t="shared" si="225"/>
        <v/>
      </c>
      <c r="DP99" s="397" t="str">
        <f t="shared" si="225"/>
        <v/>
      </c>
      <c r="DQ99" s="397" t="str">
        <f t="shared" si="225"/>
        <v/>
      </c>
      <c r="DR99" s="397" t="str">
        <f t="shared" si="225"/>
        <v/>
      </c>
      <c r="DS99" s="397" t="str">
        <f t="shared" si="225"/>
        <v/>
      </c>
      <c r="DT99" s="397" t="str">
        <f t="shared" si="225"/>
        <v/>
      </c>
      <c r="DU99" s="397" t="str">
        <f t="shared" si="225"/>
        <v/>
      </c>
      <c r="DV99" s="397" t="str">
        <f t="shared" si="225"/>
        <v/>
      </c>
      <c r="DW99" s="397" t="str">
        <f t="shared" si="225"/>
        <v/>
      </c>
      <c r="DX99" s="397" t="str">
        <f t="shared" si="225"/>
        <v/>
      </c>
      <c r="DY99" s="397" t="str">
        <f t="shared" si="225"/>
        <v/>
      </c>
      <c r="DZ99" s="397" t="str">
        <f t="shared" si="225"/>
        <v/>
      </c>
      <c r="EA99" s="397" t="str">
        <f t="shared" si="225"/>
        <v/>
      </c>
      <c r="EB99" s="397" t="str">
        <f t="shared" ref="EB99:EW99" si="226">IF(EB$9="1.対象電源",EB56,"")</f>
        <v/>
      </c>
      <c r="EC99" s="397" t="str">
        <f t="shared" si="226"/>
        <v/>
      </c>
      <c r="ED99" s="397" t="str">
        <f t="shared" si="226"/>
        <v/>
      </c>
      <c r="EE99" s="397" t="str">
        <f t="shared" si="226"/>
        <v/>
      </c>
      <c r="EF99" s="397" t="str">
        <f t="shared" si="226"/>
        <v/>
      </c>
      <c r="EG99" s="397" t="str">
        <f t="shared" si="226"/>
        <v/>
      </c>
      <c r="EH99" s="397" t="str">
        <f t="shared" si="226"/>
        <v/>
      </c>
      <c r="EI99" s="397" t="str">
        <f t="shared" si="226"/>
        <v/>
      </c>
      <c r="EJ99" s="397" t="str">
        <f t="shared" si="226"/>
        <v/>
      </c>
      <c r="EK99" s="397" t="str">
        <f t="shared" si="226"/>
        <v/>
      </c>
      <c r="EL99" s="397" t="str">
        <f t="shared" si="226"/>
        <v/>
      </c>
      <c r="EM99" s="397" t="str">
        <f t="shared" si="226"/>
        <v/>
      </c>
      <c r="EN99" s="397" t="str">
        <f t="shared" si="226"/>
        <v/>
      </c>
      <c r="EO99" s="397" t="str">
        <f t="shared" si="226"/>
        <v/>
      </c>
      <c r="EP99" s="397" t="str">
        <f t="shared" si="226"/>
        <v/>
      </c>
      <c r="EQ99" s="397" t="str">
        <f t="shared" si="226"/>
        <v/>
      </c>
      <c r="ER99" s="397" t="str">
        <f t="shared" si="226"/>
        <v/>
      </c>
      <c r="ES99" s="397" t="str">
        <f t="shared" si="226"/>
        <v/>
      </c>
      <c r="ET99" s="397" t="str">
        <f t="shared" si="226"/>
        <v/>
      </c>
      <c r="EU99" s="397" t="str">
        <f t="shared" si="226"/>
        <v/>
      </c>
      <c r="EV99" s="397" t="str">
        <f t="shared" si="226"/>
        <v/>
      </c>
      <c r="EW99" s="397" t="str">
        <f t="shared" si="226"/>
        <v/>
      </c>
      <c r="EX99" s="330"/>
      <c r="EY99" s="330"/>
      <c r="EZ99" s="330"/>
      <c r="FA99" s="330"/>
      <c r="FB99" s="330"/>
      <c r="FC99" s="330"/>
      <c r="FD99" s="330"/>
      <c r="FE99" s="330"/>
      <c r="FF99" s="330"/>
    </row>
    <row r="100" spans="2:162" outlineLevel="1">
      <c r="B100" s="380" t="s">
        <v>1590</v>
      </c>
      <c r="C100" s="377" t="s">
        <v>32</v>
      </c>
      <c r="D100" s="397" t="str">
        <f t="shared" ref="D100:AI100" si="227">IF(D$9="1.対象電源",D57,"")</f>
        <v/>
      </c>
      <c r="E100" s="397" t="str">
        <f t="shared" si="227"/>
        <v/>
      </c>
      <c r="F100" s="397" t="str">
        <f t="shared" si="227"/>
        <v/>
      </c>
      <c r="G100" s="397" t="str">
        <f t="shared" si="227"/>
        <v/>
      </c>
      <c r="H100" s="397" t="str">
        <f t="shared" si="227"/>
        <v/>
      </c>
      <c r="I100" s="397" t="str">
        <f t="shared" si="227"/>
        <v/>
      </c>
      <c r="J100" s="397" t="str">
        <f t="shared" si="227"/>
        <v/>
      </c>
      <c r="K100" s="397" t="str">
        <f t="shared" si="227"/>
        <v/>
      </c>
      <c r="L100" s="397" t="str">
        <f t="shared" si="227"/>
        <v/>
      </c>
      <c r="M100" s="397" t="str">
        <f t="shared" si="227"/>
        <v/>
      </c>
      <c r="N100" s="397" t="str">
        <f t="shared" si="227"/>
        <v/>
      </c>
      <c r="O100" s="397" t="str">
        <f t="shared" si="227"/>
        <v/>
      </c>
      <c r="P100" s="397" t="str">
        <f t="shared" si="227"/>
        <v/>
      </c>
      <c r="Q100" s="397" t="str">
        <f t="shared" si="227"/>
        <v/>
      </c>
      <c r="R100" s="397" t="str">
        <f t="shared" si="227"/>
        <v/>
      </c>
      <c r="S100" s="397" t="str">
        <f t="shared" si="227"/>
        <v/>
      </c>
      <c r="T100" s="397" t="str">
        <f t="shared" si="227"/>
        <v/>
      </c>
      <c r="U100" s="397" t="str">
        <f t="shared" si="227"/>
        <v/>
      </c>
      <c r="V100" s="397" t="str">
        <f t="shared" si="227"/>
        <v/>
      </c>
      <c r="W100" s="397" t="str">
        <f t="shared" si="227"/>
        <v/>
      </c>
      <c r="X100" s="397" t="str">
        <f t="shared" si="227"/>
        <v/>
      </c>
      <c r="Y100" s="397" t="str">
        <f t="shared" si="227"/>
        <v/>
      </c>
      <c r="Z100" s="397" t="str">
        <f t="shared" si="227"/>
        <v/>
      </c>
      <c r="AA100" s="397" t="str">
        <f t="shared" si="227"/>
        <v/>
      </c>
      <c r="AB100" s="397" t="str">
        <f t="shared" si="227"/>
        <v/>
      </c>
      <c r="AC100" s="397" t="str">
        <f t="shared" si="227"/>
        <v/>
      </c>
      <c r="AD100" s="397" t="str">
        <f t="shared" si="227"/>
        <v/>
      </c>
      <c r="AE100" s="397" t="str">
        <f t="shared" si="227"/>
        <v/>
      </c>
      <c r="AF100" s="397" t="str">
        <f t="shared" si="227"/>
        <v/>
      </c>
      <c r="AG100" s="397" t="str">
        <f t="shared" si="227"/>
        <v/>
      </c>
      <c r="AH100" s="397" t="str">
        <f t="shared" si="227"/>
        <v/>
      </c>
      <c r="AI100" s="397" t="str">
        <f t="shared" si="227"/>
        <v/>
      </c>
      <c r="AJ100" s="397" t="str">
        <f t="shared" ref="AJ100:BO100" si="228">IF(AJ$9="1.対象電源",AJ57,"")</f>
        <v/>
      </c>
      <c r="AK100" s="397" t="str">
        <f t="shared" si="228"/>
        <v/>
      </c>
      <c r="AL100" s="397" t="str">
        <f t="shared" si="228"/>
        <v/>
      </c>
      <c r="AM100" s="397" t="str">
        <f t="shared" si="228"/>
        <v/>
      </c>
      <c r="AN100" s="397" t="str">
        <f t="shared" si="228"/>
        <v/>
      </c>
      <c r="AO100" s="397" t="str">
        <f t="shared" si="228"/>
        <v/>
      </c>
      <c r="AP100" s="397" t="str">
        <f t="shared" si="228"/>
        <v/>
      </c>
      <c r="AQ100" s="397" t="str">
        <f t="shared" si="228"/>
        <v/>
      </c>
      <c r="AR100" s="397" t="str">
        <f t="shared" si="228"/>
        <v/>
      </c>
      <c r="AS100" s="397" t="str">
        <f t="shared" si="228"/>
        <v/>
      </c>
      <c r="AT100" s="397" t="str">
        <f t="shared" si="228"/>
        <v/>
      </c>
      <c r="AU100" s="397" t="str">
        <f t="shared" si="228"/>
        <v/>
      </c>
      <c r="AV100" s="397" t="str">
        <f t="shared" si="228"/>
        <v/>
      </c>
      <c r="AW100" s="397" t="str">
        <f t="shared" si="228"/>
        <v/>
      </c>
      <c r="AX100" s="397" t="str">
        <f t="shared" si="228"/>
        <v/>
      </c>
      <c r="AY100" s="397" t="str">
        <f t="shared" si="228"/>
        <v/>
      </c>
      <c r="AZ100" s="397" t="str">
        <f t="shared" si="228"/>
        <v/>
      </c>
      <c r="BA100" s="397" t="str">
        <f t="shared" si="228"/>
        <v/>
      </c>
      <c r="BB100" s="397" t="str">
        <f t="shared" si="228"/>
        <v/>
      </c>
      <c r="BC100" s="397" t="str">
        <f t="shared" si="228"/>
        <v/>
      </c>
      <c r="BD100" s="397" t="str">
        <f t="shared" si="228"/>
        <v/>
      </c>
      <c r="BE100" s="397" t="str">
        <f t="shared" si="228"/>
        <v/>
      </c>
      <c r="BF100" s="397" t="str">
        <f t="shared" si="228"/>
        <v/>
      </c>
      <c r="BG100" s="397" t="str">
        <f t="shared" si="228"/>
        <v/>
      </c>
      <c r="BH100" s="397" t="str">
        <f t="shared" si="228"/>
        <v/>
      </c>
      <c r="BI100" s="397" t="str">
        <f t="shared" si="228"/>
        <v/>
      </c>
      <c r="BJ100" s="397" t="str">
        <f t="shared" si="228"/>
        <v/>
      </c>
      <c r="BK100" s="397" t="str">
        <f t="shared" si="228"/>
        <v/>
      </c>
      <c r="BL100" s="397" t="str">
        <f t="shared" si="228"/>
        <v/>
      </c>
      <c r="BM100" s="397" t="str">
        <f t="shared" si="228"/>
        <v/>
      </c>
      <c r="BN100" s="397" t="str">
        <f t="shared" si="228"/>
        <v/>
      </c>
      <c r="BO100" s="397" t="str">
        <f t="shared" si="228"/>
        <v/>
      </c>
      <c r="BP100" s="397" t="str">
        <f t="shared" ref="BP100:CU100" si="229">IF(BP$9="1.対象電源",BP57,"")</f>
        <v/>
      </c>
      <c r="BQ100" s="397" t="str">
        <f t="shared" si="229"/>
        <v/>
      </c>
      <c r="BR100" s="397" t="str">
        <f t="shared" si="229"/>
        <v/>
      </c>
      <c r="BS100" s="397" t="str">
        <f t="shared" si="229"/>
        <v/>
      </c>
      <c r="BT100" s="397" t="str">
        <f t="shared" si="229"/>
        <v/>
      </c>
      <c r="BU100" s="397" t="str">
        <f t="shared" si="229"/>
        <v/>
      </c>
      <c r="BV100" s="397" t="str">
        <f t="shared" si="229"/>
        <v/>
      </c>
      <c r="BW100" s="397" t="str">
        <f t="shared" si="229"/>
        <v/>
      </c>
      <c r="BX100" s="397" t="str">
        <f t="shared" si="229"/>
        <v/>
      </c>
      <c r="BY100" s="397" t="str">
        <f t="shared" si="229"/>
        <v/>
      </c>
      <c r="BZ100" s="397" t="str">
        <f t="shared" si="229"/>
        <v/>
      </c>
      <c r="CA100" s="397" t="str">
        <f t="shared" si="229"/>
        <v/>
      </c>
      <c r="CB100" s="397" t="str">
        <f t="shared" si="229"/>
        <v/>
      </c>
      <c r="CC100" s="397" t="str">
        <f t="shared" si="229"/>
        <v/>
      </c>
      <c r="CD100" s="397" t="str">
        <f t="shared" si="229"/>
        <v/>
      </c>
      <c r="CE100" s="397" t="str">
        <f t="shared" si="229"/>
        <v/>
      </c>
      <c r="CF100" s="397" t="str">
        <f t="shared" si="229"/>
        <v/>
      </c>
      <c r="CG100" s="397" t="str">
        <f t="shared" si="229"/>
        <v/>
      </c>
      <c r="CH100" s="397" t="str">
        <f t="shared" si="229"/>
        <v/>
      </c>
      <c r="CI100" s="397" t="str">
        <f t="shared" si="229"/>
        <v/>
      </c>
      <c r="CJ100" s="397" t="str">
        <f t="shared" si="229"/>
        <v/>
      </c>
      <c r="CK100" s="397" t="str">
        <f t="shared" si="229"/>
        <v/>
      </c>
      <c r="CL100" s="397" t="str">
        <f t="shared" si="229"/>
        <v/>
      </c>
      <c r="CM100" s="397" t="str">
        <f t="shared" si="229"/>
        <v/>
      </c>
      <c r="CN100" s="397" t="str">
        <f t="shared" si="229"/>
        <v/>
      </c>
      <c r="CO100" s="397" t="str">
        <f t="shared" si="229"/>
        <v/>
      </c>
      <c r="CP100" s="397" t="str">
        <f t="shared" si="229"/>
        <v/>
      </c>
      <c r="CQ100" s="397" t="str">
        <f t="shared" si="229"/>
        <v/>
      </c>
      <c r="CR100" s="397" t="str">
        <f t="shared" si="229"/>
        <v/>
      </c>
      <c r="CS100" s="397" t="str">
        <f t="shared" si="229"/>
        <v/>
      </c>
      <c r="CT100" s="397" t="str">
        <f t="shared" si="229"/>
        <v/>
      </c>
      <c r="CU100" s="397" t="str">
        <f t="shared" si="229"/>
        <v/>
      </c>
      <c r="CV100" s="397" t="str">
        <f t="shared" ref="CV100:EA100" si="230">IF(CV$9="1.対象電源",CV57,"")</f>
        <v/>
      </c>
      <c r="CW100" s="397" t="str">
        <f t="shared" si="230"/>
        <v/>
      </c>
      <c r="CX100" s="397" t="str">
        <f t="shared" si="230"/>
        <v/>
      </c>
      <c r="CY100" s="397" t="str">
        <f t="shared" si="230"/>
        <v/>
      </c>
      <c r="CZ100" s="397" t="str">
        <f t="shared" si="230"/>
        <v/>
      </c>
      <c r="DA100" s="397" t="str">
        <f t="shared" si="230"/>
        <v/>
      </c>
      <c r="DB100" s="397" t="str">
        <f t="shared" si="230"/>
        <v/>
      </c>
      <c r="DC100" s="397" t="str">
        <f t="shared" si="230"/>
        <v/>
      </c>
      <c r="DD100" s="397" t="str">
        <f t="shared" si="230"/>
        <v/>
      </c>
      <c r="DE100" s="397" t="str">
        <f t="shared" si="230"/>
        <v/>
      </c>
      <c r="DF100" s="397" t="str">
        <f t="shared" si="230"/>
        <v/>
      </c>
      <c r="DG100" s="397" t="str">
        <f t="shared" si="230"/>
        <v/>
      </c>
      <c r="DH100" s="397" t="str">
        <f t="shared" si="230"/>
        <v/>
      </c>
      <c r="DI100" s="397" t="str">
        <f t="shared" si="230"/>
        <v/>
      </c>
      <c r="DJ100" s="397" t="str">
        <f t="shared" si="230"/>
        <v/>
      </c>
      <c r="DK100" s="397" t="str">
        <f t="shared" si="230"/>
        <v/>
      </c>
      <c r="DL100" s="397" t="str">
        <f t="shared" si="230"/>
        <v/>
      </c>
      <c r="DM100" s="397" t="str">
        <f t="shared" si="230"/>
        <v/>
      </c>
      <c r="DN100" s="397" t="str">
        <f t="shared" si="230"/>
        <v/>
      </c>
      <c r="DO100" s="397" t="str">
        <f t="shared" si="230"/>
        <v/>
      </c>
      <c r="DP100" s="397" t="str">
        <f t="shared" si="230"/>
        <v/>
      </c>
      <c r="DQ100" s="397" t="str">
        <f t="shared" si="230"/>
        <v/>
      </c>
      <c r="DR100" s="397" t="str">
        <f t="shared" si="230"/>
        <v/>
      </c>
      <c r="DS100" s="397" t="str">
        <f t="shared" si="230"/>
        <v/>
      </c>
      <c r="DT100" s="397" t="str">
        <f t="shared" si="230"/>
        <v/>
      </c>
      <c r="DU100" s="397" t="str">
        <f t="shared" si="230"/>
        <v/>
      </c>
      <c r="DV100" s="397" t="str">
        <f t="shared" si="230"/>
        <v/>
      </c>
      <c r="DW100" s="397" t="str">
        <f t="shared" si="230"/>
        <v/>
      </c>
      <c r="DX100" s="397" t="str">
        <f t="shared" si="230"/>
        <v/>
      </c>
      <c r="DY100" s="397" t="str">
        <f t="shared" si="230"/>
        <v/>
      </c>
      <c r="DZ100" s="397" t="str">
        <f t="shared" si="230"/>
        <v/>
      </c>
      <c r="EA100" s="397" t="str">
        <f t="shared" si="230"/>
        <v/>
      </c>
      <c r="EB100" s="397" t="str">
        <f t="shared" ref="EB100:EW100" si="231">IF(EB$9="1.対象電源",EB57,"")</f>
        <v/>
      </c>
      <c r="EC100" s="397" t="str">
        <f t="shared" si="231"/>
        <v/>
      </c>
      <c r="ED100" s="397" t="str">
        <f t="shared" si="231"/>
        <v/>
      </c>
      <c r="EE100" s="397" t="str">
        <f t="shared" si="231"/>
        <v/>
      </c>
      <c r="EF100" s="397" t="str">
        <f t="shared" si="231"/>
        <v/>
      </c>
      <c r="EG100" s="397" t="str">
        <f t="shared" si="231"/>
        <v/>
      </c>
      <c r="EH100" s="397" t="str">
        <f t="shared" si="231"/>
        <v/>
      </c>
      <c r="EI100" s="397" t="str">
        <f t="shared" si="231"/>
        <v/>
      </c>
      <c r="EJ100" s="397" t="str">
        <f t="shared" si="231"/>
        <v/>
      </c>
      <c r="EK100" s="397" t="str">
        <f t="shared" si="231"/>
        <v/>
      </c>
      <c r="EL100" s="397" t="str">
        <f t="shared" si="231"/>
        <v/>
      </c>
      <c r="EM100" s="397" t="str">
        <f t="shared" si="231"/>
        <v/>
      </c>
      <c r="EN100" s="397" t="str">
        <f t="shared" si="231"/>
        <v/>
      </c>
      <c r="EO100" s="397" t="str">
        <f t="shared" si="231"/>
        <v/>
      </c>
      <c r="EP100" s="397" t="str">
        <f t="shared" si="231"/>
        <v/>
      </c>
      <c r="EQ100" s="397" t="str">
        <f t="shared" si="231"/>
        <v/>
      </c>
      <c r="ER100" s="397" t="str">
        <f t="shared" si="231"/>
        <v/>
      </c>
      <c r="ES100" s="397" t="str">
        <f t="shared" si="231"/>
        <v/>
      </c>
      <c r="ET100" s="397" t="str">
        <f t="shared" si="231"/>
        <v/>
      </c>
      <c r="EU100" s="397" t="str">
        <f t="shared" si="231"/>
        <v/>
      </c>
      <c r="EV100" s="397" t="str">
        <f t="shared" si="231"/>
        <v/>
      </c>
      <c r="EW100" s="397" t="str">
        <f t="shared" si="231"/>
        <v/>
      </c>
      <c r="EX100" s="330"/>
      <c r="EY100" s="330"/>
      <c r="EZ100" s="330"/>
      <c r="FA100" s="330"/>
      <c r="FB100" s="330"/>
      <c r="FC100" s="330"/>
      <c r="FD100" s="330"/>
      <c r="FE100" s="330"/>
      <c r="FF100" s="330"/>
    </row>
    <row r="101" spans="2:162" outlineLevel="1">
      <c r="B101" s="382"/>
      <c r="C101" s="377" t="s">
        <v>32</v>
      </c>
      <c r="D101" s="397"/>
      <c r="E101" s="397"/>
      <c r="F101" s="397"/>
      <c r="G101" s="397"/>
      <c r="H101" s="397"/>
      <c r="I101" s="397"/>
      <c r="J101" s="397"/>
      <c r="K101" s="397"/>
      <c r="L101" s="397"/>
      <c r="M101" s="397"/>
      <c r="N101" s="397"/>
      <c r="O101" s="397"/>
      <c r="P101" s="397"/>
      <c r="Q101" s="397"/>
      <c r="R101" s="397"/>
      <c r="S101" s="397"/>
      <c r="T101" s="397"/>
      <c r="U101" s="397"/>
      <c r="V101" s="397"/>
      <c r="W101" s="397"/>
      <c r="X101" s="397"/>
      <c r="Y101" s="397"/>
      <c r="Z101" s="397"/>
      <c r="AA101" s="397"/>
      <c r="AB101" s="397"/>
      <c r="AC101" s="397"/>
      <c r="AD101" s="397"/>
      <c r="AE101" s="397"/>
      <c r="AF101" s="397"/>
      <c r="AG101" s="397"/>
      <c r="AH101" s="397"/>
      <c r="AI101" s="397"/>
      <c r="AJ101" s="397"/>
      <c r="AK101" s="397"/>
      <c r="AL101" s="397"/>
      <c r="AM101" s="397"/>
      <c r="AN101" s="397"/>
      <c r="AO101" s="397"/>
      <c r="AP101" s="397"/>
      <c r="AQ101" s="397"/>
      <c r="AR101" s="397"/>
      <c r="AS101" s="397"/>
      <c r="AT101" s="397"/>
      <c r="AU101" s="397"/>
      <c r="AV101" s="397"/>
      <c r="AW101" s="397"/>
      <c r="AX101" s="397"/>
      <c r="AY101" s="397"/>
      <c r="AZ101" s="397"/>
      <c r="BA101" s="397"/>
      <c r="BB101" s="397"/>
      <c r="BC101" s="397"/>
      <c r="BD101" s="397"/>
      <c r="BE101" s="397"/>
      <c r="BF101" s="397"/>
      <c r="BG101" s="397"/>
      <c r="BH101" s="397"/>
      <c r="BI101" s="397"/>
      <c r="BJ101" s="397"/>
      <c r="BK101" s="397"/>
      <c r="BL101" s="397"/>
      <c r="BM101" s="397"/>
      <c r="BN101" s="397"/>
      <c r="BO101" s="397"/>
      <c r="BP101" s="397"/>
      <c r="BQ101" s="397"/>
      <c r="BR101" s="397"/>
      <c r="BS101" s="397"/>
      <c r="BT101" s="397"/>
      <c r="BU101" s="397"/>
      <c r="BV101" s="397"/>
      <c r="BW101" s="397"/>
      <c r="BX101" s="397"/>
      <c r="BY101" s="397"/>
      <c r="BZ101" s="397"/>
      <c r="CA101" s="397"/>
      <c r="CB101" s="397"/>
      <c r="CC101" s="397"/>
      <c r="CD101" s="397"/>
      <c r="CE101" s="397"/>
      <c r="CF101" s="397"/>
      <c r="CG101" s="397"/>
      <c r="CH101" s="397"/>
      <c r="CI101" s="397"/>
      <c r="CJ101" s="397"/>
      <c r="CK101" s="397"/>
      <c r="CL101" s="397"/>
      <c r="CM101" s="397"/>
      <c r="CN101" s="397"/>
      <c r="CO101" s="397"/>
      <c r="CP101" s="397"/>
      <c r="CQ101" s="397"/>
      <c r="CR101" s="397"/>
      <c r="CS101" s="397"/>
      <c r="CT101" s="397"/>
      <c r="CU101" s="397"/>
      <c r="CV101" s="397"/>
      <c r="CW101" s="397"/>
      <c r="CX101" s="397"/>
      <c r="CY101" s="397"/>
      <c r="CZ101" s="397"/>
      <c r="DA101" s="397"/>
      <c r="DB101" s="397"/>
      <c r="DC101" s="397"/>
      <c r="DD101" s="397"/>
      <c r="DE101" s="397"/>
      <c r="DF101" s="397"/>
      <c r="DG101" s="397"/>
      <c r="DH101" s="397"/>
      <c r="DI101" s="397"/>
      <c r="DJ101" s="397"/>
      <c r="DK101" s="397"/>
      <c r="DL101" s="397"/>
      <c r="DM101" s="397"/>
      <c r="DN101" s="397"/>
      <c r="DO101" s="397"/>
      <c r="DP101" s="397"/>
      <c r="DQ101" s="397"/>
      <c r="DR101" s="397"/>
      <c r="DS101" s="397"/>
      <c r="DT101" s="397"/>
      <c r="DU101" s="397"/>
      <c r="DV101" s="397"/>
      <c r="DW101" s="397"/>
      <c r="DX101" s="397"/>
      <c r="DY101" s="397"/>
      <c r="DZ101" s="397"/>
      <c r="EA101" s="397"/>
      <c r="EB101" s="397"/>
      <c r="EC101" s="397"/>
      <c r="ED101" s="397"/>
      <c r="EE101" s="397"/>
      <c r="EF101" s="397"/>
      <c r="EG101" s="397"/>
      <c r="EH101" s="397"/>
      <c r="EI101" s="397"/>
      <c r="EJ101" s="397"/>
      <c r="EK101" s="397"/>
      <c r="EL101" s="397"/>
      <c r="EM101" s="397"/>
      <c r="EN101" s="397"/>
      <c r="EO101" s="397"/>
      <c r="EP101" s="397"/>
      <c r="EQ101" s="397"/>
      <c r="ER101" s="397"/>
      <c r="ES101" s="397"/>
      <c r="ET101" s="397"/>
      <c r="EU101" s="397"/>
      <c r="EV101" s="397"/>
      <c r="EW101" s="397"/>
      <c r="EX101" s="330"/>
      <c r="EY101" s="330"/>
      <c r="EZ101" s="330"/>
      <c r="FA101" s="330"/>
      <c r="FB101" s="330"/>
      <c r="FC101" s="330"/>
      <c r="FD101" s="330"/>
      <c r="FE101" s="330"/>
      <c r="FF101" s="330"/>
    </row>
    <row r="102" spans="2:162" outlineLevel="1">
      <c r="B102" s="376" t="s">
        <v>1236</v>
      </c>
      <c r="C102" s="377" t="s">
        <v>32</v>
      </c>
      <c r="D102" s="397" t="str">
        <f t="shared" ref="D102:AI102" si="232">IF(D$9="1.対象電源",D59,"")</f>
        <v/>
      </c>
      <c r="E102" s="397" t="str">
        <f t="shared" si="232"/>
        <v/>
      </c>
      <c r="F102" s="397" t="str">
        <f t="shared" si="232"/>
        <v/>
      </c>
      <c r="G102" s="397" t="str">
        <f t="shared" si="232"/>
        <v/>
      </c>
      <c r="H102" s="397" t="str">
        <f t="shared" si="232"/>
        <v/>
      </c>
      <c r="I102" s="397" t="str">
        <f t="shared" si="232"/>
        <v/>
      </c>
      <c r="J102" s="397" t="str">
        <f t="shared" si="232"/>
        <v/>
      </c>
      <c r="K102" s="397" t="str">
        <f t="shared" si="232"/>
        <v/>
      </c>
      <c r="L102" s="397" t="str">
        <f t="shared" si="232"/>
        <v/>
      </c>
      <c r="M102" s="397" t="str">
        <f t="shared" si="232"/>
        <v/>
      </c>
      <c r="N102" s="397" t="str">
        <f t="shared" si="232"/>
        <v/>
      </c>
      <c r="O102" s="397" t="str">
        <f t="shared" si="232"/>
        <v/>
      </c>
      <c r="P102" s="397" t="str">
        <f t="shared" si="232"/>
        <v/>
      </c>
      <c r="Q102" s="397" t="str">
        <f t="shared" si="232"/>
        <v/>
      </c>
      <c r="R102" s="397" t="str">
        <f t="shared" si="232"/>
        <v/>
      </c>
      <c r="S102" s="397" t="str">
        <f t="shared" si="232"/>
        <v/>
      </c>
      <c r="T102" s="397" t="str">
        <f t="shared" si="232"/>
        <v/>
      </c>
      <c r="U102" s="397" t="str">
        <f t="shared" si="232"/>
        <v/>
      </c>
      <c r="V102" s="397" t="str">
        <f t="shared" si="232"/>
        <v/>
      </c>
      <c r="W102" s="397" t="str">
        <f t="shared" si="232"/>
        <v/>
      </c>
      <c r="X102" s="397" t="str">
        <f t="shared" si="232"/>
        <v/>
      </c>
      <c r="Y102" s="397" t="str">
        <f t="shared" si="232"/>
        <v/>
      </c>
      <c r="Z102" s="397" t="str">
        <f t="shared" si="232"/>
        <v/>
      </c>
      <c r="AA102" s="397" t="str">
        <f t="shared" si="232"/>
        <v/>
      </c>
      <c r="AB102" s="397" t="str">
        <f t="shared" si="232"/>
        <v/>
      </c>
      <c r="AC102" s="397" t="str">
        <f t="shared" si="232"/>
        <v/>
      </c>
      <c r="AD102" s="397" t="str">
        <f t="shared" si="232"/>
        <v/>
      </c>
      <c r="AE102" s="397" t="str">
        <f t="shared" si="232"/>
        <v/>
      </c>
      <c r="AF102" s="397" t="str">
        <f t="shared" si="232"/>
        <v/>
      </c>
      <c r="AG102" s="397" t="str">
        <f t="shared" si="232"/>
        <v/>
      </c>
      <c r="AH102" s="397" t="str">
        <f t="shared" si="232"/>
        <v/>
      </c>
      <c r="AI102" s="397" t="str">
        <f t="shared" si="232"/>
        <v/>
      </c>
      <c r="AJ102" s="397" t="str">
        <f t="shared" ref="AJ102:BO102" si="233">IF(AJ$9="1.対象電源",AJ59,"")</f>
        <v/>
      </c>
      <c r="AK102" s="397" t="str">
        <f t="shared" si="233"/>
        <v/>
      </c>
      <c r="AL102" s="397" t="str">
        <f t="shared" si="233"/>
        <v/>
      </c>
      <c r="AM102" s="397" t="str">
        <f t="shared" si="233"/>
        <v/>
      </c>
      <c r="AN102" s="397" t="str">
        <f t="shared" si="233"/>
        <v/>
      </c>
      <c r="AO102" s="397" t="str">
        <f t="shared" si="233"/>
        <v/>
      </c>
      <c r="AP102" s="397" t="str">
        <f t="shared" si="233"/>
        <v/>
      </c>
      <c r="AQ102" s="397" t="str">
        <f t="shared" si="233"/>
        <v/>
      </c>
      <c r="AR102" s="397" t="str">
        <f t="shared" si="233"/>
        <v/>
      </c>
      <c r="AS102" s="397" t="str">
        <f t="shared" si="233"/>
        <v/>
      </c>
      <c r="AT102" s="397" t="str">
        <f t="shared" si="233"/>
        <v/>
      </c>
      <c r="AU102" s="397" t="str">
        <f t="shared" si="233"/>
        <v/>
      </c>
      <c r="AV102" s="397" t="str">
        <f t="shared" si="233"/>
        <v/>
      </c>
      <c r="AW102" s="397" t="str">
        <f t="shared" si="233"/>
        <v/>
      </c>
      <c r="AX102" s="397" t="str">
        <f t="shared" si="233"/>
        <v/>
      </c>
      <c r="AY102" s="397" t="str">
        <f t="shared" si="233"/>
        <v/>
      </c>
      <c r="AZ102" s="397" t="str">
        <f t="shared" si="233"/>
        <v/>
      </c>
      <c r="BA102" s="397" t="str">
        <f t="shared" si="233"/>
        <v/>
      </c>
      <c r="BB102" s="397" t="str">
        <f t="shared" si="233"/>
        <v/>
      </c>
      <c r="BC102" s="397" t="str">
        <f t="shared" si="233"/>
        <v/>
      </c>
      <c r="BD102" s="397" t="str">
        <f t="shared" si="233"/>
        <v/>
      </c>
      <c r="BE102" s="397" t="str">
        <f t="shared" si="233"/>
        <v/>
      </c>
      <c r="BF102" s="397" t="str">
        <f t="shared" si="233"/>
        <v/>
      </c>
      <c r="BG102" s="397" t="str">
        <f t="shared" si="233"/>
        <v/>
      </c>
      <c r="BH102" s="397" t="str">
        <f t="shared" si="233"/>
        <v/>
      </c>
      <c r="BI102" s="397" t="str">
        <f t="shared" si="233"/>
        <v/>
      </c>
      <c r="BJ102" s="397" t="str">
        <f t="shared" si="233"/>
        <v/>
      </c>
      <c r="BK102" s="397" t="str">
        <f t="shared" si="233"/>
        <v/>
      </c>
      <c r="BL102" s="397" t="str">
        <f t="shared" si="233"/>
        <v/>
      </c>
      <c r="BM102" s="397" t="str">
        <f t="shared" si="233"/>
        <v/>
      </c>
      <c r="BN102" s="397" t="str">
        <f t="shared" si="233"/>
        <v/>
      </c>
      <c r="BO102" s="397" t="str">
        <f t="shared" si="233"/>
        <v/>
      </c>
      <c r="BP102" s="397" t="str">
        <f t="shared" ref="BP102:CU102" si="234">IF(BP$9="1.対象電源",BP59,"")</f>
        <v/>
      </c>
      <c r="BQ102" s="397" t="str">
        <f t="shared" si="234"/>
        <v/>
      </c>
      <c r="BR102" s="397" t="str">
        <f t="shared" si="234"/>
        <v/>
      </c>
      <c r="BS102" s="397" t="str">
        <f t="shared" si="234"/>
        <v/>
      </c>
      <c r="BT102" s="397" t="str">
        <f t="shared" si="234"/>
        <v/>
      </c>
      <c r="BU102" s="397" t="str">
        <f t="shared" si="234"/>
        <v/>
      </c>
      <c r="BV102" s="397" t="str">
        <f t="shared" si="234"/>
        <v/>
      </c>
      <c r="BW102" s="397" t="str">
        <f t="shared" si="234"/>
        <v/>
      </c>
      <c r="BX102" s="397" t="str">
        <f t="shared" si="234"/>
        <v/>
      </c>
      <c r="BY102" s="397" t="str">
        <f t="shared" si="234"/>
        <v/>
      </c>
      <c r="BZ102" s="397" t="str">
        <f t="shared" si="234"/>
        <v/>
      </c>
      <c r="CA102" s="397" t="str">
        <f t="shared" si="234"/>
        <v/>
      </c>
      <c r="CB102" s="397" t="str">
        <f t="shared" si="234"/>
        <v/>
      </c>
      <c r="CC102" s="397" t="str">
        <f t="shared" si="234"/>
        <v/>
      </c>
      <c r="CD102" s="397" t="str">
        <f t="shared" si="234"/>
        <v/>
      </c>
      <c r="CE102" s="397" t="str">
        <f t="shared" si="234"/>
        <v/>
      </c>
      <c r="CF102" s="397" t="str">
        <f t="shared" si="234"/>
        <v/>
      </c>
      <c r="CG102" s="397" t="str">
        <f t="shared" si="234"/>
        <v/>
      </c>
      <c r="CH102" s="397" t="str">
        <f t="shared" si="234"/>
        <v/>
      </c>
      <c r="CI102" s="397" t="str">
        <f t="shared" si="234"/>
        <v/>
      </c>
      <c r="CJ102" s="397" t="str">
        <f t="shared" si="234"/>
        <v/>
      </c>
      <c r="CK102" s="397" t="str">
        <f t="shared" si="234"/>
        <v/>
      </c>
      <c r="CL102" s="397" t="str">
        <f t="shared" si="234"/>
        <v/>
      </c>
      <c r="CM102" s="397" t="str">
        <f t="shared" si="234"/>
        <v/>
      </c>
      <c r="CN102" s="397" t="str">
        <f t="shared" si="234"/>
        <v/>
      </c>
      <c r="CO102" s="397" t="str">
        <f t="shared" si="234"/>
        <v/>
      </c>
      <c r="CP102" s="397" t="str">
        <f t="shared" si="234"/>
        <v/>
      </c>
      <c r="CQ102" s="397" t="str">
        <f t="shared" si="234"/>
        <v/>
      </c>
      <c r="CR102" s="397" t="str">
        <f t="shared" si="234"/>
        <v/>
      </c>
      <c r="CS102" s="397" t="str">
        <f t="shared" si="234"/>
        <v/>
      </c>
      <c r="CT102" s="397" t="str">
        <f t="shared" si="234"/>
        <v/>
      </c>
      <c r="CU102" s="397" t="str">
        <f t="shared" si="234"/>
        <v/>
      </c>
      <c r="CV102" s="397" t="str">
        <f t="shared" ref="CV102:EA102" si="235">IF(CV$9="1.対象電源",CV59,"")</f>
        <v/>
      </c>
      <c r="CW102" s="397" t="str">
        <f t="shared" si="235"/>
        <v/>
      </c>
      <c r="CX102" s="397" t="str">
        <f t="shared" si="235"/>
        <v/>
      </c>
      <c r="CY102" s="397" t="str">
        <f t="shared" si="235"/>
        <v/>
      </c>
      <c r="CZ102" s="397" t="str">
        <f t="shared" si="235"/>
        <v/>
      </c>
      <c r="DA102" s="397" t="str">
        <f t="shared" si="235"/>
        <v/>
      </c>
      <c r="DB102" s="397" t="str">
        <f t="shared" si="235"/>
        <v/>
      </c>
      <c r="DC102" s="397" t="str">
        <f t="shared" si="235"/>
        <v/>
      </c>
      <c r="DD102" s="397" t="str">
        <f t="shared" si="235"/>
        <v/>
      </c>
      <c r="DE102" s="397" t="str">
        <f t="shared" si="235"/>
        <v/>
      </c>
      <c r="DF102" s="397" t="str">
        <f t="shared" si="235"/>
        <v/>
      </c>
      <c r="DG102" s="397" t="str">
        <f t="shared" si="235"/>
        <v/>
      </c>
      <c r="DH102" s="397" t="str">
        <f t="shared" si="235"/>
        <v/>
      </c>
      <c r="DI102" s="397" t="str">
        <f t="shared" si="235"/>
        <v/>
      </c>
      <c r="DJ102" s="397" t="str">
        <f t="shared" si="235"/>
        <v/>
      </c>
      <c r="DK102" s="397" t="str">
        <f t="shared" si="235"/>
        <v/>
      </c>
      <c r="DL102" s="397" t="str">
        <f t="shared" si="235"/>
        <v/>
      </c>
      <c r="DM102" s="397" t="str">
        <f t="shared" si="235"/>
        <v/>
      </c>
      <c r="DN102" s="397" t="str">
        <f t="shared" si="235"/>
        <v/>
      </c>
      <c r="DO102" s="397" t="str">
        <f t="shared" si="235"/>
        <v/>
      </c>
      <c r="DP102" s="397" t="str">
        <f t="shared" si="235"/>
        <v/>
      </c>
      <c r="DQ102" s="397" t="str">
        <f t="shared" si="235"/>
        <v/>
      </c>
      <c r="DR102" s="397" t="str">
        <f t="shared" si="235"/>
        <v/>
      </c>
      <c r="DS102" s="397" t="str">
        <f t="shared" si="235"/>
        <v/>
      </c>
      <c r="DT102" s="397" t="str">
        <f t="shared" si="235"/>
        <v/>
      </c>
      <c r="DU102" s="397" t="str">
        <f t="shared" si="235"/>
        <v/>
      </c>
      <c r="DV102" s="397" t="str">
        <f t="shared" si="235"/>
        <v/>
      </c>
      <c r="DW102" s="397" t="str">
        <f t="shared" si="235"/>
        <v/>
      </c>
      <c r="DX102" s="397" t="str">
        <f t="shared" si="235"/>
        <v/>
      </c>
      <c r="DY102" s="397" t="str">
        <f t="shared" si="235"/>
        <v/>
      </c>
      <c r="DZ102" s="397" t="str">
        <f t="shared" si="235"/>
        <v/>
      </c>
      <c r="EA102" s="397" t="str">
        <f t="shared" si="235"/>
        <v/>
      </c>
      <c r="EB102" s="397" t="str">
        <f t="shared" ref="EB102:EW102" si="236">IF(EB$9="1.対象電源",EB59,"")</f>
        <v/>
      </c>
      <c r="EC102" s="397" t="str">
        <f t="shared" si="236"/>
        <v/>
      </c>
      <c r="ED102" s="397" t="str">
        <f t="shared" si="236"/>
        <v/>
      </c>
      <c r="EE102" s="397" t="str">
        <f t="shared" si="236"/>
        <v/>
      </c>
      <c r="EF102" s="397" t="str">
        <f t="shared" si="236"/>
        <v/>
      </c>
      <c r="EG102" s="397" t="str">
        <f t="shared" si="236"/>
        <v/>
      </c>
      <c r="EH102" s="397" t="str">
        <f t="shared" si="236"/>
        <v/>
      </c>
      <c r="EI102" s="397" t="str">
        <f t="shared" si="236"/>
        <v/>
      </c>
      <c r="EJ102" s="397" t="str">
        <f t="shared" si="236"/>
        <v/>
      </c>
      <c r="EK102" s="397" t="str">
        <f t="shared" si="236"/>
        <v/>
      </c>
      <c r="EL102" s="397" t="str">
        <f t="shared" si="236"/>
        <v/>
      </c>
      <c r="EM102" s="397" t="str">
        <f t="shared" si="236"/>
        <v/>
      </c>
      <c r="EN102" s="397" t="str">
        <f t="shared" si="236"/>
        <v/>
      </c>
      <c r="EO102" s="397" t="str">
        <f t="shared" si="236"/>
        <v/>
      </c>
      <c r="EP102" s="397" t="str">
        <f t="shared" si="236"/>
        <v/>
      </c>
      <c r="EQ102" s="397" t="str">
        <f t="shared" si="236"/>
        <v/>
      </c>
      <c r="ER102" s="397" t="str">
        <f t="shared" si="236"/>
        <v/>
      </c>
      <c r="ES102" s="397" t="str">
        <f t="shared" si="236"/>
        <v/>
      </c>
      <c r="ET102" s="397" t="str">
        <f t="shared" si="236"/>
        <v/>
      </c>
      <c r="EU102" s="397" t="str">
        <f t="shared" si="236"/>
        <v/>
      </c>
      <c r="EV102" s="397" t="str">
        <f t="shared" si="236"/>
        <v/>
      </c>
      <c r="EW102" s="397" t="str">
        <f t="shared" si="236"/>
        <v/>
      </c>
      <c r="EX102" s="330"/>
      <c r="EY102" s="330"/>
      <c r="EZ102" s="330"/>
      <c r="FA102" s="330"/>
      <c r="FB102" s="330"/>
      <c r="FC102" s="330"/>
      <c r="FD102" s="330"/>
      <c r="FE102" s="330"/>
      <c r="FF102" s="330"/>
    </row>
    <row r="103" spans="2:162" outlineLevel="1">
      <c r="B103" s="380" t="s">
        <v>1666</v>
      </c>
      <c r="C103" s="377" t="s">
        <v>32</v>
      </c>
      <c r="D103" s="397" t="str">
        <f t="shared" ref="D103:AI103" si="237">IF(D$9="1.対象電源",D60,"")</f>
        <v/>
      </c>
      <c r="E103" s="397" t="str">
        <f t="shared" si="237"/>
        <v/>
      </c>
      <c r="F103" s="397" t="str">
        <f t="shared" si="237"/>
        <v/>
      </c>
      <c r="G103" s="397" t="str">
        <f t="shared" si="237"/>
        <v/>
      </c>
      <c r="H103" s="397" t="str">
        <f t="shared" si="237"/>
        <v/>
      </c>
      <c r="I103" s="397" t="str">
        <f t="shared" si="237"/>
        <v/>
      </c>
      <c r="J103" s="397" t="str">
        <f t="shared" si="237"/>
        <v/>
      </c>
      <c r="K103" s="397" t="str">
        <f t="shared" si="237"/>
        <v/>
      </c>
      <c r="L103" s="397" t="str">
        <f t="shared" si="237"/>
        <v/>
      </c>
      <c r="M103" s="397" t="str">
        <f t="shared" si="237"/>
        <v/>
      </c>
      <c r="N103" s="397" t="str">
        <f t="shared" si="237"/>
        <v/>
      </c>
      <c r="O103" s="397" t="str">
        <f t="shared" si="237"/>
        <v/>
      </c>
      <c r="P103" s="397" t="str">
        <f t="shared" si="237"/>
        <v/>
      </c>
      <c r="Q103" s="397" t="str">
        <f t="shared" si="237"/>
        <v/>
      </c>
      <c r="R103" s="397" t="str">
        <f t="shared" si="237"/>
        <v/>
      </c>
      <c r="S103" s="397" t="str">
        <f t="shared" si="237"/>
        <v/>
      </c>
      <c r="T103" s="397" t="str">
        <f t="shared" si="237"/>
        <v/>
      </c>
      <c r="U103" s="397" t="str">
        <f t="shared" si="237"/>
        <v/>
      </c>
      <c r="V103" s="397" t="str">
        <f t="shared" si="237"/>
        <v/>
      </c>
      <c r="W103" s="397" t="str">
        <f t="shared" si="237"/>
        <v/>
      </c>
      <c r="X103" s="397" t="str">
        <f t="shared" si="237"/>
        <v/>
      </c>
      <c r="Y103" s="397" t="str">
        <f t="shared" si="237"/>
        <v/>
      </c>
      <c r="Z103" s="397" t="str">
        <f t="shared" si="237"/>
        <v/>
      </c>
      <c r="AA103" s="397" t="str">
        <f t="shared" si="237"/>
        <v/>
      </c>
      <c r="AB103" s="397" t="str">
        <f t="shared" si="237"/>
        <v/>
      </c>
      <c r="AC103" s="397" t="str">
        <f t="shared" si="237"/>
        <v/>
      </c>
      <c r="AD103" s="397" t="str">
        <f t="shared" si="237"/>
        <v/>
      </c>
      <c r="AE103" s="397" t="str">
        <f t="shared" si="237"/>
        <v/>
      </c>
      <c r="AF103" s="397" t="str">
        <f t="shared" si="237"/>
        <v/>
      </c>
      <c r="AG103" s="397" t="str">
        <f t="shared" si="237"/>
        <v/>
      </c>
      <c r="AH103" s="397" t="str">
        <f t="shared" si="237"/>
        <v/>
      </c>
      <c r="AI103" s="397" t="str">
        <f t="shared" si="237"/>
        <v/>
      </c>
      <c r="AJ103" s="397" t="str">
        <f t="shared" ref="AJ103:BO103" si="238">IF(AJ$9="1.対象電源",AJ60,"")</f>
        <v/>
      </c>
      <c r="AK103" s="397" t="str">
        <f t="shared" si="238"/>
        <v/>
      </c>
      <c r="AL103" s="397" t="str">
        <f t="shared" si="238"/>
        <v/>
      </c>
      <c r="AM103" s="397" t="str">
        <f t="shared" si="238"/>
        <v/>
      </c>
      <c r="AN103" s="397" t="str">
        <f t="shared" si="238"/>
        <v/>
      </c>
      <c r="AO103" s="397" t="str">
        <f t="shared" si="238"/>
        <v/>
      </c>
      <c r="AP103" s="397" t="str">
        <f t="shared" si="238"/>
        <v/>
      </c>
      <c r="AQ103" s="397" t="str">
        <f t="shared" si="238"/>
        <v/>
      </c>
      <c r="AR103" s="397" t="str">
        <f t="shared" si="238"/>
        <v/>
      </c>
      <c r="AS103" s="397" t="str">
        <f t="shared" si="238"/>
        <v/>
      </c>
      <c r="AT103" s="397" t="str">
        <f t="shared" si="238"/>
        <v/>
      </c>
      <c r="AU103" s="397" t="str">
        <f t="shared" si="238"/>
        <v/>
      </c>
      <c r="AV103" s="397" t="str">
        <f t="shared" si="238"/>
        <v/>
      </c>
      <c r="AW103" s="397" t="str">
        <f t="shared" si="238"/>
        <v/>
      </c>
      <c r="AX103" s="397" t="str">
        <f t="shared" si="238"/>
        <v/>
      </c>
      <c r="AY103" s="397" t="str">
        <f t="shared" si="238"/>
        <v/>
      </c>
      <c r="AZ103" s="397" t="str">
        <f t="shared" si="238"/>
        <v/>
      </c>
      <c r="BA103" s="397" t="str">
        <f t="shared" si="238"/>
        <v/>
      </c>
      <c r="BB103" s="397" t="str">
        <f t="shared" si="238"/>
        <v/>
      </c>
      <c r="BC103" s="397" t="str">
        <f t="shared" si="238"/>
        <v/>
      </c>
      <c r="BD103" s="397" t="str">
        <f t="shared" si="238"/>
        <v/>
      </c>
      <c r="BE103" s="397" t="str">
        <f t="shared" si="238"/>
        <v/>
      </c>
      <c r="BF103" s="397" t="str">
        <f t="shared" si="238"/>
        <v/>
      </c>
      <c r="BG103" s="397" t="str">
        <f t="shared" si="238"/>
        <v/>
      </c>
      <c r="BH103" s="397" t="str">
        <f t="shared" si="238"/>
        <v/>
      </c>
      <c r="BI103" s="397" t="str">
        <f t="shared" si="238"/>
        <v/>
      </c>
      <c r="BJ103" s="397" t="str">
        <f t="shared" si="238"/>
        <v/>
      </c>
      <c r="BK103" s="397" t="str">
        <f t="shared" si="238"/>
        <v/>
      </c>
      <c r="BL103" s="397" t="str">
        <f t="shared" si="238"/>
        <v/>
      </c>
      <c r="BM103" s="397" t="str">
        <f t="shared" si="238"/>
        <v/>
      </c>
      <c r="BN103" s="397" t="str">
        <f t="shared" si="238"/>
        <v/>
      </c>
      <c r="BO103" s="397" t="str">
        <f t="shared" si="238"/>
        <v/>
      </c>
      <c r="BP103" s="397" t="str">
        <f t="shared" ref="BP103:CU103" si="239">IF(BP$9="1.対象電源",BP60,"")</f>
        <v/>
      </c>
      <c r="BQ103" s="397" t="str">
        <f t="shared" si="239"/>
        <v/>
      </c>
      <c r="BR103" s="397" t="str">
        <f t="shared" si="239"/>
        <v/>
      </c>
      <c r="BS103" s="397" t="str">
        <f t="shared" si="239"/>
        <v/>
      </c>
      <c r="BT103" s="397" t="str">
        <f t="shared" si="239"/>
        <v/>
      </c>
      <c r="BU103" s="397" t="str">
        <f t="shared" si="239"/>
        <v/>
      </c>
      <c r="BV103" s="397" t="str">
        <f t="shared" si="239"/>
        <v/>
      </c>
      <c r="BW103" s="397" t="str">
        <f t="shared" si="239"/>
        <v/>
      </c>
      <c r="BX103" s="397" t="str">
        <f t="shared" si="239"/>
        <v/>
      </c>
      <c r="BY103" s="397" t="str">
        <f t="shared" si="239"/>
        <v/>
      </c>
      <c r="BZ103" s="397" t="str">
        <f t="shared" si="239"/>
        <v/>
      </c>
      <c r="CA103" s="397" t="str">
        <f t="shared" si="239"/>
        <v/>
      </c>
      <c r="CB103" s="397" t="str">
        <f t="shared" si="239"/>
        <v/>
      </c>
      <c r="CC103" s="397" t="str">
        <f t="shared" si="239"/>
        <v/>
      </c>
      <c r="CD103" s="397" t="str">
        <f t="shared" si="239"/>
        <v/>
      </c>
      <c r="CE103" s="397" t="str">
        <f t="shared" si="239"/>
        <v/>
      </c>
      <c r="CF103" s="397" t="str">
        <f t="shared" si="239"/>
        <v/>
      </c>
      <c r="CG103" s="397" t="str">
        <f t="shared" si="239"/>
        <v/>
      </c>
      <c r="CH103" s="397" t="str">
        <f t="shared" si="239"/>
        <v/>
      </c>
      <c r="CI103" s="397" t="str">
        <f t="shared" si="239"/>
        <v/>
      </c>
      <c r="CJ103" s="397" t="str">
        <f t="shared" si="239"/>
        <v/>
      </c>
      <c r="CK103" s="397" t="str">
        <f t="shared" si="239"/>
        <v/>
      </c>
      <c r="CL103" s="397" t="str">
        <f t="shared" si="239"/>
        <v/>
      </c>
      <c r="CM103" s="397" t="str">
        <f t="shared" si="239"/>
        <v/>
      </c>
      <c r="CN103" s="397" t="str">
        <f t="shared" si="239"/>
        <v/>
      </c>
      <c r="CO103" s="397" t="str">
        <f t="shared" si="239"/>
        <v/>
      </c>
      <c r="CP103" s="397" t="str">
        <f t="shared" si="239"/>
        <v/>
      </c>
      <c r="CQ103" s="397" t="str">
        <f t="shared" si="239"/>
        <v/>
      </c>
      <c r="CR103" s="397" t="str">
        <f t="shared" si="239"/>
        <v/>
      </c>
      <c r="CS103" s="397" t="str">
        <f t="shared" si="239"/>
        <v/>
      </c>
      <c r="CT103" s="397" t="str">
        <f t="shared" si="239"/>
        <v/>
      </c>
      <c r="CU103" s="397" t="str">
        <f t="shared" si="239"/>
        <v/>
      </c>
      <c r="CV103" s="397" t="str">
        <f t="shared" ref="CV103:EA103" si="240">IF(CV$9="1.対象電源",CV60,"")</f>
        <v/>
      </c>
      <c r="CW103" s="397" t="str">
        <f t="shared" si="240"/>
        <v/>
      </c>
      <c r="CX103" s="397" t="str">
        <f t="shared" si="240"/>
        <v/>
      </c>
      <c r="CY103" s="397" t="str">
        <f t="shared" si="240"/>
        <v/>
      </c>
      <c r="CZ103" s="397" t="str">
        <f t="shared" si="240"/>
        <v/>
      </c>
      <c r="DA103" s="397" t="str">
        <f t="shared" si="240"/>
        <v/>
      </c>
      <c r="DB103" s="397" t="str">
        <f t="shared" si="240"/>
        <v/>
      </c>
      <c r="DC103" s="397" t="str">
        <f t="shared" si="240"/>
        <v/>
      </c>
      <c r="DD103" s="397" t="str">
        <f t="shared" si="240"/>
        <v/>
      </c>
      <c r="DE103" s="397" t="str">
        <f t="shared" si="240"/>
        <v/>
      </c>
      <c r="DF103" s="397" t="str">
        <f t="shared" si="240"/>
        <v/>
      </c>
      <c r="DG103" s="397" t="str">
        <f t="shared" si="240"/>
        <v/>
      </c>
      <c r="DH103" s="397" t="str">
        <f t="shared" si="240"/>
        <v/>
      </c>
      <c r="DI103" s="397" t="str">
        <f t="shared" si="240"/>
        <v/>
      </c>
      <c r="DJ103" s="397" t="str">
        <f t="shared" si="240"/>
        <v/>
      </c>
      <c r="DK103" s="397" t="str">
        <f t="shared" si="240"/>
        <v/>
      </c>
      <c r="DL103" s="397" t="str">
        <f t="shared" si="240"/>
        <v/>
      </c>
      <c r="DM103" s="397" t="str">
        <f t="shared" si="240"/>
        <v/>
      </c>
      <c r="DN103" s="397" t="str">
        <f t="shared" si="240"/>
        <v/>
      </c>
      <c r="DO103" s="397" t="str">
        <f t="shared" si="240"/>
        <v/>
      </c>
      <c r="DP103" s="397" t="str">
        <f t="shared" si="240"/>
        <v/>
      </c>
      <c r="DQ103" s="397" t="str">
        <f t="shared" si="240"/>
        <v/>
      </c>
      <c r="DR103" s="397" t="str">
        <f t="shared" si="240"/>
        <v/>
      </c>
      <c r="DS103" s="397" t="str">
        <f t="shared" si="240"/>
        <v/>
      </c>
      <c r="DT103" s="397" t="str">
        <f t="shared" si="240"/>
        <v/>
      </c>
      <c r="DU103" s="397" t="str">
        <f t="shared" si="240"/>
        <v/>
      </c>
      <c r="DV103" s="397" t="str">
        <f t="shared" si="240"/>
        <v/>
      </c>
      <c r="DW103" s="397" t="str">
        <f t="shared" si="240"/>
        <v/>
      </c>
      <c r="DX103" s="397" t="str">
        <f t="shared" si="240"/>
        <v/>
      </c>
      <c r="DY103" s="397" t="str">
        <f t="shared" si="240"/>
        <v/>
      </c>
      <c r="DZ103" s="397" t="str">
        <f t="shared" si="240"/>
        <v/>
      </c>
      <c r="EA103" s="397" t="str">
        <f t="shared" si="240"/>
        <v/>
      </c>
      <c r="EB103" s="397" t="str">
        <f t="shared" ref="EB103:EW103" si="241">IF(EB$9="1.対象電源",EB60,"")</f>
        <v/>
      </c>
      <c r="EC103" s="397" t="str">
        <f t="shared" si="241"/>
        <v/>
      </c>
      <c r="ED103" s="397" t="str">
        <f t="shared" si="241"/>
        <v/>
      </c>
      <c r="EE103" s="397" t="str">
        <f t="shared" si="241"/>
        <v/>
      </c>
      <c r="EF103" s="397" t="str">
        <f t="shared" si="241"/>
        <v/>
      </c>
      <c r="EG103" s="397" t="str">
        <f t="shared" si="241"/>
        <v/>
      </c>
      <c r="EH103" s="397" t="str">
        <f t="shared" si="241"/>
        <v/>
      </c>
      <c r="EI103" s="397" t="str">
        <f t="shared" si="241"/>
        <v/>
      </c>
      <c r="EJ103" s="397" t="str">
        <f t="shared" si="241"/>
        <v/>
      </c>
      <c r="EK103" s="397" t="str">
        <f t="shared" si="241"/>
        <v/>
      </c>
      <c r="EL103" s="397" t="str">
        <f t="shared" si="241"/>
        <v/>
      </c>
      <c r="EM103" s="397" t="str">
        <f t="shared" si="241"/>
        <v/>
      </c>
      <c r="EN103" s="397" t="str">
        <f t="shared" si="241"/>
        <v/>
      </c>
      <c r="EO103" s="397" t="str">
        <f t="shared" si="241"/>
        <v/>
      </c>
      <c r="EP103" s="397" t="str">
        <f t="shared" si="241"/>
        <v/>
      </c>
      <c r="EQ103" s="397" t="str">
        <f t="shared" si="241"/>
        <v/>
      </c>
      <c r="ER103" s="397" t="str">
        <f t="shared" si="241"/>
        <v/>
      </c>
      <c r="ES103" s="397" t="str">
        <f t="shared" si="241"/>
        <v/>
      </c>
      <c r="ET103" s="397" t="str">
        <f t="shared" si="241"/>
        <v/>
      </c>
      <c r="EU103" s="397" t="str">
        <f t="shared" si="241"/>
        <v/>
      </c>
      <c r="EV103" s="397" t="str">
        <f t="shared" si="241"/>
        <v/>
      </c>
      <c r="EW103" s="397" t="str">
        <f t="shared" si="241"/>
        <v/>
      </c>
      <c r="EX103" s="330"/>
      <c r="EY103" s="330"/>
      <c r="EZ103" s="330"/>
      <c r="FA103" s="330"/>
      <c r="FB103" s="330"/>
      <c r="FC103" s="330"/>
      <c r="FD103" s="330"/>
      <c r="FE103" s="330"/>
      <c r="FF103" s="330"/>
    </row>
    <row r="104" spans="2:162" outlineLevel="1">
      <c r="B104" s="382"/>
      <c r="C104" s="377" t="s">
        <v>32</v>
      </c>
      <c r="D104" s="397"/>
      <c r="E104" s="397"/>
      <c r="F104" s="397"/>
      <c r="G104" s="397"/>
      <c r="H104" s="397"/>
      <c r="I104" s="397"/>
      <c r="J104" s="397"/>
      <c r="K104" s="397"/>
      <c r="L104" s="397"/>
      <c r="M104" s="397"/>
      <c r="N104" s="397"/>
      <c r="O104" s="397"/>
      <c r="P104" s="397"/>
      <c r="Q104" s="397"/>
      <c r="R104" s="397"/>
      <c r="S104" s="397"/>
      <c r="T104" s="397"/>
      <c r="U104" s="397"/>
      <c r="V104" s="397"/>
      <c r="W104" s="397"/>
      <c r="X104" s="397"/>
      <c r="Y104" s="397"/>
      <c r="Z104" s="397"/>
      <c r="AA104" s="397"/>
      <c r="AB104" s="397"/>
      <c r="AC104" s="397"/>
      <c r="AD104" s="397"/>
      <c r="AE104" s="397"/>
      <c r="AF104" s="397"/>
      <c r="AG104" s="397"/>
      <c r="AH104" s="397"/>
      <c r="AI104" s="397"/>
      <c r="AJ104" s="397"/>
      <c r="AK104" s="397"/>
      <c r="AL104" s="397"/>
      <c r="AM104" s="397"/>
      <c r="AN104" s="397"/>
      <c r="AO104" s="397"/>
      <c r="AP104" s="397"/>
      <c r="AQ104" s="397"/>
      <c r="AR104" s="397"/>
      <c r="AS104" s="397"/>
      <c r="AT104" s="397"/>
      <c r="AU104" s="397"/>
      <c r="AV104" s="397"/>
      <c r="AW104" s="397"/>
      <c r="AX104" s="397"/>
      <c r="AY104" s="397"/>
      <c r="AZ104" s="397"/>
      <c r="BA104" s="397"/>
      <c r="BB104" s="397"/>
      <c r="BC104" s="397"/>
      <c r="BD104" s="397"/>
      <c r="BE104" s="397"/>
      <c r="BF104" s="397"/>
      <c r="BG104" s="397"/>
      <c r="BH104" s="397"/>
      <c r="BI104" s="397"/>
      <c r="BJ104" s="397"/>
      <c r="BK104" s="397"/>
      <c r="BL104" s="397"/>
      <c r="BM104" s="397"/>
      <c r="BN104" s="397"/>
      <c r="BO104" s="397"/>
      <c r="BP104" s="397"/>
      <c r="BQ104" s="397"/>
      <c r="BR104" s="397"/>
      <c r="BS104" s="397"/>
      <c r="BT104" s="397"/>
      <c r="BU104" s="397"/>
      <c r="BV104" s="397"/>
      <c r="BW104" s="397"/>
      <c r="BX104" s="397"/>
      <c r="BY104" s="397"/>
      <c r="BZ104" s="397"/>
      <c r="CA104" s="397"/>
      <c r="CB104" s="397"/>
      <c r="CC104" s="397"/>
      <c r="CD104" s="397"/>
      <c r="CE104" s="397"/>
      <c r="CF104" s="397"/>
      <c r="CG104" s="397"/>
      <c r="CH104" s="397"/>
      <c r="CI104" s="397"/>
      <c r="CJ104" s="397"/>
      <c r="CK104" s="397"/>
      <c r="CL104" s="397"/>
      <c r="CM104" s="397"/>
      <c r="CN104" s="397"/>
      <c r="CO104" s="397"/>
      <c r="CP104" s="397"/>
      <c r="CQ104" s="397"/>
      <c r="CR104" s="397"/>
      <c r="CS104" s="397"/>
      <c r="CT104" s="397"/>
      <c r="CU104" s="397"/>
      <c r="CV104" s="397"/>
      <c r="CW104" s="397"/>
      <c r="CX104" s="397"/>
      <c r="CY104" s="397"/>
      <c r="CZ104" s="397"/>
      <c r="DA104" s="397"/>
      <c r="DB104" s="397"/>
      <c r="DC104" s="397"/>
      <c r="DD104" s="397"/>
      <c r="DE104" s="397"/>
      <c r="DF104" s="397"/>
      <c r="DG104" s="397"/>
      <c r="DH104" s="397"/>
      <c r="DI104" s="397"/>
      <c r="DJ104" s="397"/>
      <c r="DK104" s="397"/>
      <c r="DL104" s="397"/>
      <c r="DM104" s="397"/>
      <c r="DN104" s="397"/>
      <c r="DO104" s="397"/>
      <c r="DP104" s="397"/>
      <c r="DQ104" s="397"/>
      <c r="DR104" s="397"/>
      <c r="DS104" s="397"/>
      <c r="DT104" s="397"/>
      <c r="DU104" s="397"/>
      <c r="DV104" s="397"/>
      <c r="DW104" s="397"/>
      <c r="DX104" s="397"/>
      <c r="DY104" s="397"/>
      <c r="DZ104" s="397"/>
      <c r="EA104" s="397"/>
      <c r="EB104" s="397"/>
      <c r="EC104" s="397"/>
      <c r="ED104" s="397"/>
      <c r="EE104" s="397"/>
      <c r="EF104" s="397"/>
      <c r="EG104" s="397"/>
      <c r="EH104" s="397"/>
      <c r="EI104" s="397"/>
      <c r="EJ104" s="397"/>
      <c r="EK104" s="397"/>
      <c r="EL104" s="397"/>
      <c r="EM104" s="397"/>
      <c r="EN104" s="397"/>
      <c r="EO104" s="397"/>
      <c r="EP104" s="397"/>
      <c r="EQ104" s="397"/>
      <c r="ER104" s="397"/>
      <c r="ES104" s="397"/>
      <c r="ET104" s="397"/>
      <c r="EU104" s="397"/>
      <c r="EV104" s="397"/>
      <c r="EW104" s="397"/>
      <c r="EX104" s="330"/>
      <c r="EY104" s="330"/>
      <c r="EZ104" s="330"/>
      <c r="FA104" s="330"/>
      <c r="FB104" s="330"/>
      <c r="FC104" s="330"/>
      <c r="FD104" s="330"/>
      <c r="FE104" s="330"/>
      <c r="FF104" s="330"/>
    </row>
    <row r="105" spans="2:162" outlineLevel="1">
      <c r="B105" s="376" t="s">
        <v>574</v>
      </c>
      <c r="C105" s="377" t="s">
        <v>32</v>
      </c>
      <c r="D105" s="397" t="str">
        <f t="shared" ref="D105:D112" si="242">IF(D$9="1.対象電源",D63,"")</f>
        <v/>
      </c>
      <c r="E105" s="397" t="str">
        <f t="shared" ref="E105:BP105" si="243">IF(E$9="1.対象電源",E63,"")</f>
        <v/>
      </c>
      <c r="F105" s="397" t="str">
        <f t="shared" si="243"/>
        <v/>
      </c>
      <c r="G105" s="397" t="str">
        <f t="shared" si="243"/>
        <v/>
      </c>
      <c r="H105" s="397" t="str">
        <f t="shared" si="243"/>
        <v/>
      </c>
      <c r="I105" s="397" t="str">
        <f t="shared" si="243"/>
        <v/>
      </c>
      <c r="J105" s="397" t="str">
        <f t="shared" si="243"/>
        <v/>
      </c>
      <c r="K105" s="397" t="str">
        <f t="shared" si="243"/>
        <v/>
      </c>
      <c r="L105" s="397" t="str">
        <f t="shared" si="243"/>
        <v/>
      </c>
      <c r="M105" s="397" t="str">
        <f t="shared" si="243"/>
        <v/>
      </c>
      <c r="N105" s="397" t="str">
        <f t="shared" si="243"/>
        <v/>
      </c>
      <c r="O105" s="397" t="str">
        <f t="shared" si="243"/>
        <v/>
      </c>
      <c r="P105" s="397" t="str">
        <f t="shared" si="243"/>
        <v/>
      </c>
      <c r="Q105" s="397" t="str">
        <f t="shared" si="243"/>
        <v/>
      </c>
      <c r="R105" s="397" t="str">
        <f t="shared" si="243"/>
        <v/>
      </c>
      <c r="S105" s="397" t="str">
        <f t="shared" si="243"/>
        <v/>
      </c>
      <c r="T105" s="397" t="str">
        <f t="shared" si="243"/>
        <v/>
      </c>
      <c r="U105" s="397" t="str">
        <f t="shared" si="243"/>
        <v/>
      </c>
      <c r="V105" s="397" t="str">
        <f t="shared" si="243"/>
        <v/>
      </c>
      <c r="W105" s="397" t="str">
        <f t="shared" si="243"/>
        <v/>
      </c>
      <c r="X105" s="397" t="str">
        <f t="shared" si="243"/>
        <v/>
      </c>
      <c r="Y105" s="397" t="str">
        <f t="shared" si="243"/>
        <v/>
      </c>
      <c r="Z105" s="397" t="str">
        <f t="shared" si="243"/>
        <v/>
      </c>
      <c r="AA105" s="397" t="str">
        <f t="shared" si="243"/>
        <v/>
      </c>
      <c r="AB105" s="397" t="str">
        <f t="shared" si="243"/>
        <v/>
      </c>
      <c r="AC105" s="397" t="str">
        <f t="shared" si="243"/>
        <v/>
      </c>
      <c r="AD105" s="397" t="str">
        <f t="shared" si="243"/>
        <v/>
      </c>
      <c r="AE105" s="397" t="str">
        <f t="shared" si="243"/>
        <v/>
      </c>
      <c r="AF105" s="397" t="str">
        <f t="shared" si="243"/>
        <v/>
      </c>
      <c r="AG105" s="397" t="str">
        <f t="shared" si="243"/>
        <v/>
      </c>
      <c r="AH105" s="397" t="str">
        <f t="shared" si="243"/>
        <v/>
      </c>
      <c r="AI105" s="397" t="str">
        <f t="shared" si="243"/>
        <v/>
      </c>
      <c r="AJ105" s="397" t="str">
        <f t="shared" si="243"/>
        <v/>
      </c>
      <c r="AK105" s="397" t="str">
        <f t="shared" si="243"/>
        <v/>
      </c>
      <c r="AL105" s="397" t="str">
        <f t="shared" si="243"/>
        <v/>
      </c>
      <c r="AM105" s="397" t="str">
        <f t="shared" si="243"/>
        <v/>
      </c>
      <c r="AN105" s="397" t="str">
        <f t="shared" si="243"/>
        <v/>
      </c>
      <c r="AO105" s="397" t="str">
        <f t="shared" si="243"/>
        <v/>
      </c>
      <c r="AP105" s="397" t="str">
        <f t="shared" si="243"/>
        <v/>
      </c>
      <c r="AQ105" s="397" t="str">
        <f t="shared" si="243"/>
        <v/>
      </c>
      <c r="AR105" s="397" t="str">
        <f t="shared" si="243"/>
        <v/>
      </c>
      <c r="AS105" s="397" t="str">
        <f t="shared" si="243"/>
        <v/>
      </c>
      <c r="AT105" s="397" t="str">
        <f t="shared" si="243"/>
        <v/>
      </c>
      <c r="AU105" s="397" t="str">
        <f t="shared" si="243"/>
        <v/>
      </c>
      <c r="AV105" s="397" t="str">
        <f t="shared" si="243"/>
        <v/>
      </c>
      <c r="AW105" s="397" t="str">
        <f t="shared" si="243"/>
        <v/>
      </c>
      <c r="AX105" s="397" t="str">
        <f t="shared" si="243"/>
        <v/>
      </c>
      <c r="AY105" s="397" t="str">
        <f t="shared" si="243"/>
        <v/>
      </c>
      <c r="AZ105" s="397" t="str">
        <f t="shared" si="243"/>
        <v/>
      </c>
      <c r="BA105" s="397" t="str">
        <f t="shared" si="243"/>
        <v/>
      </c>
      <c r="BB105" s="397" t="str">
        <f t="shared" si="243"/>
        <v/>
      </c>
      <c r="BC105" s="397" t="str">
        <f t="shared" si="243"/>
        <v/>
      </c>
      <c r="BD105" s="397" t="str">
        <f t="shared" si="243"/>
        <v/>
      </c>
      <c r="BE105" s="397" t="str">
        <f t="shared" si="243"/>
        <v/>
      </c>
      <c r="BF105" s="397" t="str">
        <f t="shared" si="243"/>
        <v/>
      </c>
      <c r="BG105" s="397" t="str">
        <f t="shared" si="243"/>
        <v/>
      </c>
      <c r="BH105" s="397" t="str">
        <f t="shared" si="243"/>
        <v/>
      </c>
      <c r="BI105" s="397" t="str">
        <f t="shared" si="243"/>
        <v/>
      </c>
      <c r="BJ105" s="397" t="str">
        <f t="shared" si="243"/>
        <v/>
      </c>
      <c r="BK105" s="397" t="str">
        <f t="shared" si="243"/>
        <v/>
      </c>
      <c r="BL105" s="397" t="str">
        <f t="shared" si="243"/>
        <v/>
      </c>
      <c r="BM105" s="397" t="str">
        <f t="shared" si="243"/>
        <v/>
      </c>
      <c r="BN105" s="397" t="str">
        <f t="shared" si="243"/>
        <v/>
      </c>
      <c r="BO105" s="397" t="str">
        <f t="shared" si="243"/>
        <v/>
      </c>
      <c r="BP105" s="397" t="str">
        <f t="shared" si="243"/>
        <v/>
      </c>
      <c r="BQ105" s="397" t="str">
        <f t="shared" ref="BQ105:EB105" si="244">IF(BQ$9="1.対象電源",BQ63,"")</f>
        <v/>
      </c>
      <c r="BR105" s="397" t="str">
        <f t="shared" si="244"/>
        <v/>
      </c>
      <c r="BS105" s="397" t="str">
        <f t="shared" si="244"/>
        <v/>
      </c>
      <c r="BT105" s="397" t="str">
        <f t="shared" si="244"/>
        <v/>
      </c>
      <c r="BU105" s="397" t="str">
        <f t="shared" si="244"/>
        <v/>
      </c>
      <c r="BV105" s="397" t="str">
        <f t="shared" si="244"/>
        <v/>
      </c>
      <c r="BW105" s="397" t="str">
        <f t="shared" si="244"/>
        <v/>
      </c>
      <c r="BX105" s="397" t="str">
        <f t="shared" si="244"/>
        <v/>
      </c>
      <c r="BY105" s="397" t="str">
        <f t="shared" si="244"/>
        <v/>
      </c>
      <c r="BZ105" s="397" t="str">
        <f t="shared" si="244"/>
        <v/>
      </c>
      <c r="CA105" s="397" t="str">
        <f t="shared" si="244"/>
        <v/>
      </c>
      <c r="CB105" s="397" t="str">
        <f t="shared" si="244"/>
        <v/>
      </c>
      <c r="CC105" s="397" t="str">
        <f t="shared" si="244"/>
        <v/>
      </c>
      <c r="CD105" s="397" t="str">
        <f t="shared" si="244"/>
        <v/>
      </c>
      <c r="CE105" s="397" t="str">
        <f t="shared" si="244"/>
        <v/>
      </c>
      <c r="CF105" s="397" t="str">
        <f t="shared" si="244"/>
        <v/>
      </c>
      <c r="CG105" s="397" t="str">
        <f t="shared" si="244"/>
        <v/>
      </c>
      <c r="CH105" s="397" t="str">
        <f t="shared" si="244"/>
        <v/>
      </c>
      <c r="CI105" s="397" t="str">
        <f t="shared" si="244"/>
        <v/>
      </c>
      <c r="CJ105" s="397" t="str">
        <f t="shared" si="244"/>
        <v/>
      </c>
      <c r="CK105" s="397" t="str">
        <f t="shared" si="244"/>
        <v/>
      </c>
      <c r="CL105" s="397" t="str">
        <f t="shared" si="244"/>
        <v/>
      </c>
      <c r="CM105" s="397" t="str">
        <f t="shared" si="244"/>
        <v/>
      </c>
      <c r="CN105" s="397" t="str">
        <f t="shared" si="244"/>
        <v/>
      </c>
      <c r="CO105" s="397" t="str">
        <f t="shared" si="244"/>
        <v/>
      </c>
      <c r="CP105" s="397" t="str">
        <f t="shared" si="244"/>
        <v/>
      </c>
      <c r="CQ105" s="397" t="str">
        <f t="shared" si="244"/>
        <v/>
      </c>
      <c r="CR105" s="397" t="str">
        <f t="shared" si="244"/>
        <v/>
      </c>
      <c r="CS105" s="397" t="str">
        <f t="shared" si="244"/>
        <v/>
      </c>
      <c r="CT105" s="397" t="str">
        <f t="shared" si="244"/>
        <v/>
      </c>
      <c r="CU105" s="397" t="str">
        <f t="shared" si="244"/>
        <v/>
      </c>
      <c r="CV105" s="397" t="str">
        <f t="shared" si="244"/>
        <v/>
      </c>
      <c r="CW105" s="397" t="str">
        <f t="shared" si="244"/>
        <v/>
      </c>
      <c r="CX105" s="397" t="str">
        <f t="shared" si="244"/>
        <v/>
      </c>
      <c r="CY105" s="397" t="str">
        <f t="shared" si="244"/>
        <v/>
      </c>
      <c r="CZ105" s="397" t="str">
        <f t="shared" si="244"/>
        <v/>
      </c>
      <c r="DA105" s="397" t="str">
        <f t="shared" si="244"/>
        <v/>
      </c>
      <c r="DB105" s="397" t="str">
        <f t="shared" si="244"/>
        <v/>
      </c>
      <c r="DC105" s="397" t="str">
        <f t="shared" si="244"/>
        <v/>
      </c>
      <c r="DD105" s="397" t="str">
        <f t="shared" si="244"/>
        <v/>
      </c>
      <c r="DE105" s="397" t="str">
        <f t="shared" si="244"/>
        <v/>
      </c>
      <c r="DF105" s="397" t="str">
        <f t="shared" si="244"/>
        <v/>
      </c>
      <c r="DG105" s="397" t="str">
        <f t="shared" si="244"/>
        <v/>
      </c>
      <c r="DH105" s="397" t="str">
        <f t="shared" si="244"/>
        <v/>
      </c>
      <c r="DI105" s="397" t="str">
        <f t="shared" si="244"/>
        <v/>
      </c>
      <c r="DJ105" s="397" t="str">
        <f t="shared" si="244"/>
        <v/>
      </c>
      <c r="DK105" s="397" t="str">
        <f t="shared" si="244"/>
        <v/>
      </c>
      <c r="DL105" s="397" t="str">
        <f t="shared" si="244"/>
        <v/>
      </c>
      <c r="DM105" s="397" t="str">
        <f t="shared" si="244"/>
        <v/>
      </c>
      <c r="DN105" s="397" t="str">
        <f t="shared" si="244"/>
        <v/>
      </c>
      <c r="DO105" s="397" t="str">
        <f t="shared" si="244"/>
        <v/>
      </c>
      <c r="DP105" s="397" t="str">
        <f t="shared" si="244"/>
        <v/>
      </c>
      <c r="DQ105" s="397" t="str">
        <f t="shared" si="244"/>
        <v/>
      </c>
      <c r="DR105" s="397" t="str">
        <f t="shared" si="244"/>
        <v/>
      </c>
      <c r="DS105" s="397" t="str">
        <f t="shared" si="244"/>
        <v/>
      </c>
      <c r="DT105" s="397" t="str">
        <f t="shared" si="244"/>
        <v/>
      </c>
      <c r="DU105" s="397" t="str">
        <f t="shared" si="244"/>
        <v/>
      </c>
      <c r="DV105" s="397" t="str">
        <f t="shared" si="244"/>
        <v/>
      </c>
      <c r="DW105" s="397" t="str">
        <f t="shared" si="244"/>
        <v/>
      </c>
      <c r="DX105" s="397" t="str">
        <f t="shared" si="244"/>
        <v/>
      </c>
      <c r="DY105" s="397" t="str">
        <f t="shared" si="244"/>
        <v/>
      </c>
      <c r="DZ105" s="397" t="str">
        <f t="shared" si="244"/>
        <v/>
      </c>
      <c r="EA105" s="397" t="str">
        <f t="shared" si="244"/>
        <v/>
      </c>
      <c r="EB105" s="397" t="str">
        <f t="shared" si="244"/>
        <v/>
      </c>
      <c r="EC105" s="397" t="str">
        <f t="shared" ref="EC105:EW105" si="245">IF(EC$9="1.対象電源",EC63,"")</f>
        <v/>
      </c>
      <c r="ED105" s="397" t="str">
        <f t="shared" si="245"/>
        <v/>
      </c>
      <c r="EE105" s="397" t="str">
        <f t="shared" si="245"/>
        <v/>
      </c>
      <c r="EF105" s="397" t="str">
        <f t="shared" si="245"/>
        <v/>
      </c>
      <c r="EG105" s="397" t="str">
        <f t="shared" si="245"/>
        <v/>
      </c>
      <c r="EH105" s="397" t="str">
        <f t="shared" si="245"/>
        <v/>
      </c>
      <c r="EI105" s="397" t="str">
        <f t="shared" si="245"/>
        <v/>
      </c>
      <c r="EJ105" s="397" t="str">
        <f t="shared" si="245"/>
        <v/>
      </c>
      <c r="EK105" s="397" t="str">
        <f t="shared" si="245"/>
        <v/>
      </c>
      <c r="EL105" s="397" t="str">
        <f t="shared" si="245"/>
        <v/>
      </c>
      <c r="EM105" s="397" t="str">
        <f t="shared" si="245"/>
        <v/>
      </c>
      <c r="EN105" s="397" t="str">
        <f t="shared" si="245"/>
        <v/>
      </c>
      <c r="EO105" s="397" t="str">
        <f t="shared" si="245"/>
        <v/>
      </c>
      <c r="EP105" s="397" t="str">
        <f t="shared" si="245"/>
        <v/>
      </c>
      <c r="EQ105" s="397" t="str">
        <f t="shared" si="245"/>
        <v/>
      </c>
      <c r="ER105" s="397" t="str">
        <f t="shared" si="245"/>
        <v/>
      </c>
      <c r="ES105" s="397" t="str">
        <f t="shared" si="245"/>
        <v/>
      </c>
      <c r="ET105" s="397" t="str">
        <f t="shared" si="245"/>
        <v/>
      </c>
      <c r="EU105" s="397" t="str">
        <f t="shared" si="245"/>
        <v/>
      </c>
      <c r="EV105" s="397" t="str">
        <f t="shared" si="245"/>
        <v/>
      </c>
      <c r="EW105" s="397" t="str">
        <f t="shared" si="245"/>
        <v/>
      </c>
      <c r="EX105" s="330"/>
      <c r="EY105" s="330"/>
      <c r="EZ105" s="330"/>
      <c r="FA105" s="330"/>
      <c r="FB105" s="330"/>
      <c r="FC105" s="330"/>
      <c r="FD105" s="330"/>
      <c r="FE105" s="330"/>
      <c r="FF105" s="330"/>
    </row>
    <row r="106" spans="2:162" outlineLevel="1">
      <c r="B106" s="380" t="s">
        <v>1667</v>
      </c>
      <c r="C106" s="377" t="s">
        <v>32</v>
      </c>
      <c r="D106" s="397" t="str">
        <f t="shared" si="242"/>
        <v/>
      </c>
      <c r="E106" s="397" t="str">
        <f t="shared" ref="E106:BP106" si="246">IF(E$9="1.対象電源",E64,"")</f>
        <v/>
      </c>
      <c r="F106" s="397" t="str">
        <f t="shared" si="246"/>
        <v/>
      </c>
      <c r="G106" s="397" t="str">
        <f t="shared" si="246"/>
        <v/>
      </c>
      <c r="H106" s="397" t="str">
        <f t="shared" si="246"/>
        <v/>
      </c>
      <c r="I106" s="397" t="str">
        <f t="shared" si="246"/>
        <v/>
      </c>
      <c r="J106" s="397" t="str">
        <f t="shared" si="246"/>
        <v/>
      </c>
      <c r="K106" s="397" t="str">
        <f t="shared" si="246"/>
        <v/>
      </c>
      <c r="L106" s="397" t="str">
        <f t="shared" si="246"/>
        <v/>
      </c>
      <c r="M106" s="397" t="str">
        <f t="shared" si="246"/>
        <v/>
      </c>
      <c r="N106" s="397" t="str">
        <f t="shared" si="246"/>
        <v/>
      </c>
      <c r="O106" s="397" t="str">
        <f t="shared" si="246"/>
        <v/>
      </c>
      <c r="P106" s="397" t="str">
        <f t="shared" si="246"/>
        <v/>
      </c>
      <c r="Q106" s="397" t="str">
        <f t="shared" si="246"/>
        <v/>
      </c>
      <c r="R106" s="397" t="str">
        <f t="shared" si="246"/>
        <v/>
      </c>
      <c r="S106" s="397" t="str">
        <f t="shared" si="246"/>
        <v/>
      </c>
      <c r="T106" s="397" t="str">
        <f t="shared" si="246"/>
        <v/>
      </c>
      <c r="U106" s="397" t="str">
        <f t="shared" si="246"/>
        <v/>
      </c>
      <c r="V106" s="397" t="str">
        <f t="shared" si="246"/>
        <v/>
      </c>
      <c r="W106" s="397" t="str">
        <f t="shared" si="246"/>
        <v/>
      </c>
      <c r="X106" s="397" t="str">
        <f t="shared" si="246"/>
        <v/>
      </c>
      <c r="Y106" s="397" t="str">
        <f t="shared" si="246"/>
        <v/>
      </c>
      <c r="Z106" s="397" t="str">
        <f t="shared" si="246"/>
        <v/>
      </c>
      <c r="AA106" s="397" t="str">
        <f t="shared" si="246"/>
        <v/>
      </c>
      <c r="AB106" s="397" t="str">
        <f t="shared" si="246"/>
        <v/>
      </c>
      <c r="AC106" s="397" t="str">
        <f t="shared" si="246"/>
        <v/>
      </c>
      <c r="AD106" s="397" t="str">
        <f t="shared" si="246"/>
        <v/>
      </c>
      <c r="AE106" s="397" t="str">
        <f t="shared" si="246"/>
        <v/>
      </c>
      <c r="AF106" s="397" t="str">
        <f t="shared" si="246"/>
        <v/>
      </c>
      <c r="AG106" s="397" t="str">
        <f t="shared" si="246"/>
        <v/>
      </c>
      <c r="AH106" s="397" t="str">
        <f t="shared" si="246"/>
        <v/>
      </c>
      <c r="AI106" s="397" t="str">
        <f t="shared" si="246"/>
        <v/>
      </c>
      <c r="AJ106" s="397" t="str">
        <f t="shared" si="246"/>
        <v/>
      </c>
      <c r="AK106" s="397" t="str">
        <f t="shared" si="246"/>
        <v/>
      </c>
      <c r="AL106" s="397" t="str">
        <f t="shared" si="246"/>
        <v/>
      </c>
      <c r="AM106" s="397" t="str">
        <f t="shared" si="246"/>
        <v/>
      </c>
      <c r="AN106" s="397" t="str">
        <f t="shared" si="246"/>
        <v/>
      </c>
      <c r="AO106" s="397" t="str">
        <f t="shared" si="246"/>
        <v/>
      </c>
      <c r="AP106" s="397" t="str">
        <f t="shared" si="246"/>
        <v/>
      </c>
      <c r="AQ106" s="397" t="str">
        <f t="shared" si="246"/>
        <v/>
      </c>
      <c r="AR106" s="397" t="str">
        <f t="shared" si="246"/>
        <v/>
      </c>
      <c r="AS106" s="397" t="str">
        <f t="shared" si="246"/>
        <v/>
      </c>
      <c r="AT106" s="397" t="str">
        <f t="shared" si="246"/>
        <v/>
      </c>
      <c r="AU106" s="397" t="str">
        <f t="shared" si="246"/>
        <v/>
      </c>
      <c r="AV106" s="397" t="str">
        <f t="shared" si="246"/>
        <v/>
      </c>
      <c r="AW106" s="397" t="str">
        <f t="shared" si="246"/>
        <v/>
      </c>
      <c r="AX106" s="397" t="str">
        <f t="shared" si="246"/>
        <v/>
      </c>
      <c r="AY106" s="397" t="str">
        <f t="shared" si="246"/>
        <v/>
      </c>
      <c r="AZ106" s="397" t="str">
        <f t="shared" si="246"/>
        <v/>
      </c>
      <c r="BA106" s="397" t="str">
        <f t="shared" si="246"/>
        <v/>
      </c>
      <c r="BB106" s="397" t="str">
        <f t="shared" si="246"/>
        <v/>
      </c>
      <c r="BC106" s="397" t="str">
        <f t="shared" si="246"/>
        <v/>
      </c>
      <c r="BD106" s="397" t="str">
        <f t="shared" si="246"/>
        <v/>
      </c>
      <c r="BE106" s="397" t="str">
        <f t="shared" si="246"/>
        <v/>
      </c>
      <c r="BF106" s="397" t="str">
        <f t="shared" si="246"/>
        <v/>
      </c>
      <c r="BG106" s="397" t="str">
        <f t="shared" si="246"/>
        <v/>
      </c>
      <c r="BH106" s="397" t="str">
        <f t="shared" si="246"/>
        <v/>
      </c>
      <c r="BI106" s="397" t="str">
        <f t="shared" si="246"/>
        <v/>
      </c>
      <c r="BJ106" s="397" t="str">
        <f t="shared" si="246"/>
        <v/>
      </c>
      <c r="BK106" s="397" t="str">
        <f t="shared" si="246"/>
        <v/>
      </c>
      <c r="BL106" s="397" t="str">
        <f t="shared" si="246"/>
        <v/>
      </c>
      <c r="BM106" s="397" t="str">
        <f t="shared" si="246"/>
        <v/>
      </c>
      <c r="BN106" s="397" t="str">
        <f t="shared" si="246"/>
        <v/>
      </c>
      <c r="BO106" s="397" t="str">
        <f t="shared" si="246"/>
        <v/>
      </c>
      <c r="BP106" s="397" t="str">
        <f t="shared" si="246"/>
        <v/>
      </c>
      <c r="BQ106" s="397" t="str">
        <f t="shared" ref="BQ106:EB106" si="247">IF(BQ$9="1.対象電源",BQ64,"")</f>
        <v/>
      </c>
      <c r="BR106" s="397" t="str">
        <f t="shared" si="247"/>
        <v/>
      </c>
      <c r="BS106" s="397" t="str">
        <f t="shared" si="247"/>
        <v/>
      </c>
      <c r="BT106" s="397" t="str">
        <f t="shared" si="247"/>
        <v/>
      </c>
      <c r="BU106" s="397" t="str">
        <f t="shared" si="247"/>
        <v/>
      </c>
      <c r="BV106" s="397" t="str">
        <f t="shared" si="247"/>
        <v/>
      </c>
      <c r="BW106" s="397" t="str">
        <f t="shared" si="247"/>
        <v/>
      </c>
      <c r="BX106" s="397" t="str">
        <f t="shared" si="247"/>
        <v/>
      </c>
      <c r="BY106" s="397" t="str">
        <f t="shared" si="247"/>
        <v/>
      </c>
      <c r="BZ106" s="397" t="str">
        <f t="shared" si="247"/>
        <v/>
      </c>
      <c r="CA106" s="397" t="str">
        <f t="shared" si="247"/>
        <v/>
      </c>
      <c r="CB106" s="397" t="str">
        <f t="shared" si="247"/>
        <v/>
      </c>
      <c r="CC106" s="397" t="str">
        <f t="shared" si="247"/>
        <v/>
      </c>
      <c r="CD106" s="397" t="str">
        <f t="shared" si="247"/>
        <v/>
      </c>
      <c r="CE106" s="397" t="str">
        <f t="shared" si="247"/>
        <v/>
      </c>
      <c r="CF106" s="397" t="str">
        <f t="shared" si="247"/>
        <v/>
      </c>
      <c r="CG106" s="397" t="str">
        <f t="shared" si="247"/>
        <v/>
      </c>
      <c r="CH106" s="397" t="str">
        <f t="shared" si="247"/>
        <v/>
      </c>
      <c r="CI106" s="397" t="str">
        <f t="shared" si="247"/>
        <v/>
      </c>
      <c r="CJ106" s="397" t="str">
        <f t="shared" si="247"/>
        <v/>
      </c>
      <c r="CK106" s="397" t="str">
        <f t="shared" si="247"/>
        <v/>
      </c>
      <c r="CL106" s="397" t="str">
        <f t="shared" si="247"/>
        <v/>
      </c>
      <c r="CM106" s="397" t="str">
        <f t="shared" si="247"/>
        <v/>
      </c>
      <c r="CN106" s="397" t="str">
        <f t="shared" si="247"/>
        <v/>
      </c>
      <c r="CO106" s="397" t="str">
        <f t="shared" si="247"/>
        <v/>
      </c>
      <c r="CP106" s="397" t="str">
        <f t="shared" si="247"/>
        <v/>
      </c>
      <c r="CQ106" s="397" t="str">
        <f t="shared" si="247"/>
        <v/>
      </c>
      <c r="CR106" s="397" t="str">
        <f t="shared" si="247"/>
        <v/>
      </c>
      <c r="CS106" s="397" t="str">
        <f t="shared" si="247"/>
        <v/>
      </c>
      <c r="CT106" s="397" t="str">
        <f t="shared" si="247"/>
        <v/>
      </c>
      <c r="CU106" s="397" t="str">
        <f t="shared" si="247"/>
        <v/>
      </c>
      <c r="CV106" s="397" t="str">
        <f t="shared" si="247"/>
        <v/>
      </c>
      <c r="CW106" s="397" t="str">
        <f t="shared" si="247"/>
        <v/>
      </c>
      <c r="CX106" s="397" t="str">
        <f t="shared" si="247"/>
        <v/>
      </c>
      <c r="CY106" s="397" t="str">
        <f t="shared" si="247"/>
        <v/>
      </c>
      <c r="CZ106" s="397" t="str">
        <f t="shared" si="247"/>
        <v/>
      </c>
      <c r="DA106" s="397" t="str">
        <f t="shared" si="247"/>
        <v/>
      </c>
      <c r="DB106" s="397" t="str">
        <f t="shared" si="247"/>
        <v/>
      </c>
      <c r="DC106" s="397" t="str">
        <f t="shared" si="247"/>
        <v/>
      </c>
      <c r="DD106" s="397" t="str">
        <f t="shared" si="247"/>
        <v/>
      </c>
      <c r="DE106" s="397" t="str">
        <f t="shared" si="247"/>
        <v/>
      </c>
      <c r="DF106" s="397" t="str">
        <f t="shared" si="247"/>
        <v/>
      </c>
      <c r="DG106" s="397" t="str">
        <f t="shared" si="247"/>
        <v/>
      </c>
      <c r="DH106" s="397" t="str">
        <f t="shared" si="247"/>
        <v/>
      </c>
      <c r="DI106" s="397" t="str">
        <f t="shared" si="247"/>
        <v/>
      </c>
      <c r="DJ106" s="397" t="str">
        <f t="shared" si="247"/>
        <v/>
      </c>
      <c r="DK106" s="397" t="str">
        <f t="shared" si="247"/>
        <v/>
      </c>
      <c r="DL106" s="397" t="str">
        <f t="shared" si="247"/>
        <v/>
      </c>
      <c r="DM106" s="397" t="str">
        <f t="shared" si="247"/>
        <v/>
      </c>
      <c r="DN106" s="397" t="str">
        <f t="shared" si="247"/>
        <v/>
      </c>
      <c r="DO106" s="397" t="str">
        <f t="shared" si="247"/>
        <v/>
      </c>
      <c r="DP106" s="397" t="str">
        <f t="shared" si="247"/>
        <v/>
      </c>
      <c r="DQ106" s="397" t="str">
        <f t="shared" si="247"/>
        <v/>
      </c>
      <c r="DR106" s="397" t="str">
        <f t="shared" si="247"/>
        <v/>
      </c>
      <c r="DS106" s="397" t="str">
        <f t="shared" si="247"/>
        <v/>
      </c>
      <c r="DT106" s="397" t="str">
        <f t="shared" si="247"/>
        <v/>
      </c>
      <c r="DU106" s="397" t="str">
        <f t="shared" si="247"/>
        <v/>
      </c>
      <c r="DV106" s="397" t="str">
        <f t="shared" si="247"/>
        <v/>
      </c>
      <c r="DW106" s="397" t="str">
        <f t="shared" si="247"/>
        <v/>
      </c>
      <c r="DX106" s="397" t="str">
        <f t="shared" si="247"/>
        <v/>
      </c>
      <c r="DY106" s="397" t="str">
        <f t="shared" si="247"/>
        <v/>
      </c>
      <c r="DZ106" s="397" t="str">
        <f t="shared" si="247"/>
        <v/>
      </c>
      <c r="EA106" s="397" t="str">
        <f t="shared" si="247"/>
        <v/>
      </c>
      <c r="EB106" s="397" t="str">
        <f t="shared" si="247"/>
        <v/>
      </c>
      <c r="EC106" s="397" t="str">
        <f t="shared" ref="EC106:EW106" si="248">IF(EC$9="1.対象電源",EC64,"")</f>
        <v/>
      </c>
      <c r="ED106" s="397" t="str">
        <f t="shared" si="248"/>
        <v/>
      </c>
      <c r="EE106" s="397" t="str">
        <f t="shared" si="248"/>
        <v/>
      </c>
      <c r="EF106" s="397" t="str">
        <f t="shared" si="248"/>
        <v/>
      </c>
      <c r="EG106" s="397" t="str">
        <f t="shared" si="248"/>
        <v/>
      </c>
      <c r="EH106" s="397" t="str">
        <f t="shared" si="248"/>
        <v/>
      </c>
      <c r="EI106" s="397" t="str">
        <f t="shared" si="248"/>
        <v/>
      </c>
      <c r="EJ106" s="397" t="str">
        <f t="shared" si="248"/>
        <v/>
      </c>
      <c r="EK106" s="397" t="str">
        <f t="shared" si="248"/>
        <v/>
      </c>
      <c r="EL106" s="397" t="str">
        <f t="shared" si="248"/>
        <v/>
      </c>
      <c r="EM106" s="397" t="str">
        <f t="shared" si="248"/>
        <v/>
      </c>
      <c r="EN106" s="397" t="str">
        <f t="shared" si="248"/>
        <v/>
      </c>
      <c r="EO106" s="397" t="str">
        <f t="shared" si="248"/>
        <v/>
      </c>
      <c r="EP106" s="397" t="str">
        <f t="shared" si="248"/>
        <v/>
      </c>
      <c r="EQ106" s="397" t="str">
        <f t="shared" si="248"/>
        <v/>
      </c>
      <c r="ER106" s="397" t="str">
        <f t="shared" si="248"/>
        <v/>
      </c>
      <c r="ES106" s="397" t="str">
        <f t="shared" si="248"/>
        <v/>
      </c>
      <c r="ET106" s="397" t="str">
        <f t="shared" si="248"/>
        <v/>
      </c>
      <c r="EU106" s="397" t="str">
        <f t="shared" si="248"/>
        <v/>
      </c>
      <c r="EV106" s="397" t="str">
        <f t="shared" si="248"/>
        <v/>
      </c>
      <c r="EW106" s="397" t="str">
        <f t="shared" si="248"/>
        <v/>
      </c>
      <c r="EX106" s="330"/>
      <c r="EY106" s="330"/>
      <c r="EZ106" s="330"/>
      <c r="FA106" s="330"/>
      <c r="FB106" s="330"/>
      <c r="FC106" s="330"/>
      <c r="FD106" s="330"/>
      <c r="FE106" s="330"/>
      <c r="FF106" s="330"/>
    </row>
    <row r="107" spans="2:162" outlineLevel="1">
      <c r="B107" s="382"/>
      <c r="C107" s="377" t="s">
        <v>32</v>
      </c>
      <c r="D107" s="397"/>
      <c r="E107" s="397"/>
      <c r="F107" s="397"/>
      <c r="G107" s="397"/>
      <c r="H107" s="397"/>
      <c r="I107" s="397"/>
      <c r="J107" s="397"/>
      <c r="K107" s="397"/>
      <c r="L107" s="397"/>
      <c r="M107" s="397"/>
      <c r="N107" s="397"/>
      <c r="O107" s="397"/>
      <c r="P107" s="397"/>
      <c r="Q107" s="397"/>
      <c r="R107" s="397"/>
      <c r="S107" s="397"/>
      <c r="T107" s="397"/>
      <c r="U107" s="397"/>
      <c r="V107" s="397"/>
      <c r="W107" s="397"/>
      <c r="X107" s="397"/>
      <c r="Y107" s="397"/>
      <c r="Z107" s="397"/>
      <c r="AA107" s="397"/>
      <c r="AB107" s="397"/>
      <c r="AC107" s="397"/>
      <c r="AD107" s="397"/>
      <c r="AE107" s="397"/>
      <c r="AF107" s="397"/>
      <c r="AG107" s="397"/>
      <c r="AH107" s="397"/>
      <c r="AI107" s="397"/>
      <c r="AJ107" s="397"/>
      <c r="AK107" s="397"/>
      <c r="AL107" s="397"/>
      <c r="AM107" s="397"/>
      <c r="AN107" s="397"/>
      <c r="AO107" s="397"/>
      <c r="AP107" s="397"/>
      <c r="AQ107" s="397"/>
      <c r="AR107" s="397"/>
      <c r="AS107" s="397"/>
      <c r="AT107" s="397"/>
      <c r="AU107" s="397"/>
      <c r="AV107" s="397"/>
      <c r="AW107" s="397"/>
      <c r="AX107" s="397"/>
      <c r="AY107" s="397"/>
      <c r="AZ107" s="397"/>
      <c r="BA107" s="397"/>
      <c r="BB107" s="397"/>
      <c r="BC107" s="397"/>
      <c r="BD107" s="397"/>
      <c r="BE107" s="397"/>
      <c r="BF107" s="397"/>
      <c r="BG107" s="397"/>
      <c r="BH107" s="397"/>
      <c r="BI107" s="397"/>
      <c r="BJ107" s="397"/>
      <c r="BK107" s="397"/>
      <c r="BL107" s="397"/>
      <c r="BM107" s="397"/>
      <c r="BN107" s="397"/>
      <c r="BO107" s="397"/>
      <c r="BP107" s="397"/>
      <c r="BQ107" s="397"/>
      <c r="BR107" s="397"/>
      <c r="BS107" s="397"/>
      <c r="BT107" s="397"/>
      <c r="BU107" s="397"/>
      <c r="BV107" s="397"/>
      <c r="BW107" s="397"/>
      <c r="BX107" s="397"/>
      <c r="BY107" s="397"/>
      <c r="BZ107" s="397"/>
      <c r="CA107" s="397"/>
      <c r="CB107" s="397"/>
      <c r="CC107" s="397"/>
      <c r="CD107" s="397"/>
      <c r="CE107" s="397"/>
      <c r="CF107" s="397"/>
      <c r="CG107" s="397"/>
      <c r="CH107" s="397"/>
      <c r="CI107" s="397"/>
      <c r="CJ107" s="397"/>
      <c r="CK107" s="397"/>
      <c r="CL107" s="397"/>
      <c r="CM107" s="397"/>
      <c r="CN107" s="397"/>
      <c r="CO107" s="397"/>
      <c r="CP107" s="397"/>
      <c r="CQ107" s="397"/>
      <c r="CR107" s="397"/>
      <c r="CS107" s="397"/>
      <c r="CT107" s="397"/>
      <c r="CU107" s="397"/>
      <c r="CV107" s="397"/>
      <c r="CW107" s="397"/>
      <c r="CX107" s="397"/>
      <c r="CY107" s="397"/>
      <c r="CZ107" s="397"/>
      <c r="DA107" s="397"/>
      <c r="DB107" s="397"/>
      <c r="DC107" s="397"/>
      <c r="DD107" s="397"/>
      <c r="DE107" s="397"/>
      <c r="DF107" s="397"/>
      <c r="DG107" s="397"/>
      <c r="DH107" s="397"/>
      <c r="DI107" s="397"/>
      <c r="DJ107" s="397"/>
      <c r="DK107" s="397"/>
      <c r="DL107" s="397"/>
      <c r="DM107" s="397"/>
      <c r="DN107" s="397"/>
      <c r="DO107" s="397"/>
      <c r="DP107" s="397"/>
      <c r="DQ107" s="397"/>
      <c r="DR107" s="397"/>
      <c r="DS107" s="397"/>
      <c r="DT107" s="397"/>
      <c r="DU107" s="397"/>
      <c r="DV107" s="397"/>
      <c r="DW107" s="397"/>
      <c r="DX107" s="397"/>
      <c r="DY107" s="397"/>
      <c r="DZ107" s="397"/>
      <c r="EA107" s="397"/>
      <c r="EB107" s="397"/>
      <c r="EC107" s="397"/>
      <c r="ED107" s="397"/>
      <c r="EE107" s="397"/>
      <c r="EF107" s="397"/>
      <c r="EG107" s="397"/>
      <c r="EH107" s="397"/>
      <c r="EI107" s="397"/>
      <c r="EJ107" s="397"/>
      <c r="EK107" s="397"/>
      <c r="EL107" s="397"/>
      <c r="EM107" s="397"/>
      <c r="EN107" s="397"/>
      <c r="EO107" s="397"/>
      <c r="EP107" s="397"/>
      <c r="EQ107" s="397"/>
      <c r="ER107" s="397"/>
      <c r="ES107" s="397"/>
      <c r="ET107" s="397"/>
      <c r="EU107" s="397"/>
      <c r="EV107" s="397"/>
      <c r="EW107" s="397"/>
      <c r="EX107" s="330"/>
      <c r="EY107" s="330"/>
      <c r="EZ107" s="330"/>
      <c r="FA107" s="330"/>
      <c r="FB107" s="330"/>
      <c r="FC107" s="330"/>
      <c r="FD107" s="330"/>
      <c r="FE107" s="330"/>
      <c r="FF107" s="330"/>
    </row>
    <row r="108" spans="2:162" outlineLevel="1">
      <c r="B108" s="384" t="s">
        <v>2688</v>
      </c>
      <c r="C108" s="377" t="s">
        <v>32</v>
      </c>
      <c r="D108" s="397" t="str">
        <f t="shared" si="242"/>
        <v/>
      </c>
      <c r="E108" s="397" t="str">
        <f t="shared" ref="E108:BP108" si="249">IF(E$9="1.対象電源",E66,"")</f>
        <v/>
      </c>
      <c r="F108" s="397" t="str">
        <f t="shared" si="249"/>
        <v/>
      </c>
      <c r="G108" s="397" t="str">
        <f t="shared" si="249"/>
        <v/>
      </c>
      <c r="H108" s="397">
        <f t="shared" si="249"/>
        <v>0</v>
      </c>
      <c r="I108" s="397" t="str">
        <f t="shared" si="249"/>
        <v/>
      </c>
      <c r="J108" s="397" t="str">
        <f t="shared" si="249"/>
        <v/>
      </c>
      <c r="K108" s="397" t="str">
        <f t="shared" si="249"/>
        <v/>
      </c>
      <c r="L108" s="397" t="str">
        <f t="shared" si="249"/>
        <v/>
      </c>
      <c r="M108" s="397" t="str">
        <f t="shared" si="249"/>
        <v/>
      </c>
      <c r="N108" s="397" t="str">
        <f t="shared" si="249"/>
        <v/>
      </c>
      <c r="O108" s="397" t="str">
        <f t="shared" si="249"/>
        <v/>
      </c>
      <c r="P108" s="397" t="str">
        <f t="shared" si="249"/>
        <v/>
      </c>
      <c r="Q108" s="397" t="str">
        <f t="shared" si="249"/>
        <v/>
      </c>
      <c r="R108" s="397" t="str">
        <f t="shared" si="249"/>
        <v/>
      </c>
      <c r="S108" s="397" t="str">
        <f t="shared" si="249"/>
        <v/>
      </c>
      <c r="T108" s="397" t="str">
        <f t="shared" si="249"/>
        <v/>
      </c>
      <c r="U108" s="397" t="str">
        <f t="shared" si="249"/>
        <v/>
      </c>
      <c r="V108" s="397" t="str">
        <f t="shared" si="249"/>
        <v/>
      </c>
      <c r="W108" s="397" t="str">
        <f t="shared" si="249"/>
        <v/>
      </c>
      <c r="X108" s="397" t="str">
        <f t="shared" si="249"/>
        <v/>
      </c>
      <c r="Y108" s="397" t="str">
        <f t="shared" si="249"/>
        <v/>
      </c>
      <c r="Z108" s="397" t="str">
        <f t="shared" si="249"/>
        <v/>
      </c>
      <c r="AA108" s="397" t="str">
        <f t="shared" si="249"/>
        <v/>
      </c>
      <c r="AB108" s="397" t="str">
        <f t="shared" si="249"/>
        <v/>
      </c>
      <c r="AC108" s="397" t="str">
        <f t="shared" si="249"/>
        <v/>
      </c>
      <c r="AD108" s="397" t="str">
        <f t="shared" si="249"/>
        <v/>
      </c>
      <c r="AE108" s="397" t="str">
        <f t="shared" si="249"/>
        <v/>
      </c>
      <c r="AF108" s="397" t="str">
        <f t="shared" si="249"/>
        <v/>
      </c>
      <c r="AG108" s="397" t="str">
        <f t="shared" si="249"/>
        <v/>
      </c>
      <c r="AH108" s="397" t="str">
        <f t="shared" si="249"/>
        <v/>
      </c>
      <c r="AI108" s="397" t="str">
        <f t="shared" si="249"/>
        <v/>
      </c>
      <c r="AJ108" s="397" t="str">
        <f t="shared" si="249"/>
        <v/>
      </c>
      <c r="AK108" s="397" t="str">
        <f t="shared" si="249"/>
        <v/>
      </c>
      <c r="AL108" s="397" t="str">
        <f t="shared" si="249"/>
        <v/>
      </c>
      <c r="AM108" s="397" t="str">
        <f t="shared" si="249"/>
        <v/>
      </c>
      <c r="AN108" s="397" t="str">
        <f t="shared" si="249"/>
        <v/>
      </c>
      <c r="AO108" s="397" t="str">
        <f t="shared" si="249"/>
        <v/>
      </c>
      <c r="AP108" s="397" t="str">
        <f t="shared" si="249"/>
        <v/>
      </c>
      <c r="AQ108" s="397" t="str">
        <f t="shared" si="249"/>
        <v/>
      </c>
      <c r="AR108" s="397" t="str">
        <f t="shared" si="249"/>
        <v/>
      </c>
      <c r="AS108" s="397" t="str">
        <f t="shared" si="249"/>
        <v/>
      </c>
      <c r="AT108" s="397" t="str">
        <f t="shared" si="249"/>
        <v/>
      </c>
      <c r="AU108" s="397" t="str">
        <f t="shared" si="249"/>
        <v/>
      </c>
      <c r="AV108" s="397" t="str">
        <f t="shared" si="249"/>
        <v/>
      </c>
      <c r="AW108" s="397" t="str">
        <f t="shared" si="249"/>
        <v/>
      </c>
      <c r="AX108" s="397" t="str">
        <f t="shared" si="249"/>
        <v/>
      </c>
      <c r="AY108" s="397" t="str">
        <f t="shared" si="249"/>
        <v/>
      </c>
      <c r="AZ108" s="397" t="str">
        <f t="shared" si="249"/>
        <v/>
      </c>
      <c r="BA108" s="397" t="str">
        <f t="shared" si="249"/>
        <v/>
      </c>
      <c r="BB108" s="397" t="str">
        <f t="shared" si="249"/>
        <v/>
      </c>
      <c r="BC108" s="397" t="str">
        <f t="shared" si="249"/>
        <v/>
      </c>
      <c r="BD108" s="397" t="str">
        <f t="shared" si="249"/>
        <v/>
      </c>
      <c r="BE108" s="397" t="str">
        <f t="shared" si="249"/>
        <v/>
      </c>
      <c r="BF108" s="397" t="str">
        <f t="shared" si="249"/>
        <v/>
      </c>
      <c r="BG108" s="397" t="str">
        <f t="shared" si="249"/>
        <v/>
      </c>
      <c r="BH108" s="397" t="str">
        <f t="shared" si="249"/>
        <v/>
      </c>
      <c r="BI108" s="397" t="str">
        <f t="shared" si="249"/>
        <v/>
      </c>
      <c r="BJ108" s="397" t="str">
        <f t="shared" si="249"/>
        <v/>
      </c>
      <c r="BK108" s="397" t="str">
        <f t="shared" si="249"/>
        <v/>
      </c>
      <c r="BL108" s="397" t="str">
        <f t="shared" si="249"/>
        <v/>
      </c>
      <c r="BM108" s="397" t="str">
        <f t="shared" si="249"/>
        <v/>
      </c>
      <c r="BN108" s="397" t="str">
        <f t="shared" si="249"/>
        <v/>
      </c>
      <c r="BO108" s="397" t="str">
        <f t="shared" si="249"/>
        <v/>
      </c>
      <c r="BP108" s="397" t="str">
        <f t="shared" si="249"/>
        <v/>
      </c>
      <c r="BQ108" s="397" t="str">
        <f t="shared" ref="BQ108:EB108" si="250">IF(BQ$9="1.対象電源",BQ66,"")</f>
        <v/>
      </c>
      <c r="BR108" s="397" t="str">
        <f t="shared" si="250"/>
        <v/>
      </c>
      <c r="BS108" s="397" t="str">
        <f t="shared" si="250"/>
        <v/>
      </c>
      <c r="BT108" s="397" t="str">
        <f t="shared" si="250"/>
        <v/>
      </c>
      <c r="BU108" s="397" t="str">
        <f t="shared" si="250"/>
        <v/>
      </c>
      <c r="BV108" s="397" t="str">
        <f t="shared" si="250"/>
        <v/>
      </c>
      <c r="BW108" s="397" t="str">
        <f t="shared" si="250"/>
        <v/>
      </c>
      <c r="BX108" s="397" t="str">
        <f t="shared" si="250"/>
        <v/>
      </c>
      <c r="BY108" s="397" t="str">
        <f t="shared" si="250"/>
        <v/>
      </c>
      <c r="BZ108" s="397" t="str">
        <f t="shared" si="250"/>
        <v/>
      </c>
      <c r="CA108" s="397" t="str">
        <f t="shared" si="250"/>
        <v/>
      </c>
      <c r="CB108" s="397" t="str">
        <f t="shared" si="250"/>
        <v/>
      </c>
      <c r="CC108" s="397" t="str">
        <f t="shared" si="250"/>
        <v/>
      </c>
      <c r="CD108" s="397" t="str">
        <f t="shared" si="250"/>
        <v/>
      </c>
      <c r="CE108" s="397" t="str">
        <f t="shared" si="250"/>
        <v/>
      </c>
      <c r="CF108" s="397" t="str">
        <f t="shared" si="250"/>
        <v/>
      </c>
      <c r="CG108" s="397" t="str">
        <f t="shared" si="250"/>
        <v/>
      </c>
      <c r="CH108" s="397" t="str">
        <f t="shared" si="250"/>
        <v/>
      </c>
      <c r="CI108" s="397" t="str">
        <f t="shared" si="250"/>
        <v/>
      </c>
      <c r="CJ108" s="397" t="str">
        <f t="shared" si="250"/>
        <v/>
      </c>
      <c r="CK108" s="397" t="str">
        <f t="shared" si="250"/>
        <v/>
      </c>
      <c r="CL108" s="397" t="str">
        <f t="shared" si="250"/>
        <v/>
      </c>
      <c r="CM108" s="397" t="str">
        <f t="shared" si="250"/>
        <v/>
      </c>
      <c r="CN108" s="397" t="str">
        <f t="shared" si="250"/>
        <v/>
      </c>
      <c r="CO108" s="397" t="str">
        <f t="shared" si="250"/>
        <v/>
      </c>
      <c r="CP108" s="397" t="str">
        <f t="shared" si="250"/>
        <v/>
      </c>
      <c r="CQ108" s="397" t="str">
        <f t="shared" si="250"/>
        <v/>
      </c>
      <c r="CR108" s="397" t="str">
        <f t="shared" si="250"/>
        <v/>
      </c>
      <c r="CS108" s="397" t="str">
        <f t="shared" si="250"/>
        <v/>
      </c>
      <c r="CT108" s="397" t="str">
        <f t="shared" si="250"/>
        <v/>
      </c>
      <c r="CU108" s="397" t="str">
        <f t="shared" si="250"/>
        <v/>
      </c>
      <c r="CV108" s="397" t="str">
        <f t="shared" si="250"/>
        <v/>
      </c>
      <c r="CW108" s="397" t="str">
        <f t="shared" si="250"/>
        <v/>
      </c>
      <c r="CX108" s="397" t="str">
        <f t="shared" si="250"/>
        <v/>
      </c>
      <c r="CY108" s="397" t="str">
        <f t="shared" si="250"/>
        <v/>
      </c>
      <c r="CZ108" s="397" t="str">
        <f t="shared" si="250"/>
        <v/>
      </c>
      <c r="DA108" s="397" t="str">
        <f t="shared" si="250"/>
        <v/>
      </c>
      <c r="DB108" s="397" t="str">
        <f t="shared" si="250"/>
        <v/>
      </c>
      <c r="DC108" s="397" t="str">
        <f t="shared" si="250"/>
        <v/>
      </c>
      <c r="DD108" s="397" t="str">
        <f t="shared" si="250"/>
        <v/>
      </c>
      <c r="DE108" s="397" t="str">
        <f t="shared" si="250"/>
        <v/>
      </c>
      <c r="DF108" s="397" t="str">
        <f t="shared" si="250"/>
        <v/>
      </c>
      <c r="DG108" s="397" t="str">
        <f t="shared" si="250"/>
        <v/>
      </c>
      <c r="DH108" s="397" t="str">
        <f t="shared" si="250"/>
        <v/>
      </c>
      <c r="DI108" s="397" t="str">
        <f t="shared" si="250"/>
        <v/>
      </c>
      <c r="DJ108" s="397" t="str">
        <f t="shared" si="250"/>
        <v/>
      </c>
      <c r="DK108" s="397" t="str">
        <f t="shared" si="250"/>
        <v/>
      </c>
      <c r="DL108" s="397" t="str">
        <f t="shared" si="250"/>
        <v/>
      </c>
      <c r="DM108" s="397" t="str">
        <f t="shared" si="250"/>
        <v/>
      </c>
      <c r="DN108" s="397" t="str">
        <f t="shared" si="250"/>
        <v/>
      </c>
      <c r="DO108" s="397" t="str">
        <f t="shared" si="250"/>
        <v/>
      </c>
      <c r="DP108" s="397" t="str">
        <f t="shared" si="250"/>
        <v/>
      </c>
      <c r="DQ108" s="397" t="str">
        <f t="shared" si="250"/>
        <v/>
      </c>
      <c r="DR108" s="397" t="str">
        <f t="shared" si="250"/>
        <v/>
      </c>
      <c r="DS108" s="397" t="str">
        <f t="shared" si="250"/>
        <v/>
      </c>
      <c r="DT108" s="397" t="str">
        <f t="shared" si="250"/>
        <v/>
      </c>
      <c r="DU108" s="397" t="str">
        <f t="shared" si="250"/>
        <v/>
      </c>
      <c r="DV108" s="397" t="str">
        <f t="shared" si="250"/>
        <v/>
      </c>
      <c r="DW108" s="397" t="str">
        <f t="shared" si="250"/>
        <v/>
      </c>
      <c r="DX108" s="397" t="str">
        <f t="shared" si="250"/>
        <v/>
      </c>
      <c r="DY108" s="397" t="str">
        <f t="shared" si="250"/>
        <v/>
      </c>
      <c r="DZ108" s="397" t="str">
        <f t="shared" si="250"/>
        <v/>
      </c>
      <c r="EA108" s="397" t="str">
        <f t="shared" si="250"/>
        <v/>
      </c>
      <c r="EB108" s="397" t="str">
        <f t="shared" si="250"/>
        <v/>
      </c>
      <c r="EC108" s="397" t="str">
        <f t="shared" ref="EC108:EW108" si="251">IF(EC$9="1.対象電源",EC66,"")</f>
        <v/>
      </c>
      <c r="ED108" s="397" t="str">
        <f t="shared" si="251"/>
        <v/>
      </c>
      <c r="EE108" s="397" t="str">
        <f t="shared" si="251"/>
        <v/>
      </c>
      <c r="EF108" s="397" t="str">
        <f t="shared" si="251"/>
        <v/>
      </c>
      <c r="EG108" s="397" t="str">
        <f t="shared" si="251"/>
        <v/>
      </c>
      <c r="EH108" s="397" t="str">
        <f t="shared" si="251"/>
        <v/>
      </c>
      <c r="EI108" s="397" t="str">
        <f t="shared" si="251"/>
        <v/>
      </c>
      <c r="EJ108" s="397" t="str">
        <f t="shared" si="251"/>
        <v/>
      </c>
      <c r="EK108" s="397" t="str">
        <f t="shared" si="251"/>
        <v/>
      </c>
      <c r="EL108" s="397" t="str">
        <f t="shared" si="251"/>
        <v/>
      </c>
      <c r="EM108" s="397" t="str">
        <f t="shared" si="251"/>
        <v/>
      </c>
      <c r="EN108" s="397" t="str">
        <f t="shared" si="251"/>
        <v/>
      </c>
      <c r="EO108" s="397" t="str">
        <f t="shared" si="251"/>
        <v/>
      </c>
      <c r="EP108" s="397" t="str">
        <f t="shared" si="251"/>
        <v/>
      </c>
      <c r="EQ108" s="397" t="str">
        <f t="shared" si="251"/>
        <v/>
      </c>
      <c r="ER108" s="397" t="str">
        <f t="shared" si="251"/>
        <v/>
      </c>
      <c r="ES108" s="397" t="str">
        <f t="shared" si="251"/>
        <v/>
      </c>
      <c r="ET108" s="397" t="str">
        <f t="shared" si="251"/>
        <v/>
      </c>
      <c r="EU108" s="397" t="str">
        <f t="shared" si="251"/>
        <v/>
      </c>
      <c r="EV108" s="397" t="str">
        <f t="shared" si="251"/>
        <v/>
      </c>
      <c r="EW108" s="397" t="str">
        <f t="shared" si="251"/>
        <v/>
      </c>
      <c r="EX108" s="330"/>
      <c r="EY108" s="330"/>
      <c r="EZ108" s="330"/>
      <c r="FA108" s="330"/>
      <c r="FB108" s="330"/>
      <c r="FC108" s="330"/>
      <c r="FD108" s="330"/>
      <c r="FE108" s="330"/>
      <c r="FF108" s="330"/>
    </row>
    <row r="109" spans="2:162" outlineLevel="1">
      <c r="B109" s="385" t="s">
        <v>2690</v>
      </c>
      <c r="C109" s="377" t="s">
        <v>32</v>
      </c>
      <c r="D109" s="397" t="str">
        <f t="shared" si="242"/>
        <v/>
      </c>
      <c r="E109" s="397" t="str">
        <f t="shared" ref="E109:BP109" si="252">IF(E$9="1.対象電源",E67,"")</f>
        <v/>
      </c>
      <c r="F109" s="397" t="str">
        <f t="shared" si="252"/>
        <v/>
      </c>
      <c r="G109" s="397" t="str">
        <f t="shared" si="252"/>
        <v/>
      </c>
      <c r="H109" s="397" t="str">
        <f t="shared" si="252"/>
        <v/>
      </c>
      <c r="I109" s="397" t="str">
        <f t="shared" si="252"/>
        <v/>
      </c>
      <c r="J109" s="397" t="str">
        <f t="shared" si="252"/>
        <v/>
      </c>
      <c r="K109" s="397" t="str">
        <f t="shared" si="252"/>
        <v/>
      </c>
      <c r="L109" s="397" t="str">
        <f t="shared" si="252"/>
        <v/>
      </c>
      <c r="M109" s="397" t="str">
        <f t="shared" si="252"/>
        <v/>
      </c>
      <c r="N109" s="397" t="str">
        <f t="shared" si="252"/>
        <v/>
      </c>
      <c r="O109" s="397" t="str">
        <f t="shared" si="252"/>
        <v/>
      </c>
      <c r="P109" s="397" t="str">
        <f t="shared" si="252"/>
        <v/>
      </c>
      <c r="Q109" s="397" t="str">
        <f t="shared" si="252"/>
        <v/>
      </c>
      <c r="R109" s="397" t="str">
        <f t="shared" si="252"/>
        <v/>
      </c>
      <c r="S109" s="397" t="str">
        <f t="shared" si="252"/>
        <v/>
      </c>
      <c r="T109" s="397" t="str">
        <f t="shared" si="252"/>
        <v/>
      </c>
      <c r="U109" s="397" t="str">
        <f t="shared" si="252"/>
        <v/>
      </c>
      <c r="V109" s="397" t="str">
        <f t="shared" si="252"/>
        <v/>
      </c>
      <c r="W109" s="397" t="str">
        <f t="shared" si="252"/>
        <v/>
      </c>
      <c r="X109" s="397" t="str">
        <f t="shared" si="252"/>
        <v/>
      </c>
      <c r="Y109" s="397" t="str">
        <f t="shared" si="252"/>
        <v/>
      </c>
      <c r="Z109" s="397" t="str">
        <f t="shared" si="252"/>
        <v/>
      </c>
      <c r="AA109" s="397" t="str">
        <f t="shared" si="252"/>
        <v/>
      </c>
      <c r="AB109" s="397" t="str">
        <f t="shared" si="252"/>
        <v/>
      </c>
      <c r="AC109" s="397" t="str">
        <f t="shared" si="252"/>
        <v/>
      </c>
      <c r="AD109" s="397" t="str">
        <f t="shared" si="252"/>
        <v/>
      </c>
      <c r="AE109" s="397" t="str">
        <f t="shared" si="252"/>
        <v/>
      </c>
      <c r="AF109" s="397" t="str">
        <f t="shared" si="252"/>
        <v/>
      </c>
      <c r="AG109" s="397" t="str">
        <f t="shared" si="252"/>
        <v/>
      </c>
      <c r="AH109" s="397" t="str">
        <f t="shared" si="252"/>
        <v/>
      </c>
      <c r="AI109" s="397" t="str">
        <f t="shared" si="252"/>
        <v/>
      </c>
      <c r="AJ109" s="397" t="str">
        <f t="shared" si="252"/>
        <v/>
      </c>
      <c r="AK109" s="397" t="str">
        <f t="shared" si="252"/>
        <v/>
      </c>
      <c r="AL109" s="397" t="str">
        <f t="shared" si="252"/>
        <v/>
      </c>
      <c r="AM109" s="397" t="str">
        <f t="shared" si="252"/>
        <v/>
      </c>
      <c r="AN109" s="397" t="str">
        <f t="shared" si="252"/>
        <v/>
      </c>
      <c r="AO109" s="397" t="str">
        <f t="shared" si="252"/>
        <v/>
      </c>
      <c r="AP109" s="397" t="str">
        <f t="shared" si="252"/>
        <v/>
      </c>
      <c r="AQ109" s="397" t="str">
        <f t="shared" si="252"/>
        <v/>
      </c>
      <c r="AR109" s="397" t="str">
        <f t="shared" si="252"/>
        <v/>
      </c>
      <c r="AS109" s="397" t="str">
        <f t="shared" si="252"/>
        <v/>
      </c>
      <c r="AT109" s="397" t="str">
        <f t="shared" si="252"/>
        <v/>
      </c>
      <c r="AU109" s="397" t="str">
        <f t="shared" si="252"/>
        <v/>
      </c>
      <c r="AV109" s="397" t="str">
        <f t="shared" si="252"/>
        <v/>
      </c>
      <c r="AW109" s="397" t="str">
        <f t="shared" si="252"/>
        <v/>
      </c>
      <c r="AX109" s="397" t="str">
        <f t="shared" si="252"/>
        <v/>
      </c>
      <c r="AY109" s="397" t="str">
        <f t="shared" si="252"/>
        <v/>
      </c>
      <c r="AZ109" s="397" t="str">
        <f t="shared" si="252"/>
        <v/>
      </c>
      <c r="BA109" s="397" t="str">
        <f t="shared" si="252"/>
        <v/>
      </c>
      <c r="BB109" s="397" t="str">
        <f t="shared" si="252"/>
        <v/>
      </c>
      <c r="BC109" s="397" t="str">
        <f t="shared" si="252"/>
        <v/>
      </c>
      <c r="BD109" s="397" t="str">
        <f t="shared" si="252"/>
        <v/>
      </c>
      <c r="BE109" s="397" t="str">
        <f t="shared" si="252"/>
        <v/>
      </c>
      <c r="BF109" s="397" t="str">
        <f t="shared" si="252"/>
        <v/>
      </c>
      <c r="BG109" s="397" t="str">
        <f t="shared" si="252"/>
        <v/>
      </c>
      <c r="BH109" s="397" t="str">
        <f t="shared" si="252"/>
        <v/>
      </c>
      <c r="BI109" s="397" t="str">
        <f t="shared" si="252"/>
        <v/>
      </c>
      <c r="BJ109" s="397" t="str">
        <f t="shared" si="252"/>
        <v/>
      </c>
      <c r="BK109" s="397" t="str">
        <f t="shared" si="252"/>
        <v/>
      </c>
      <c r="BL109" s="397" t="str">
        <f t="shared" si="252"/>
        <v/>
      </c>
      <c r="BM109" s="397" t="str">
        <f t="shared" si="252"/>
        <v/>
      </c>
      <c r="BN109" s="397" t="str">
        <f t="shared" si="252"/>
        <v/>
      </c>
      <c r="BO109" s="397" t="str">
        <f t="shared" si="252"/>
        <v/>
      </c>
      <c r="BP109" s="397" t="str">
        <f t="shared" si="252"/>
        <v/>
      </c>
      <c r="BQ109" s="397" t="str">
        <f t="shared" ref="BQ109:EB109" si="253">IF(BQ$9="1.対象電源",BQ67,"")</f>
        <v/>
      </c>
      <c r="BR109" s="397" t="str">
        <f t="shared" si="253"/>
        <v/>
      </c>
      <c r="BS109" s="397" t="str">
        <f t="shared" si="253"/>
        <v/>
      </c>
      <c r="BT109" s="397" t="str">
        <f t="shared" si="253"/>
        <v/>
      </c>
      <c r="BU109" s="397" t="str">
        <f t="shared" si="253"/>
        <v/>
      </c>
      <c r="BV109" s="397" t="str">
        <f t="shared" si="253"/>
        <v/>
      </c>
      <c r="BW109" s="397" t="str">
        <f t="shared" si="253"/>
        <v/>
      </c>
      <c r="BX109" s="397" t="str">
        <f t="shared" si="253"/>
        <v/>
      </c>
      <c r="BY109" s="397" t="str">
        <f t="shared" si="253"/>
        <v/>
      </c>
      <c r="BZ109" s="397" t="str">
        <f t="shared" si="253"/>
        <v/>
      </c>
      <c r="CA109" s="397" t="str">
        <f t="shared" si="253"/>
        <v/>
      </c>
      <c r="CB109" s="397" t="str">
        <f t="shared" si="253"/>
        <v/>
      </c>
      <c r="CC109" s="397" t="str">
        <f t="shared" si="253"/>
        <v/>
      </c>
      <c r="CD109" s="397" t="str">
        <f t="shared" si="253"/>
        <v/>
      </c>
      <c r="CE109" s="397" t="str">
        <f t="shared" si="253"/>
        <v/>
      </c>
      <c r="CF109" s="397" t="str">
        <f t="shared" si="253"/>
        <v/>
      </c>
      <c r="CG109" s="397" t="str">
        <f t="shared" si="253"/>
        <v/>
      </c>
      <c r="CH109" s="397" t="str">
        <f t="shared" si="253"/>
        <v/>
      </c>
      <c r="CI109" s="397" t="str">
        <f t="shared" si="253"/>
        <v/>
      </c>
      <c r="CJ109" s="397" t="str">
        <f t="shared" si="253"/>
        <v/>
      </c>
      <c r="CK109" s="397" t="str">
        <f t="shared" si="253"/>
        <v/>
      </c>
      <c r="CL109" s="397" t="str">
        <f t="shared" si="253"/>
        <v/>
      </c>
      <c r="CM109" s="397" t="str">
        <f t="shared" si="253"/>
        <v/>
      </c>
      <c r="CN109" s="397" t="str">
        <f t="shared" si="253"/>
        <v/>
      </c>
      <c r="CO109" s="397" t="str">
        <f t="shared" si="253"/>
        <v/>
      </c>
      <c r="CP109" s="397" t="str">
        <f t="shared" si="253"/>
        <v/>
      </c>
      <c r="CQ109" s="397" t="str">
        <f t="shared" si="253"/>
        <v/>
      </c>
      <c r="CR109" s="397" t="str">
        <f t="shared" si="253"/>
        <v/>
      </c>
      <c r="CS109" s="397" t="str">
        <f t="shared" si="253"/>
        <v/>
      </c>
      <c r="CT109" s="397" t="str">
        <f t="shared" si="253"/>
        <v/>
      </c>
      <c r="CU109" s="397" t="str">
        <f t="shared" si="253"/>
        <v/>
      </c>
      <c r="CV109" s="397" t="str">
        <f t="shared" si="253"/>
        <v/>
      </c>
      <c r="CW109" s="397" t="str">
        <f t="shared" si="253"/>
        <v/>
      </c>
      <c r="CX109" s="397" t="str">
        <f t="shared" si="253"/>
        <v/>
      </c>
      <c r="CY109" s="397" t="str">
        <f t="shared" si="253"/>
        <v/>
      </c>
      <c r="CZ109" s="397" t="str">
        <f t="shared" si="253"/>
        <v/>
      </c>
      <c r="DA109" s="397" t="str">
        <f t="shared" si="253"/>
        <v/>
      </c>
      <c r="DB109" s="397" t="str">
        <f t="shared" si="253"/>
        <v/>
      </c>
      <c r="DC109" s="397" t="str">
        <f t="shared" si="253"/>
        <v/>
      </c>
      <c r="DD109" s="397" t="str">
        <f t="shared" si="253"/>
        <v/>
      </c>
      <c r="DE109" s="397" t="str">
        <f t="shared" si="253"/>
        <v/>
      </c>
      <c r="DF109" s="397" t="str">
        <f t="shared" si="253"/>
        <v/>
      </c>
      <c r="DG109" s="397" t="str">
        <f t="shared" si="253"/>
        <v/>
      </c>
      <c r="DH109" s="397" t="str">
        <f t="shared" si="253"/>
        <v/>
      </c>
      <c r="DI109" s="397" t="str">
        <f t="shared" si="253"/>
        <v/>
      </c>
      <c r="DJ109" s="397" t="str">
        <f t="shared" si="253"/>
        <v/>
      </c>
      <c r="DK109" s="397" t="str">
        <f t="shared" si="253"/>
        <v/>
      </c>
      <c r="DL109" s="397" t="str">
        <f t="shared" si="253"/>
        <v/>
      </c>
      <c r="DM109" s="397" t="str">
        <f t="shared" si="253"/>
        <v/>
      </c>
      <c r="DN109" s="397" t="str">
        <f t="shared" si="253"/>
        <v/>
      </c>
      <c r="DO109" s="397" t="str">
        <f t="shared" si="253"/>
        <v/>
      </c>
      <c r="DP109" s="397" t="str">
        <f t="shared" si="253"/>
        <v/>
      </c>
      <c r="DQ109" s="397" t="str">
        <f t="shared" si="253"/>
        <v/>
      </c>
      <c r="DR109" s="397" t="str">
        <f t="shared" si="253"/>
        <v/>
      </c>
      <c r="DS109" s="397" t="str">
        <f t="shared" si="253"/>
        <v/>
      </c>
      <c r="DT109" s="397" t="str">
        <f t="shared" si="253"/>
        <v/>
      </c>
      <c r="DU109" s="397" t="str">
        <f t="shared" si="253"/>
        <v/>
      </c>
      <c r="DV109" s="397" t="str">
        <f t="shared" si="253"/>
        <v/>
      </c>
      <c r="DW109" s="397" t="str">
        <f t="shared" si="253"/>
        <v/>
      </c>
      <c r="DX109" s="397" t="str">
        <f t="shared" si="253"/>
        <v/>
      </c>
      <c r="DY109" s="397" t="str">
        <f t="shared" si="253"/>
        <v/>
      </c>
      <c r="DZ109" s="397" t="str">
        <f t="shared" si="253"/>
        <v/>
      </c>
      <c r="EA109" s="397" t="str">
        <f t="shared" si="253"/>
        <v/>
      </c>
      <c r="EB109" s="397" t="str">
        <f t="shared" si="253"/>
        <v/>
      </c>
      <c r="EC109" s="397" t="str">
        <f t="shared" ref="EC109:EW109" si="254">IF(EC$9="1.対象電源",EC67,"")</f>
        <v/>
      </c>
      <c r="ED109" s="397" t="str">
        <f t="shared" si="254"/>
        <v/>
      </c>
      <c r="EE109" s="397" t="str">
        <f t="shared" si="254"/>
        <v/>
      </c>
      <c r="EF109" s="397" t="str">
        <f t="shared" si="254"/>
        <v/>
      </c>
      <c r="EG109" s="397" t="str">
        <f t="shared" si="254"/>
        <v/>
      </c>
      <c r="EH109" s="397" t="str">
        <f t="shared" si="254"/>
        <v/>
      </c>
      <c r="EI109" s="397" t="str">
        <f t="shared" si="254"/>
        <v/>
      </c>
      <c r="EJ109" s="397" t="str">
        <f t="shared" si="254"/>
        <v/>
      </c>
      <c r="EK109" s="397" t="str">
        <f t="shared" si="254"/>
        <v/>
      </c>
      <c r="EL109" s="397" t="str">
        <f t="shared" si="254"/>
        <v/>
      </c>
      <c r="EM109" s="397" t="str">
        <f t="shared" si="254"/>
        <v/>
      </c>
      <c r="EN109" s="397" t="str">
        <f t="shared" si="254"/>
        <v/>
      </c>
      <c r="EO109" s="397" t="str">
        <f t="shared" si="254"/>
        <v/>
      </c>
      <c r="EP109" s="397" t="str">
        <f t="shared" si="254"/>
        <v/>
      </c>
      <c r="EQ109" s="397" t="str">
        <f t="shared" si="254"/>
        <v/>
      </c>
      <c r="ER109" s="397" t="str">
        <f t="shared" si="254"/>
        <v/>
      </c>
      <c r="ES109" s="397" t="str">
        <f t="shared" si="254"/>
        <v/>
      </c>
      <c r="ET109" s="397" t="str">
        <f t="shared" si="254"/>
        <v/>
      </c>
      <c r="EU109" s="397" t="str">
        <f t="shared" si="254"/>
        <v/>
      </c>
      <c r="EV109" s="397" t="str">
        <f t="shared" si="254"/>
        <v/>
      </c>
      <c r="EW109" s="397" t="str">
        <f t="shared" si="254"/>
        <v/>
      </c>
      <c r="EX109" s="330"/>
      <c r="EY109" s="330"/>
      <c r="EZ109" s="330"/>
      <c r="FA109" s="330"/>
      <c r="FB109" s="330"/>
      <c r="FC109" s="330"/>
      <c r="FD109" s="330"/>
      <c r="FE109" s="330"/>
      <c r="FF109" s="330"/>
    </row>
    <row r="110" spans="2:162" outlineLevel="1">
      <c r="B110" s="386"/>
      <c r="C110" s="377" t="s">
        <v>32</v>
      </c>
      <c r="D110" s="397"/>
      <c r="E110" s="397"/>
      <c r="F110" s="397"/>
      <c r="G110" s="397"/>
      <c r="H110" s="397"/>
      <c r="I110" s="397"/>
      <c r="J110" s="397"/>
      <c r="K110" s="397"/>
      <c r="L110" s="397"/>
      <c r="M110" s="397"/>
      <c r="N110" s="397"/>
      <c r="O110" s="397"/>
      <c r="P110" s="397"/>
      <c r="Q110" s="397"/>
      <c r="R110" s="397"/>
      <c r="S110" s="397"/>
      <c r="T110" s="397"/>
      <c r="U110" s="397"/>
      <c r="V110" s="397"/>
      <c r="W110" s="397"/>
      <c r="X110" s="397"/>
      <c r="Y110" s="397"/>
      <c r="Z110" s="397"/>
      <c r="AA110" s="397"/>
      <c r="AB110" s="397"/>
      <c r="AC110" s="397"/>
      <c r="AD110" s="397"/>
      <c r="AE110" s="397"/>
      <c r="AF110" s="397"/>
      <c r="AG110" s="397"/>
      <c r="AH110" s="397"/>
      <c r="AI110" s="397"/>
      <c r="AJ110" s="397"/>
      <c r="AK110" s="397"/>
      <c r="AL110" s="397"/>
      <c r="AM110" s="397"/>
      <c r="AN110" s="397"/>
      <c r="AO110" s="397"/>
      <c r="AP110" s="397"/>
      <c r="AQ110" s="397"/>
      <c r="AR110" s="397"/>
      <c r="AS110" s="397"/>
      <c r="AT110" s="397"/>
      <c r="AU110" s="397"/>
      <c r="AV110" s="397"/>
      <c r="AW110" s="397"/>
      <c r="AX110" s="397"/>
      <c r="AY110" s="397"/>
      <c r="AZ110" s="397"/>
      <c r="BA110" s="397"/>
      <c r="BB110" s="397"/>
      <c r="BC110" s="397"/>
      <c r="BD110" s="397"/>
      <c r="BE110" s="397"/>
      <c r="BF110" s="397"/>
      <c r="BG110" s="397"/>
      <c r="BH110" s="397"/>
      <c r="BI110" s="397"/>
      <c r="BJ110" s="397"/>
      <c r="BK110" s="397"/>
      <c r="BL110" s="397"/>
      <c r="BM110" s="397"/>
      <c r="BN110" s="397"/>
      <c r="BO110" s="397"/>
      <c r="BP110" s="397"/>
      <c r="BQ110" s="397"/>
      <c r="BR110" s="397"/>
      <c r="BS110" s="397"/>
      <c r="BT110" s="397"/>
      <c r="BU110" s="397"/>
      <c r="BV110" s="397"/>
      <c r="BW110" s="397"/>
      <c r="BX110" s="397"/>
      <c r="BY110" s="397"/>
      <c r="BZ110" s="397"/>
      <c r="CA110" s="397"/>
      <c r="CB110" s="397"/>
      <c r="CC110" s="397"/>
      <c r="CD110" s="397"/>
      <c r="CE110" s="397"/>
      <c r="CF110" s="397"/>
      <c r="CG110" s="397"/>
      <c r="CH110" s="397"/>
      <c r="CI110" s="397"/>
      <c r="CJ110" s="397"/>
      <c r="CK110" s="397"/>
      <c r="CL110" s="397"/>
      <c r="CM110" s="397"/>
      <c r="CN110" s="397"/>
      <c r="CO110" s="397"/>
      <c r="CP110" s="397"/>
      <c r="CQ110" s="397"/>
      <c r="CR110" s="397"/>
      <c r="CS110" s="397"/>
      <c r="CT110" s="397"/>
      <c r="CU110" s="397"/>
      <c r="CV110" s="397"/>
      <c r="CW110" s="397"/>
      <c r="CX110" s="397"/>
      <c r="CY110" s="397"/>
      <c r="CZ110" s="397"/>
      <c r="DA110" s="397"/>
      <c r="DB110" s="397"/>
      <c r="DC110" s="397"/>
      <c r="DD110" s="397"/>
      <c r="DE110" s="397"/>
      <c r="DF110" s="397"/>
      <c r="DG110" s="397"/>
      <c r="DH110" s="397"/>
      <c r="DI110" s="397"/>
      <c r="DJ110" s="397"/>
      <c r="DK110" s="397"/>
      <c r="DL110" s="397"/>
      <c r="DM110" s="397"/>
      <c r="DN110" s="397"/>
      <c r="DO110" s="397"/>
      <c r="DP110" s="397"/>
      <c r="DQ110" s="397"/>
      <c r="DR110" s="397"/>
      <c r="DS110" s="397"/>
      <c r="DT110" s="397"/>
      <c r="DU110" s="397"/>
      <c r="DV110" s="397"/>
      <c r="DW110" s="397"/>
      <c r="DX110" s="397"/>
      <c r="DY110" s="397"/>
      <c r="DZ110" s="397"/>
      <c r="EA110" s="397"/>
      <c r="EB110" s="397"/>
      <c r="EC110" s="397"/>
      <c r="ED110" s="397"/>
      <c r="EE110" s="397"/>
      <c r="EF110" s="397"/>
      <c r="EG110" s="397"/>
      <c r="EH110" s="397"/>
      <c r="EI110" s="397"/>
      <c r="EJ110" s="397"/>
      <c r="EK110" s="397"/>
      <c r="EL110" s="397"/>
      <c r="EM110" s="397"/>
      <c r="EN110" s="397"/>
      <c r="EO110" s="397"/>
      <c r="EP110" s="397"/>
      <c r="EQ110" s="397"/>
      <c r="ER110" s="397"/>
      <c r="ES110" s="397"/>
      <c r="ET110" s="397"/>
      <c r="EU110" s="397"/>
      <c r="EV110" s="397"/>
      <c r="EW110" s="397"/>
      <c r="EX110" s="330"/>
      <c r="EY110" s="330"/>
      <c r="EZ110" s="330"/>
      <c r="FA110" s="330"/>
      <c r="FB110" s="330"/>
      <c r="FC110" s="330"/>
      <c r="FD110" s="330"/>
      <c r="FE110" s="330"/>
      <c r="FF110" s="330"/>
    </row>
    <row r="111" spans="2:162" outlineLevel="1">
      <c r="B111" s="382"/>
      <c r="C111" s="377" t="s">
        <v>32</v>
      </c>
      <c r="D111" s="397"/>
      <c r="E111" s="397"/>
      <c r="F111" s="397"/>
      <c r="G111" s="397"/>
      <c r="H111" s="397"/>
      <c r="I111" s="397"/>
      <c r="J111" s="397"/>
      <c r="K111" s="397"/>
      <c r="L111" s="397"/>
      <c r="M111" s="397"/>
      <c r="N111" s="397"/>
      <c r="O111" s="397"/>
      <c r="P111" s="397"/>
      <c r="Q111" s="397"/>
      <c r="R111" s="397"/>
      <c r="S111" s="397"/>
      <c r="T111" s="397"/>
      <c r="U111" s="397"/>
      <c r="V111" s="397"/>
      <c r="W111" s="397"/>
      <c r="X111" s="397"/>
      <c r="Y111" s="397"/>
      <c r="Z111" s="397"/>
      <c r="AA111" s="397"/>
      <c r="AB111" s="397"/>
      <c r="AC111" s="397"/>
      <c r="AD111" s="397"/>
      <c r="AE111" s="397"/>
      <c r="AF111" s="397"/>
      <c r="AG111" s="397"/>
      <c r="AH111" s="397"/>
      <c r="AI111" s="397"/>
      <c r="AJ111" s="397"/>
      <c r="AK111" s="397"/>
      <c r="AL111" s="397"/>
      <c r="AM111" s="397"/>
      <c r="AN111" s="397"/>
      <c r="AO111" s="397"/>
      <c r="AP111" s="397"/>
      <c r="AQ111" s="397"/>
      <c r="AR111" s="397"/>
      <c r="AS111" s="397"/>
      <c r="AT111" s="397"/>
      <c r="AU111" s="397"/>
      <c r="AV111" s="397"/>
      <c r="AW111" s="397"/>
      <c r="AX111" s="397"/>
      <c r="AY111" s="397"/>
      <c r="AZ111" s="397"/>
      <c r="BA111" s="397"/>
      <c r="BB111" s="397"/>
      <c r="BC111" s="397"/>
      <c r="BD111" s="397"/>
      <c r="BE111" s="397"/>
      <c r="BF111" s="397"/>
      <c r="BG111" s="397"/>
      <c r="BH111" s="397"/>
      <c r="BI111" s="397"/>
      <c r="BJ111" s="397"/>
      <c r="BK111" s="397"/>
      <c r="BL111" s="397"/>
      <c r="BM111" s="397"/>
      <c r="BN111" s="397"/>
      <c r="BO111" s="397"/>
      <c r="BP111" s="397"/>
      <c r="BQ111" s="397"/>
      <c r="BR111" s="397"/>
      <c r="BS111" s="397"/>
      <c r="BT111" s="397"/>
      <c r="BU111" s="397"/>
      <c r="BV111" s="397"/>
      <c r="BW111" s="397"/>
      <c r="BX111" s="397"/>
      <c r="BY111" s="397"/>
      <c r="BZ111" s="397"/>
      <c r="CA111" s="397"/>
      <c r="CB111" s="397"/>
      <c r="CC111" s="397"/>
      <c r="CD111" s="397"/>
      <c r="CE111" s="397"/>
      <c r="CF111" s="397"/>
      <c r="CG111" s="397"/>
      <c r="CH111" s="397"/>
      <c r="CI111" s="397"/>
      <c r="CJ111" s="397"/>
      <c r="CK111" s="397"/>
      <c r="CL111" s="397"/>
      <c r="CM111" s="397"/>
      <c r="CN111" s="397"/>
      <c r="CO111" s="397"/>
      <c r="CP111" s="397"/>
      <c r="CQ111" s="397"/>
      <c r="CR111" s="397"/>
      <c r="CS111" s="397"/>
      <c r="CT111" s="397"/>
      <c r="CU111" s="397"/>
      <c r="CV111" s="397"/>
      <c r="CW111" s="397"/>
      <c r="CX111" s="397"/>
      <c r="CY111" s="397"/>
      <c r="CZ111" s="397"/>
      <c r="DA111" s="397"/>
      <c r="DB111" s="397"/>
      <c r="DC111" s="397"/>
      <c r="DD111" s="397"/>
      <c r="DE111" s="397"/>
      <c r="DF111" s="397"/>
      <c r="DG111" s="397"/>
      <c r="DH111" s="397"/>
      <c r="DI111" s="397"/>
      <c r="DJ111" s="397"/>
      <c r="DK111" s="397"/>
      <c r="DL111" s="397"/>
      <c r="DM111" s="397"/>
      <c r="DN111" s="397"/>
      <c r="DO111" s="397"/>
      <c r="DP111" s="397"/>
      <c r="DQ111" s="397"/>
      <c r="DR111" s="397"/>
      <c r="DS111" s="397"/>
      <c r="DT111" s="397"/>
      <c r="DU111" s="397"/>
      <c r="DV111" s="397"/>
      <c r="DW111" s="397"/>
      <c r="DX111" s="397"/>
      <c r="DY111" s="397"/>
      <c r="DZ111" s="397"/>
      <c r="EA111" s="397"/>
      <c r="EB111" s="397"/>
      <c r="EC111" s="397"/>
      <c r="ED111" s="397"/>
      <c r="EE111" s="397"/>
      <c r="EF111" s="397"/>
      <c r="EG111" s="397"/>
      <c r="EH111" s="397"/>
      <c r="EI111" s="397"/>
      <c r="EJ111" s="397"/>
      <c r="EK111" s="397"/>
      <c r="EL111" s="397"/>
      <c r="EM111" s="397"/>
      <c r="EN111" s="397"/>
      <c r="EO111" s="397"/>
      <c r="EP111" s="397"/>
      <c r="EQ111" s="397"/>
      <c r="ER111" s="397"/>
      <c r="ES111" s="397"/>
      <c r="ET111" s="397"/>
      <c r="EU111" s="397"/>
      <c r="EV111" s="397"/>
      <c r="EW111" s="397"/>
      <c r="EX111" s="330"/>
      <c r="EY111" s="330"/>
      <c r="EZ111" s="330"/>
      <c r="FA111" s="330"/>
      <c r="FB111" s="330"/>
      <c r="FC111" s="330"/>
      <c r="FD111" s="330"/>
      <c r="FE111" s="330"/>
      <c r="FF111" s="330"/>
    </row>
    <row r="112" spans="2:162" outlineLevel="1">
      <c r="B112" s="384" t="s">
        <v>1155</v>
      </c>
      <c r="C112" s="377" t="s">
        <v>32</v>
      </c>
      <c r="D112" s="397" t="str">
        <f t="shared" si="242"/>
        <v/>
      </c>
      <c r="E112" s="397" t="str">
        <f t="shared" ref="E112:BP113" si="255">IF(E$9="1.対象電源",E70,"")</f>
        <v/>
      </c>
      <c r="F112" s="397" t="str">
        <f t="shared" si="255"/>
        <v/>
      </c>
      <c r="G112" s="397" t="str">
        <f t="shared" si="255"/>
        <v/>
      </c>
      <c r="H112" s="397" t="str">
        <f t="shared" si="255"/>
        <v/>
      </c>
      <c r="I112" s="397" t="str">
        <f t="shared" si="255"/>
        <v/>
      </c>
      <c r="J112" s="397" t="str">
        <f t="shared" si="255"/>
        <v/>
      </c>
      <c r="K112" s="397" t="str">
        <f t="shared" si="255"/>
        <v/>
      </c>
      <c r="L112" s="397" t="str">
        <f t="shared" si="255"/>
        <v/>
      </c>
      <c r="M112" s="397" t="str">
        <f t="shared" si="255"/>
        <v/>
      </c>
      <c r="N112" s="397" t="str">
        <f t="shared" si="255"/>
        <v/>
      </c>
      <c r="O112" s="397" t="str">
        <f t="shared" si="255"/>
        <v/>
      </c>
      <c r="P112" s="397" t="str">
        <f t="shared" si="255"/>
        <v/>
      </c>
      <c r="Q112" s="397" t="str">
        <f t="shared" si="255"/>
        <v/>
      </c>
      <c r="R112" s="397" t="str">
        <f t="shared" si="255"/>
        <v/>
      </c>
      <c r="S112" s="397" t="str">
        <f t="shared" si="255"/>
        <v/>
      </c>
      <c r="T112" s="397" t="str">
        <f t="shared" si="255"/>
        <v/>
      </c>
      <c r="U112" s="397" t="str">
        <f t="shared" si="255"/>
        <v/>
      </c>
      <c r="V112" s="397" t="str">
        <f t="shared" si="255"/>
        <v/>
      </c>
      <c r="W112" s="397" t="str">
        <f t="shared" si="255"/>
        <v/>
      </c>
      <c r="X112" s="397" t="str">
        <f t="shared" si="255"/>
        <v/>
      </c>
      <c r="Y112" s="397" t="str">
        <f t="shared" si="255"/>
        <v/>
      </c>
      <c r="Z112" s="397" t="str">
        <f t="shared" si="255"/>
        <v/>
      </c>
      <c r="AA112" s="397" t="str">
        <f t="shared" si="255"/>
        <v/>
      </c>
      <c r="AB112" s="397" t="str">
        <f t="shared" si="255"/>
        <v/>
      </c>
      <c r="AC112" s="397" t="str">
        <f t="shared" si="255"/>
        <v/>
      </c>
      <c r="AD112" s="397" t="str">
        <f t="shared" si="255"/>
        <v/>
      </c>
      <c r="AE112" s="397" t="str">
        <f t="shared" si="255"/>
        <v/>
      </c>
      <c r="AF112" s="397" t="str">
        <f t="shared" si="255"/>
        <v/>
      </c>
      <c r="AG112" s="397" t="str">
        <f t="shared" si="255"/>
        <v/>
      </c>
      <c r="AH112" s="397" t="str">
        <f t="shared" si="255"/>
        <v/>
      </c>
      <c r="AI112" s="397" t="str">
        <f t="shared" si="255"/>
        <v/>
      </c>
      <c r="AJ112" s="397" t="str">
        <f t="shared" si="255"/>
        <v/>
      </c>
      <c r="AK112" s="397" t="str">
        <f t="shared" si="255"/>
        <v/>
      </c>
      <c r="AL112" s="397" t="str">
        <f t="shared" si="255"/>
        <v/>
      </c>
      <c r="AM112" s="397" t="str">
        <f t="shared" si="255"/>
        <v/>
      </c>
      <c r="AN112" s="397" t="str">
        <f t="shared" si="255"/>
        <v/>
      </c>
      <c r="AO112" s="397" t="str">
        <f t="shared" si="255"/>
        <v/>
      </c>
      <c r="AP112" s="397" t="str">
        <f t="shared" si="255"/>
        <v/>
      </c>
      <c r="AQ112" s="397" t="str">
        <f t="shared" si="255"/>
        <v/>
      </c>
      <c r="AR112" s="397" t="str">
        <f t="shared" si="255"/>
        <v/>
      </c>
      <c r="AS112" s="397" t="str">
        <f t="shared" si="255"/>
        <v/>
      </c>
      <c r="AT112" s="397" t="str">
        <f t="shared" si="255"/>
        <v/>
      </c>
      <c r="AU112" s="397" t="str">
        <f t="shared" si="255"/>
        <v/>
      </c>
      <c r="AV112" s="397" t="str">
        <f t="shared" si="255"/>
        <v/>
      </c>
      <c r="AW112" s="397" t="str">
        <f t="shared" si="255"/>
        <v/>
      </c>
      <c r="AX112" s="397" t="str">
        <f t="shared" si="255"/>
        <v/>
      </c>
      <c r="AY112" s="397" t="str">
        <f t="shared" si="255"/>
        <v/>
      </c>
      <c r="AZ112" s="397" t="str">
        <f t="shared" si="255"/>
        <v/>
      </c>
      <c r="BA112" s="397" t="str">
        <f t="shared" si="255"/>
        <v/>
      </c>
      <c r="BB112" s="397" t="str">
        <f t="shared" si="255"/>
        <v/>
      </c>
      <c r="BC112" s="397" t="str">
        <f t="shared" si="255"/>
        <v/>
      </c>
      <c r="BD112" s="397" t="str">
        <f t="shared" si="255"/>
        <v/>
      </c>
      <c r="BE112" s="397" t="str">
        <f t="shared" si="255"/>
        <v/>
      </c>
      <c r="BF112" s="397" t="str">
        <f t="shared" si="255"/>
        <v/>
      </c>
      <c r="BG112" s="397" t="str">
        <f t="shared" si="255"/>
        <v/>
      </c>
      <c r="BH112" s="397" t="str">
        <f t="shared" si="255"/>
        <v/>
      </c>
      <c r="BI112" s="397" t="str">
        <f t="shared" si="255"/>
        <v/>
      </c>
      <c r="BJ112" s="397" t="str">
        <f t="shared" si="255"/>
        <v/>
      </c>
      <c r="BK112" s="397" t="str">
        <f t="shared" si="255"/>
        <v/>
      </c>
      <c r="BL112" s="397" t="str">
        <f t="shared" si="255"/>
        <v/>
      </c>
      <c r="BM112" s="397" t="str">
        <f t="shared" si="255"/>
        <v/>
      </c>
      <c r="BN112" s="397" t="str">
        <f t="shared" si="255"/>
        <v/>
      </c>
      <c r="BO112" s="397" t="str">
        <f t="shared" si="255"/>
        <v/>
      </c>
      <c r="BP112" s="397" t="str">
        <f t="shared" si="255"/>
        <v/>
      </c>
      <c r="BQ112" s="397" t="str">
        <f t="shared" ref="BQ112:EB113" si="256">IF(BQ$9="1.対象電源",BQ70,"")</f>
        <v/>
      </c>
      <c r="BR112" s="397" t="str">
        <f t="shared" si="256"/>
        <v/>
      </c>
      <c r="BS112" s="397" t="str">
        <f t="shared" si="256"/>
        <v/>
      </c>
      <c r="BT112" s="397" t="str">
        <f t="shared" si="256"/>
        <v/>
      </c>
      <c r="BU112" s="397" t="str">
        <f t="shared" si="256"/>
        <v/>
      </c>
      <c r="BV112" s="397" t="str">
        <f t="shared" si="256"/>
        <v/>
      </c>
      <c r="BW112" s="397" t="str">
        <f t="shared" si="256"/>
        <v/>
      </c>
      <c r="BX112" s="397" t="str">
        <f t="shared" si="256"/>
        <v/>
      </c>
      <c r="BY112" s="397" t="str">
        <f t="shared" si="256"/>
        <v/>
      </c>
      <c r="BZ112" s="397" t="str">
        <f t="shared" si="256"/>
        <v/>
      </c>
      <c r="CA112" s="397" t="str">
        <f t="shared" si="256"/>
        <v/>
      </c>
      <c r="CB112" s="397" t="str">
        <f t="shared" si="256"/>
        <v/>
      </c>
      <c r="CC112" s="397" t="str">
        <f t="shared" si="256"/>
        <v/>
      </c>
      <c r="CD112" s="397" t="str">
        <f t="shared" si="256"/>
        <v/>
      </c>
      <c r="CE112" s="397" t="str">
        <f t="shared" si="256"/>
        <v/>
      </c>
      <c r="CF112" s="397" t="str">
        <f t="shared" si="256"/>
        <v/>
      </c>
      <c r="CG112" s="397" t="str">
        <f t="shared" si="256"/>
        <v/>
      </c>
      <c r="CH112" s="397" t="str">
        <f t="shared" si="256"/>
        <v/>
      </c>
      <c r="CI112" s="397" t="str">
        <f t="shared" si="256"/>
        <v/>
      </c>
      <c r="CJ112" s="397" t="str">
        <f t="shared" si="256"/>
        <v/>
      </c>
      <c r="CK112" s="397" t="str">
        <f t="shared" si="256"/>
        <v/>
      </c>
      <c r="CL112" s="397" t="str">
        <f t="shared" si="256"/>
        <v/>
      </c>
      <c r="CM112" s="397" t="str">
        <f t="shared" si="256"/>
        <v/>
      </c>
      <c r="CN112" s="397" t="str">
        <f t="shared" si="256"/>
        <v/>
      </c>
      <c r="CO112" s="397" t="str">
        <f t="shared" si="256"/>
        <v/>
      </c>
      <c r="CP112" s="397" t="str">
        <f t="shared" si="256"/>
        <v/>
      </c>
      <c r="CQ112" s="397" t="str">
        <f t="shared" si="256"/>
        <v/>
      </c>
      <c r="CR112" s="397" t="str">
        <f t="shared" si="256"/>
        <v/>
      </c>
      <c r="CS112" s="397" t="str">
        <f t="shared" si="256"/>
        <v/>
      </c>
      <c r="CT112" s="397" t="str">
        <f t="shared" si="256"/>
        <v/>
      </c>
      <c r="CU112" s="397" t="str">
        <f t="shared" si="256"/>
        <v/>
      </c>
      <c r="CV112" s="397" t="str">
        <f t="shared" si="256"/>
        <v/>
      </c>
      <c r="CW112" s="397" t="str">
        <f t="shared" si="256"/>
        <v/>
      </c>
      <c r="CX112" s="397" t="str">
        <f t="shared" si="256"/>
        <v/>
      </c>
      <c r="CY112" s="397" t="str">
        <f t="shared" si="256"/>
        <v/>
      </c>
      <c r="CZ112" s="397" t="str">
        <f t="shared" si="256"/>
        <v/>
      </c>
      <c r="DA112" s="397" t="str">
        <f t="shared" si="256"/>
        <v/>
      </c>
      <c r="DB112" s="397" t="str">
        <f t="shared" si="256"/>
        <v/>
      </c>
      <c r="DC112" s="397" t="str">
        <f t="shared" si="256"/>
        <v/>
      </c>
      <c r="DD112" s="397" t="str">
        <f t="shared" si="256"/>
        <v/>
      </c>
      <c r="DE112" s="397" t="str">
        <f t="shared" si="256"/>
        <v/>
      </c>
      <c r="DF112" s="397" t="str">
        <f t="shared" si="256"/>
        <v/>
      </c>
      <c r="DG112" s="397" t="str">
        <f t="shared" si="256"/>
        <v/>
      </c>
      <c r="DH112" s="397" t="str">
        <f t="shared" si="256"/>
        <v/>
      </c>
      <c r="DI112" s="397" t="str">
        <f t="shared" si="256"/>
        <v/>
      </c>
      <c r="DJ112" s="397" t="str">
        <f t="shared" si="256"/>
        <v/>
      </c>
      <c r="DK112" s="397" t="str">
        <f t="shared" si="256"/>
        <v/>
      </c>
      <c r="DL112" s="397" t="str">
        <f t="shared" si="256"/>
        <v/>
      </c>
      <c r="DM112" s="397" t="str">
        <f t="shared" si="256"/>
        <v/>
      </c>
      <c r="DN112" s="397" t="str">
        <f t="shared" si="256"/>
        <v/>
      </c>
      <c r="DO112" s="397" t="str">
        <f t="shared" si="256"/>
        <v/>
      </c>
      <c r="DP112" s="397" t="str">
        <f t="shared" si="256"/>
        <v/>
      </c>
      <c r="DQ112" s="397" t="str">
        <f t="shared" si="256"/>
        <v/>
      </c>
      <c r="DR112" s="397" t="str">
        <f t="shared" si="256"/>
        <v/>
      </c>
      <c r="DS112" s="397" t="str">
        <f t="shared" si="256"/>
        <v/>
      </c>
      <c r="DT112" s="397" t="str">
        <f t="shared" si="256"/>
        <v/>
      </c>
      <c r="DU112" s="397" t="str">
        <f t="shared" si="256"/>
        <v/>
      </c>
      <c r="DV112" s="397" t="str">
        <f t="shared" si="256"/>
        <v/>
      </c>
      <c r="DW112" s="397" t="str">
        <f t="shared" si="256"/>
        <v/>
      </c>
      <c r="DX112" s="397" t="str">
        <f t="shared" si="256"/>
        <v/>
      </c>
      <c r="DY112" s="397" t="str">
        <f t="shared" si="256"/>
        <v/>
      </c>
      <c r="DZ112" s="397" t="str">
        <f t="shared" si="256"/>
        <v/>
      </c>
      <c r="EA112" s="397" t="str">
        <f t="shared" si="256"/>
        <v/>
      </c>
      <c r="EB112" s="397" t="str">
        <f t="shared" si="256"/>
        <v/>
      </c>
      <c r="EC112" s="397" t="str">
        <f t="shared" ref="EC112:EW113" si="257">IF(EC$9="1.対象電源",EC70,"")</f>
        <v/>
      </c>
      <c r="ED112" s="397" t="str">
        <f t="shared" si="257"/>
        <v/>
      </c>
      <c r="EE112" s="397" t="str">
        <f t="shared" si="257"/>
        <v/>
      </c>
      <c r="EF112" s="397" t="str">
        <f t="shared" si="257"/>
        <v/>
      </c>
      <c r="EG112" s="397" t="str">
        <f t="shared" si="257"/>
        <v/>
      </c>
      <c r="EH112" s="397" t="str">
        <f t="shared" si="257"/>
        <v/>
      </c>
      <c r="EI112" s="397" t="str">
        <f t="shared" si="257"/>
        <v/>
      </c>
      <c r="EJ112" s="397" t="str">
        <f t="shared" si="257"/>
        <v/>
      </c>
      <c r="EK112" s="397" t="str">
        <f t="shared" si="257"/>
        <v/>
      </c>
      <c r="EL112" s="397" t="str">
        <f t="shared" si="257"/>
        <v/>
      </c>
      <c r="EM112" s="397" t="str">
        <f t="shared" si="257"/>
        <v/>
      </c>
      <c r="EN112" s="397" t="str">
        <f t="shared" si="257"/>
        <v/>
      </c>
      <c r="EO112" s="397" t="str">
        <f t="shared" si="257"/>
        <v/>
      </c>
      <c r="EP112" s="397" t="str">
        <f t="shared" si="257"/>
        <v/>
      </c>
      <c r="EQ112" s="397" t="str">
        <f t="shared" si="257"/>
        <v/>
      </c>
      <c r="ER112" s="397" t="str">
        <f t="shared" si="257"/>
        <v/>
      </c>
      <c r="ES112" s="397" t="str">
        <f t="shared" si="257"/>
        <v/>
      </c>
      <c r="ET112" s="397" t="str">
        <f t="shared" si="257"/>
        <v/>
      </c>
      <c r="EU112" s="397" t="str">
        <f t="shared" si="257"/>
        <v/>
      </c>
      <c r="EV112" s="397" t="str">
        <f t="shared" si="257"/>
        <v/>
      </c>
      <c r="EW112" s="397" t="str">
        <f t="shared" si="257"/>
        <v/>
      </c>
      <c r="EX112" s="330"/>
      <c r="EY112" s="330"/>
      <c r="EZ112" s="330"/>
      <c r="FA112" s="330"/>
      <c r="FB112" s="330"/>
      <c r="FC112" s="330"/>
      <c r="FD112" s="330"/>
      <c r="FE112" s="330"/>
      <c r="FF112" s="330"/>
    </row>
    <row r="113" spans="2:162" outlineLevel="1">
      <c r="B113" s="385" t="s">
        <v>1668</v>
      </c>
      <c r="C113" s="377" t="s">
        <v>32</v>
      </c>
      <c r="D113" s="397" t="str">
        <f t="shared" ref="D113:S113" si="258">IF(D$9="1.対象電源",D71,"")</f>
        <v/>
      </c>
      <c r="E113" s="397" t="str">
        <f t="shared" si="258"/>
        <v/>
      </c>
      <c r="F113" s="397" t="str">
        <f t="shared" si="258"/>
        <v/>
      </c>
      <c r="G113" s="397" t="str">
        <f t="shared" si="258"/>
        <v/>
      </c>
      <c r="H113" s="397" t="str">
        <f t="shared" si="258"/>
        <v/>
      </c>
      <c r="I113" s="397" t="str">
        <f t="shared" si="258"/>
        <v/>
      </c>
      <c r="J113" s="397" t="str">
        <f t="shared" si="258"/>
        <v/>
      </c>
      <c r="K113" s="397" t="str">
        <f t="shared" si="258"/>
        <v/>
      </c>
      <c r="L113" s="397" t="str">
        <f t="shared" si="258"/>
        <v/>
      </c>
      <c r="M113" s="397" t="str">
        <f t="shared" si="258"/>
        <v/>
      </c>
      <c r="N113" s="397" t="str">
        <f t="shared" si="258"/>
        <v/>
      </c>
      <c r="O113" s="397" t="str">
        <f t="shared" si="258"/>
        <v/>
      </c>
      <c r="P113" s="397" t="str">
        <f t="shared" si="258"/>
        <v/>
      </c>
      <c r="Q113" s="397" t="str">
        <f t="shared" si="258"/>
        <v/>
      </c>
      <c r="R113" s="397" t="str">
        <f t="shared" si="258"/>
        <v/>
      </c>
      <c r="S113" s="397" t="str">
        <f t="shared" si="258"/>
        <v/>
      </c>
      <c r="T113" s="397" t="str">
        <f t="shared" si="255"/>
        <v/>
      </c>
      <c r="U113" s="397" t="str">
        <f t="shared" si="255"/>
        <v/>
      </c>
      <c r="V113" s="397" t="str">
        <f t="shared" si="255"/>
        <v/>
      </c>
      <c r="W113" s="397" t="str">
        <f t="shared" si="255"/>
        <v/>
      </c>
      <c r="X113" s="397" t="str">
        <f t="shared" si="255"/>
        <v/>
      </c>
      <c r="Y113" s="397" t="str">
        <f t="shared" si="255"/>
        <v/>
      </c>
      <c r="Z113" s="397" t="str">
        <f t="shared" si="255"/>
        <v/>
      </c>
      <c r="AA113" s="397" t="str">
        <f t="shared" si="255"/>
        <v/>
      </c>
      <c r="AB113" s="397" t="str">
        <f t="shared" si="255"/>
        <v/>
      </c>
      <c r="AC113" s="397" t="str">
        <f t="shared" si="255"/>
        <v/>
      </c>
      <c r="AD113" s="397" t="str">
        <f t="shared" si="255"/>
        <v/>
      </c>
      <c r="AE113" s="397" t="str">
        <f t="shared" si="255"/>
        <v/>
      </c>
      <c r="AF113" s="397" t="str">
        <f t="shared" si="255"/>
        <v/>
      </c>
      <c r="AG113" s="397" t="str">
        <f t="shared" si="255"/>
        <v/>
      </c>
      <c r="AH113" s="397" t="str">
        <f t="shared" si="255"/>
        <v/>
      </c>
      <c r="AI113" s="397" t="str">
        <f t="shared" si="255"/>
        <v/>
      </c>
      <c r="AJ113" s="397" t="str">
        <f t="shared" si="255"/>
        <v/>
      </c>
      <c r="AK113" s="397" t="str">
        <f t="shared" si="255"/>
        <v/>
      </c>
      <c r="AL113" s="397" t="str">
        <f t="shared" si="255"/>
        <v/>
      </c>
      <c r="AM113" s="397" t="str">
        <f t="shared" si="255"/>
        <v/>
      </c>
      <c r="AN113" s="397" t="str">
        <f t="shared" si="255"/>
        <v/>
      </c>
      <c r="AO113" s="397" t="str">
        <f t="shared" si="255"/>
        <v/>
      </c>
      <c r="AP113" s="397" t="str">
        <f t="shared" si="255"/>
        <v/>
      </c>
      <c r="AQ113" s="397" t="str">
        <f t="shared" si="255"/>
        <v/>
      </c>
      <c r="AR113" s="397" t="str">
        <f t="shared" si="255"/>
        <v/>
      </c>
      <c r="AS113" s="397" t="str">
        <f t="shared" si="255"/>
        <v/>
      </c>
      <c r="AT113" s="397" t="str">
        <f t="shared" si="255"/>
        <v/>
      </c>
      <c r="AU113" s="397" t="str">
        <f t="shared" si="255"/>
        <v/>
      </c>
      <c r="AV113" s="397" t="str">
        <f t="shared" si="255"/>
        <v/>
      </c>
      <c r="AW113" s="397" t="str">
        <f t="shared" si="255"/>
        <v/>
      </c>
      <c r="AX113" s="397" t="str">
        <f t="shared" si="255"/>
        <v/>
      </c>
      <c r="AY113" s="397" t="str">
        <f t="shared" si="255"/>
        <v/>
      </c>
      <c r="AZ113" s="397" t="str">
        <f t="shared" si="255"/>
        <v/>
      </c>
      <c r="BA113" s="397" t="str">
        <f t="shared" si="255"/>
        <v/>
      </c>
      <c r="BB113" s="397" t="str">
        <f t="shared" si="255"/>
        <v/>
      </c>
      <c r="BC113" s="397" t="str">
        <f t="shared" si="255"/>
        <v/>
      </c>
      <c r="BD113" s="397" t="str">
        <f t="shared" si="255"/>
        <v/>
      </c>
      <c r="BE113" s="397" t="str">
        <f t="shared" si="255"/>
        <v/>
      </c>
      <c r="BF113" s="397" t="str">
        <f t="shared" si="255"/>
        <v/>
      </c>
      <c r="BG113" s="397" t="str">
        <f t="shared" si="255"/>
        <v/>
      </c>
      <c r="BH113" s="397" t="str">
        <f t="shared" si="255"/>
        <v/>
      </c>
      <c r="BI113" s="397" t="str">
        <f t="shared" si="255"/>
        <v/>
      </c>
      <c r="BJ113" s="397" t="str">
        <f t="shared" si="255"/>
        <v/>
      </c>
      <c r="BK113" s="397" t="str">
        <f t="shared" si="255"/>
        <v/>
      </c>
      <c r="BL113" s="397" t="str">
        <f t="shared" si="255"/>
        <v/>
      </c>
      <c r="BM113" s="397" t="str">
        <f t="shared" si="255"/>
        <v/>
      </c>
      <c r="BN113" s="397" t="str">
        <f t="shared" si="255"/>
        <v/>
      </c>
      <c r="BO113" s="397" t="str">
        <f t="shared" si="255"/>
        <v/>
      </c>
      <c r="BP113" s="397" t="str">
        <f t="shared" si="255"/>
        <v/>
      </c>
      <c r="BQ113" s="397" t="str">
        <f t="shared" si="256"/>
        <v/>
      </c>
      <c r="BR113" s="397" t="str">
        <f t="shared" si="256"/>
        <v/>
      </c>
      <c r="BS113" s="397" t="str">
        <f t="shared" si="256"/>
        <v/>
      </c>
      <c r="BT113" s="397" t="str">
        <f t="shared" si="256"/>
        <v/>
      </c>
      <c r="BU113" s="397" t="str">
        <f t="shared" si="256"/>
        <v/>
      </c>
      <c r="BV113" s="397" t="str">
        <f t="shared" si="256"/>
        <v/>
      </c>
      <c r="BW113" s="397" t="str">
        <f t="shared" si="256"/>
        <v/>
      </c>
      <c r="BX113" s="397" t="str">
        <f t="shared" si="256"/>
        <v/>
      </c>
      <c r="BY113" s="397" t="str">
        <f t="shared" si="256"/>
        <v/>
      </c>
      <c r="BZ113" s="397" t="str">
        <f t="shared" si="256"/>
        <v/>
      </c>
      <c r="CA113" s="397" t="str">
        <f t="shared" si="256"/>
        <v/>
      </c>
      <c r="CB113" s="397" t="str">
        <f t="shared" si="256"/>
        <v/>
      </c>
      <c r="CC113" s="397" t="str">
        <f t="shared" si="256"/>
        <v/>
      </c>
      <c r="CD113" s="397" t="str">
        <f t="shared" si="256"/>
        <v/>
      </c>
      <c r="CE113" s="397" t="str">
        <f t="shared" si="256"/>
        <v/>
      </c>
      <c r="CF113" s="397" t="str">
        <f t="shared" si="256"/>
        <v/>
      </c>
      <c r="CG113" s="397" t="str">
        <f t="shared" si="256"/>
        <v/>
      </c>
      <c r="CH113" s="397" t="str">
        <f t="shared" si="256"/>
        <v/>
      </c>
      <c r="CI113" s="397" t="str">
        <f t="shared" si="256"/>
        <v/>
      </c>
      <c r="CJ113" s="397" t="str">
        <f t="shared" si="256"/>
        <v/>
      </c>
      <c r="CK113" s="397" t="str">
        <f t="shared" si="256"/>
        <v/>
      </c>
      <c r="CL113" s="397" t="str">
        <f t="shared" si="256"/>
        <v/>
      </c>
      <c r="CM113" s="397" t="str">
        <f t="shared" si="256"/>
        <v/>
      </c>
      <c r="CN113" s="397" t="str">
        <f t="shared" si="256"/>
        <v/>
      </c>
      <c r="CO113" s="397" t="str">
        <f t="shared" si="256"/>
        <v/>
      </c>
      <c r="CP113" s="397" t="str">
        <f t="shared" si="256"/>
        <v/>
      </c>
      <c r="CQ113" s="397" t="str">
        <f t="shared" si="256"/>
        <v/>
      </c>
      <c r="CR113" s="397" t="str">
        <f t="shared" si="256"/>
        <v/>
      </c>
      <c r="CS113" s="397" t="str">
        <f t="shared" si="256"/>
        <v/>
      </c>
      <c r="CT113" s="397" t="str">
        <f t="shared" si="256"/>
        <v/>
      </c>
      <c r="CU113" s="397" t="str">
        <f t="shared" si="256"/>
        <v/>
      </c>
      <c r="CV113" s="397" t="str">
        <f t="shared" si="256"/>
        <v/>
      </c>
      <c r="CW113" s="397" t="str">
        <f t="shared" si="256"/>
        <v/>
      </c>
      <c r="CX113" s="397" t="str">
        <f t="shared" si="256"/>
        <v/>
      </c>
      <c r="CY113" s="397" t="str">
        <f t="shared" si="256"/>
        <v/>
      </c>
      <c r="CZ113" s="397" t="str">
        <f t="shared" si="256"/>
        <v/>
      </c>
      <c r="DA113" s="397" t="str">
        <f t="shared" si="256"/>
        <v/>
      </c>
      <c r="DB113" s="397" t="str">
        <f t="shared" si="256"/>
        <v/>
      </c>
      <c r="DC113" s="397" t="str">
        <f t="shared" si="256"/>
        <v/>
      </c>
      <c r="DD113" s="397" t="str">
        <f t="shared" si="256"/>
        <v/>
      </c>
      <c r="DE113" s="397" t="str">
        <f t="shared" si="256"/>
        <v/>
      </c>
      <c r="DF113" s="397" t="str">
        <f t="shared" si="256"/>
        <v/>
      </c>
      <c r="DG113" s="397" t="str">
        <f t="shared" si="256"/>
        <v/>
      </c>
      <c r="DH113" s="397" t="str">
        <f t="shared" si="256"/>
        <v/>
      </c>
      <c r="DI113" s="397" t="str">
        <f t="shared" si="256"/>
        <v/>
      </c>
      <c r="DJ113" s="397" t="str">
        <f t="shared" si="256"/>
        <v/>
      </c>
      <c r="DK113" s="397" t="str">
        <f t="shared" si="256"/>
        <v/>
      </c>
      <c r="DL113" s="397" t="str">
        <f t="shared" si="256"/>
        <v/>
      </c>
      <c r="DM113" s="397" t="str">
        <f t="shared" si="256"/>
        <v/>
      </c>
      <c r="DN113" s="397" t="str">
        <f t="shared" si="256"/>
        <v/>
      </c>
      <c r="DO113" s="397" t="str">
        <f t="shared" si="256"/>
        <v/>
      </c>
      <c r="DP113" s="397" t="str">
        <f t="shared" si="256"/>
        <v/>
      </c>
      <c r="DQ113" s="397" t="str">
        <f t="shared" si="256"/>
        <v/>
      </c>
      <c r="DR113" s="397" t="str">
        <f t="shared" si="256"/>
        <v/>
      </c>
      <c r="DS113" s="397" t="str">
        <f t="shared" si="256"/>
        <v/>
      </c>
      <c r="DT113" s="397" t="str">
        <f t="shared" si="256"/>
        <v/>
      </c>
      <c r="DU113" s="397" t="str">
        <f t="shared" si="256"/>
        <v/>
      </c>
      <c r="DV113" s="397" t="str">
        <f t="shared" si="256"/>
        <v/>
      </c>
      <c r="DW113" s="397" t="str">
        <f t="shared" si="256"/>
        <v/>
      </c>
      <c r="DX113" s="397" t="str">
        <f t="shared" si="256"/>
        <v/>
      </c>
      <c r="DY113" s="397" t="str">
        <f t="shared" si="256"/>
        <v/>
      </c>
      <c r="DZ113" s="397" t="str">
        <f t="shared" si="256"/>
        <v/>
      </c>
      <c r="EA113" s="397" t="str">
        <f t="shared" si="256"/>
        <v/>
      </c>
      <c r="EB113" s="397" t="str">
        <f t="shared" si="256"/>
        <v/>
      </c>
      <c r="EC113" s="397" t="str">
        <f t="shared" si="257"/>
        <v/>
      </c>
      <c r="ED113" s="397" t="str">
        <f t="shared" si="257"/>
        <v/>
      </c>
      <c r="EE113" s="397" t="str">
        <f t="shared" si="257"/>
        <v/>
      </c>
      <c r="EF113" s="397" t="str">
        <f t="shared" si="257"/>
        <v/>
      </c>
      <c r="EG113" s="397" t="str">
        <f t="shared" si="257"/>
        <v/>
      </c>
      <c r="EH113" s="397" t="str">
        <f t="shared" si="257"/>
        <v/>
      </c>
      <c r="EI113" s="397" t="str">
        <f t="shared" si="257"/>
        <v/>
      </c>
      <c r="EJ113" s="397" t="str">
        <f t="shared" si="257"/>
        <v/>
      </c>
      <c r="EK113" s="397" t="str">
        <f t="shared" si="257"/>
        <v/>
      </c>
      <c r="EL113" s="397" t="str">
        <f t="shared" si="257"/>
        <v/>
      </c>
      <c r="EM113" s="397" t="str">
        <f t="shared" si="257"/>
        <v/>
      </c>
      <c r="EN113" s="397" t="str">
        <f t="shared" si="257"/>
        <v/>
      </c>
      <c r="EO113" s="397" t="str">
        <f t="shared" si="257"/>
        <v/>
      </c>
      <c r="EP113" s="397" t="str">
        <f t="shared" si="257"/>
        <v/>
      </c>
      <c r="EQ113" s="397" t="str">
        <f t="shared" si="257"/>
        <v/>
      </c>
      <c r="ER113" s="397" t="str">
        <f t="shared" si="257"/>
        <v/>
      </c>
      <c r="ES113" s="397" t="str">
        <f t="shared" si="257"/>
        <v/>
      </c>
      <c r="ET113" s="397" t="str">
        <f t="shared" si="257"/>
        <v/>
      </c>
      <c r="EU113" s="397" t="str">
        <f t="shared" si="257"/>
        <v/>
      </c>
      <c r="EV113" s="397" t="str">
        <f t="shared" si="257"/>
        <v/>
      </c>
      <c r="EW113" s="397" t="str">
        <f t="shared" si="257"/>
        <v/>
      </c>
      <c r="EX113" s="330"/>
      <c r="EY113" s="330"/>
      <c r="EZ113" s="330"/>
      <c r="FA113" s="330"/>
      <c r="FB113" s="330"/>
      <c r="FC113" s="330"/>
      <c r="FD113" s="330"/>
      <c r="FE113" s="330"/>
      <c r="FF113" s="330"/>
    </row>
    <row r="114" spans="2:162" outlineLevel="1">
      <c r="B114" s="386"/>
      <c r="C114" s="377" t="s">
        <v>32</v>
      </c>
      <c r="D114" s="397"/>
      <c r="E114" s="397"/>
      <c r="F114" s="397"/>
      <c r="G114" s="397"/>
      <c r="H114" s="397"/>
      <c r="I114" s="397"/>
      <c r="J114" s="397"/>
      <c r="K114" s="397"/>
      <c r="L114" s="397"/>
      <c r="M114" s="397"/>
      <c r="N114" s="397"/>
      <c r="O114" s="397"/>
      <c r="P114" s="397"/>
      <c r="Q114" s="397"/>
      <c r="R114" s="397"/>
      <c r="S114" s="397"/>
      <c r="T114" s="397"/>
      <c r="U114" s="397"/>
      <c r="V114" s="397"/>
      <c r="W114" s="397"/>
      <c r="X114" s="397"/>
      <c r="Y114" s="397"/>
      <c r="Z114" s="397"/>
      <c r="AA114" s="397"/>
      <c r="AB114" s="397"/>
      <c r="AC114" s="397"/>
      <c r="AD114" s="397"/>
      <c r="AE114" s="397"/>
      <c r="AF114" s="397"/>
      <c r="AG114" s="397"/>
      <c r="AH114" s="397"/>
      <c r="AI114" s="397"/>
      <c r="AJ114" s="397"/>
      <c r="AK114" s="397"/>
      <c r="AL114" s="397"/>
      <c r="AM114" s="397"/>
      <c r="AN114" s="397"/>
      <c r="AO114" s="397"/>
      <c r="AP114" s="397"/>
      <c r="AQ114" s="397"/>
      <c r="AR114" s="397"/>
      <c r="AS114" s="397"/>
      <c r="AT114" s="397"/>
      <c r="AU114" s="397"/>
      <c r="AV114" s="397"/>
      <c r="AW114" s="397"/>
      <c r="AX114" s="397"/>
      <c r="AY114" s="397"/>
      <c r="AZ114" s="397"/>
      <c r="BA114" s="397"/>
      <c r="BB114" s="397"/>
      <c r="BC114" s="397"/>
      <c r="BD114" s="397"/>
      <c r="BE114" s="397"/>
      <c r="BF114" s="397"/>
      <c r="BG114" s="397"/>
      <c r="BH114" s="397"/>
      <c r="BI114" s="397"/>
      <c r="BJ114" s="397"/>
      <c r="BK114" s="397"/>
      <c r="BL114" s="397"/>
      <c r="BM114" s="397"/>
      <c r="BN114" s="397"/>
      <c r="BO114" s="397"/>
      <c r="BP114" s="397"/>
      <c r="BQ114" s="397"/>
      <c r="BR114" s="397"/>
      <c r="BS114" s="397"/>
      <c r="BT114" s="397"/>
      <c r="BU114" s="397"/>
      <c r="BV114" s="397"/>
      <c r="BW114" s="397"/>
      <c r="BX114" s="397"/>
      <c r="BY114" s="397"/>
      <c r="BZ114" s="397"/>
      <c r="CA114" s="397"/>
      <c r="CB114" s="397"/>
      <c r="CC114" s="397"/>
      <c r="CD114" s="397"/>
      <c r="CE114" s="397"/>
      <c r="CF114" s="397"/>
      <c r="CG114" s="397"/>
      <c r="CH114" s="397"/>
      <c r="CI114" s="397"/>
      <c r="CJ114" s="397"/>
      <c r="CK114" s="397"/>
      <c r="CL114" s="397"/>
      <c r="CM114" s="397"/>
      <c r="CN114" s="397"/>
      <c r="CO114" s="397"/>
      <c r="CP114" s="397"/>
      <c r="CQ114" s="397"/>
      <c r="CR114" s="397"/>
      <c r="CS114" s="397"/>
      <c r="CT114" s="397"/>
      <c r="CU114" s="397"/>
      <c r="CV114" s="397"/>
      <c r="CW114" s="397"/>
      <c r="CX114" s="397"/>
      <c r="CY114" s="397"/>
      <c r="CZ114" s="397"/>
      <c r="DA114" s="397"/>
      <c r="DB114" s="397"/>
      <c r="DC114" s="397"/>
      <c r="DD114" s="397"/>
      <c r="DE114" s="397"/>
      <c r="DF114" s="397"/>
      <c r="DG114" s="397"/>
      <c r="DH114" s="397"/>
      <c r="DI114" s="397"/>
      <c r="DJ114" s="397"/>
      <c r="DK114" s="397"/>
      <c r="DL114" s="397"/>
      <c r="DM114" s="397"/>
      <c r="DN114" s="397"/>
      <c r="DO114" s="397"/>
      <c r="DP114" s="397"/>
      <c r="DQ114" s="397"/>
      <c r="DR114" s="397"/>
      <c r="DS114" s="397"/>
      <c r="DT114" s="397"/>
      <c r="DU114" s="397"/>
      <c r="DV114" s="397"/>
      <c r="DW114" s="397"/>
      <c r="DX114" s="397"/>
      <c r="DY114" s="397"/>
      <c r="DZ114" s="397"/>
      <c r="EA114" s="397"/>
      <c r="EB114" s="397"/>
      <c r="EC114" s="397"/>
      <c r="ED114" s="397"/>
      <c r="EE114" s="397"/>
      <c r="EF114" s="397"/>
      <c r="EG114" s="397"/>
      <c r="EH114" s="397"/>
      <c r="EI114" s="397"/>
      <c r="EJ114" s="397"/>
      <c r="EK114" s="397"/>
      <c r="EL114" s="397"/>
      <c r="EM114" s="397"/>
      <c r="EN114" s="397"/>
      <c r="EO114" s="397"/>
      <c r="EP114" s="397"/>
      <c r="EQ114" s="397"/>
      <c r="ER114" s="397"/>
      <c r="ES114" s="397"/>
      <c r="ET114" s="397"/>
      <c r="EU114" s="397"/>
      <c r="EV114" s="397"/>
      <c r="EW114" s="397"/>
      <c r="EX114" s="330"/>
      <c r="EY114" s="330"/>
      <c r="EZ114" s="330"/>
      <c r="FA114" s="330"/>
      <c r="FB114" s="330"/>
      <c r="FC114" s="330"/>
      <c r="FD114" s="330"/>
      <c r="FE114" s="330"/>
      <c r="FF114" s="330"/>
    </row>
    <row r="115" spans="2:162" outlineLevel="1">
      <c r="B115" s="398"/>
      <c r="C115" s="330"/>
      <c r="D115" s="330"/>
      <c r="E115" s="330"/>
      <c r="F115" s="330"/>
      <c r="G115" s="330"/>
      <c r="H115" s="330"/>
      <c r="I115" s="330"/>
      <c r="J115" s="330"/>
      <c r="K115" s="330"/>
      <c r="L115" s="330"/>
      <c r="M115" s="330"/>
      <c r="N115" s="330"/>
      <c r="O115" s="330"/>
      <c r="P115" s="330"/>
      <c r="Q115" s="330"/>
      <c r="R115" s="330"/>
      <c r="S115" s="330"/>
      <c r="T115" s="330"/>
      <c r="U115" s="330"/>
      <c r="V115" s="330"/>
      <c r="W115" s="330"/>
      <c r="X115" s="330"/>
      <c r="Y115" s="330"/>
      <c r="Z115" s="330"/>
      <c r="AA115" s="330"/>
      <c r="AB115" s="330"/>
      <c r="AC115" s="330"/>
      <c r="AD115" s="330"/>
      <c r="AE115" s="330"/>
      <c r="AF115" s="330"/>
      <c r="AG115" s="330"/>
      <c r="AH115" s="330"/>
      <c r="AI115" s="330"/>
      <c r="AJ115" s="330"/>
      <c r="AK115" s="330"/>
      <c r="AL115" s="330"/>
      <c r="AM115" s="330"/>
      <c r="AN115" s="330"/>
      <c r="AO115" s="330"/>
      <c r="AP115" s="330"/>
      <c r="AQ115" s="330"/>
      <c r="AR115" s="330"/>
      <c r="AS115" s="330"/>
      <c r="AT115" s="330"/>
      <c r="AU115" s="330"/>
      <c r="AV115" s="330"/>
      <c r="AW115" s="330"/>
      <c r="AX115" s="330"/>
      <c r="AY115" s="330"/>
      <c r="AZ115" s="330"/>
      <c r="BA115" s="330"/>
      <c r="BB115" s="330"/>
      <c r="BC115" s="330"/>
      <c r="BD115" s="330"/>
      <c r="BE115" s="330"/>
      <c r="BF115" s="330"/>
      <c r="BG115" s="330"/>
      <c r="BH115" s="330"/>
      <c r="BI115" s="330"/>
      <c r="BJ115" s="330"/>
      <c r="BK115" s="330"/>
      <c r="BL115" s="330"/>
      <c r="BM115" s="330"/>
      <c r="BN115" s="330"/>
      <c r="BO115" s="330"/>
      <c r="BP115" s="330"/>
      <c r="BQ115" s="330"/>
      <c r="BR115" s="330"/>
      <c r="BS115" s="330"/>
      <c r="BT115" s="330"/>
      <c r="BU115" s="330"/>
      <c r="BV115" s="330"/>
      <c r="BW115" s="330"/>
      <c r="BX115" s="330"/>
      <c r="BY115" s="330"/>
      <c r="BZ115" s="330"/>
      <c r="CA115" s="330"/>
      <c r="CB115" s="330"/>
      <c r="CC115" s="330"/>
      <c r="CD115" s="330"/>
      <c r="CE115" s="330"/>
      <c r="CF115" s="330"/>
      <c r="CG115" s="330"/>
      <c r="CH115" s="330"/>
      <c r="CI115" s="330"/>
      <c r="CJ115" s="330"/>
      <c r="CK115" s="330"/>
      <c r="CL115" s="330"/>
      <c r="CM115" s="330"/>
      <c r="CN115" s="330"/>
      <c r="CO115" s="330"/>
      <c r="CP115" s="330"/>
      <c r="CQ115" s="330"/>
      <c r="CR115" s="330"/>
      <c r="CS115" s="330"/>
      <c r="CT115" s="330"/>
      <c r="CU115" s="330"/>
      <c r="CV115" s="330"/>
      <c r="CW115" s="330"/>
      <c r="CX115" s="330"/>
      <c r="CY115" s="330"/>
      <c r="CZ115" s="330"/>
      <c r="DA115" s="330"/>
      <c r="DB115" s="330"/>
      <c r="DC115" s="330"/>
      <c r="DD115" s="330"/>
      <c r="DE115" s="330"/>
      <c r="DF115" s="330"/>
      <c r="DG115" s="330"/>
      <c r="DH115" s="330"/>
      <c r="DI115" s="330"/>
      <c r="DJ115" s="330"/>
      <c r="DK115" s="330"/>
      <c r="DL115" s="330"/>
      <c r="DM115" s="330"/>
      <c r="DN115" s="330"/>
      <c r="DO115" s="330"/>
      <c r="DP115" s="330"/>
      <c r="DQ115" s="330"/>
      <c r="DR115" s="330"/>
      <c r="DS115" s="330"/>
      <c r="DT115" s="330"/>
      <c r="DU115" s="330"/>
      <c r="DV115" s="330"/>
      <c r="DW115" s="330"/>
      <c r="DX115" s="330"/>
      <c r="DY115" s="330"/>
      <c r="DZ115" s="330"/>
      <c r="EA115" s="330"/>
      <c r="EB115" s="330"/>
      <c r="EC115" s="330"/>
      <c r="ED115" s="330"/>
      <c r="EE115" s="330"/>
      <c r="EF115" s="330"/>
      <c r="EG115" s="330"/>
      <c r="EH115" s="330"/>
      <c r="EI115" s="330"/>
      <c r="EJ115" s="330"/>
      <c r="EK115" s="330"/>
      <c r="EL115" s="330"/>
      <c r="EM115" s="330"/>
      <c r="EN115" s="330"/>
      <c r="EO115" s="330"/>
      <c r="EP115" s="330"/>
      <c r="EQ115" s="330"/>
      <c r="ER115" s="330"/>
      <c r="ES115" s="330"/>
      <c r="ET115" s="330"/>
      <c r="EU115" s="330"/>
      <c r="EV115" s="330"/>
      <c r="EW115" s="330"/>
      <c r="EX115" s="330"/>
      <c r="EY115" s="330"/>
      <c r="EZ115" s="330"/>
      <c r="FA115" s="330"/>
      <c r="FB115" s="330"/>
      <c r="FC115" s="330"/>
      <c r="FD115" s="330"/>
      <c r="FE115" s="330"/>
      <c r="FF115" s="330"/>
    </row>
    <row r="116" spans="2:162">
      <c r="B116" s="398"/>
      <c r="C116" s="330"/>
      <c r="D116" s="330"/>
      <c r="E116" s="330"/>
      <c r="F116" s="330"/>
      <c r="G116" s="330"/>
      <c r="H116" s="330"/>
      <c r="I116" s="330"/>
      <c r="J116" s="330"/>
      <c r="K116" s="330"/>
      <c r="L116" s="330"/>
      <c r="M116" s="330"/>
      <c r="N116" s="330"/>
      <c r="O116" s="330"/>
      <c r="P116" s="330"/>
      <c r="Q116" s="330"/>
      <c r="R116" s="330"/>
      <c r="S116" s="330"/>
      <c r="T116" s="330"/>
      <c r="U116" s="330"/>
      <c r="V116" s="330"/>
      <c r="W116" s="330"/>
      <c r="X116" s="330"/>
      <c r="Y116" s="330"/>
      <c r="Z116" s="330"/>
      <c r="AA116" s="330"/>
      <c r="AB116" s="330"/>
      <c r="AC116" s="330"/>
      <c r="AD116" s="330"/>
      <c r="AE116" s="330"/>
      <c r="AF116" s="330"/>
      <c r="AG116" s="330"/>
      <c r="AH116" s="330"/>
      <c r="AI116" s="330"/>
      <c r="AJ116" s="330"/>
      <c r="AK116" s="330"/>
      <c r="AL116" s="330"/>
      <c r="AM116" s="330"/>
      <c r="AN116" s="330"/>
      <c r="AO116" s="330"/>
      <c r="AP116" s="330"/>
      <c r="AQ116" s="330"/>
      <c r="AR116" s="330"/>
      <c r="AS116" s="330"/>
      <c r="AT116" s="330"/>
      <c r="AU116" s="330"/>
      <c r="AV116" s="330"/>
      <c r="AW116" s="330"/>
      <c r="AX116" s="330"/>
      <c r="AY116" s="330"/>
      <c r="AZ116" s="330"/>
      <c r="BA116" s="330"/>
      <c r="BB116" s="330"/>
      <c r="BC116" s="330"/>
      <c r="BD116" s="330"/>
      <c r="BE116" s="330"/>
      <c r="BF116" s="330"/>
      <c r="BG116" s="330"/>
      <c r="BH116" s="330"/>
      <c r="BI116" s="330"/>
      <c r="BJ116" s="330"/>
      <c r="BK116" s="330"/>
      <c r="BL116" s="330"/>
      <c r="BM116" s="330"/>
      <c r="BN116" s="330"/>
      <c r="BO116" s="330"/>
      <c r="BP116" s="330"/>
      <c r="BQ116" s="330"/>
      <c r="BR116" s="330"/>
      <c r="BS116" s="330"/>
      <c r="BT116" s="330"/>
      <c r="BU116" s="330"/>
      <c r="BV116" s="330"/>
      <c r="BW116" s="330"/>
      <c r="BX116" s="330"/>
      <c r="BY116" s="330"/>
      <c r="BZ116" s="330"/>
      <c r="CA116" s="330"/>
      <c r="CB116" s="330"/>
      <c r="CC116" s="330"/>
      <c r="CD116" s="330"/>
      <c r="CE116" s="330"/>
      <c r="CF116" s="330"/>
      <c r="CG116" s="330"/>
      <c r="CH116" s="330"/>
      <c r="CI116" s="330"/>
      <c r="CJ116" s="330"/>
      <c r="CK116" s="330"/>
      <c r="CL116" s="330"/>
      <c r="CM116" s="330"/>
      <c r="CN116" s="330"/>
      <c r="CO116" s="330"/>
      <c r="CP116" s="330"/>
      <c r="CQ116" s="330"/>
      <c r="CR116" s="330"/>
      <c r="CS116" s="330"/>
      <c r="CT116" s="330"/>
      <c r="CU116" s="330"/>
      <c r="CV116" s="330"/>
      <c r="CW116" s="330"/>
      <c r="CX116" s="330"/>
      <c r="CY116" s="330"/>
      <c r="CZ116" s="330"/>
      <c r="DA116" s="330"/>
      <c r="DB116" s="330"/>
      <c r="DC116" s="330"/>
      <c r="DD116" s="330"/>
      <c r="DE116" s="330"/>
      <c r="DF116" s="330"/>
      <c r="DG116" s="330"/>
      <c r="DH116" s="330"/>
      <c r="DI116" s="330"/>
      <c r="DJ116" s="330"/>
      <c r="DK116" s="330"/>
      <c r="DL116" s="330"/>
      <c r="DM116" s="330"/>
      <c r="DN116" s="330"/>
      <c r="DO116" s="330"/>
      <c r="DP116" s="330"/>
      <c r="DQ116" s="330"/>
      <c r="DR116" s="330"/>
      <c r="DS116" s="330"/>
      <c r="DT116" s="330"/>
      <c r="DU116" s="330"/>
      <c r="DV116" s="330"/>
      <c r="DW116" s="330"/>
      <c r="DX116" s="330"/>
      <c r="DY116" s="330"/>
      <c r="DZ116" s="330"/>
      <c r="EA116" s="330"/>
      <c r="EB116" s="330"/>
      <c r="EC116" s="330"/>
      <c r="ED116" s="330"/>
      <c r="EE116" s="330"/>
      <c r="EF116" s="330"/>
      <c r="EG116" s="330"/>
      <c r="EH116" s="330"/>
      <c r="EI116" s="330"/>
      <c r="EJ116" s="330"/>
      <c r="EK116" s="330"/>
      <c r="EL116" s="330"/>
      <c r="EM116" s="330"/>
      <c r="EN116" s="330"/>
      <c r="EO116" s="330"/>
      <c r="EP116" s="330"/>
      <c r="EQ116" s="330"/>
      <c r="ER116" s="330"/>
      <c r="ES116" s="330"/>
      <c r="ET116" s="330"/>
      <c r="EU116" s="330"/>
      <c r="EV116" s="330"/>
      <c r="EW116" s="330"/>
      <c r="EX116" s="330"/>
      <c r="EY116" s="330"/>
      <c r="EZ116" s="330"/>
      <c r="FA116" s="330"/>
      <c r="FB116" s="330"/>
      <c r="FC116" s="330"/>
      <c r="FD116" s="330"/>
      <c r="FE116" s="330"/>
      <c r="FF116" s="330"/>
    </row>
    <row r="117" spans="2:162">
      <c r="B117" s="398"/>
      <c r="C117" s="330"/>
      <c r="D117" s="330"/>
      <c r="E117" s="330"/>
      <c r="F117" s="330"/>
      <c r="G117" s="330"/>
      <c r="H117" s="330"/>
      <c r="I117" s="330"/>
      <c r="J117" s="330"/>
      <c r="K117" s="330"/>
      <c r="L117" s="330"/>
      <c r="M117" s="330"/>
      <c r="N117" s="330"/>
      <c r="O117" s="330"/>
      <c r="P117" s="330"/>
      <c r="Q117" s="330"/>
      <c r="R117" s="330"/>
      <c r="S117" s="330"/>
      <c r="T117" s="330"/>
      <c r="U117" s="330"/>
      <c r="V117" s="330"/>
      <c r="W117" s="330"/>
      <c r="X117" s="330"/>
      <c r="Y117" s="330"/>
      <c r="Z117" s="330"/>
      <c r="AA117" s="330"/>
      <c r="AB117" s="330"/>
      <c r="AC117" s="330"/>
      <c r="AD117" s="330"/>
      <c r="AE117" s="330"/>
      <c r="AF117" s="330"/>
      <c r="AG117" s="330"/>
      <c r="AH117" s="330"/>
      <c r="AI117" s="330"/>
      <c r="AJ117" s="330"/>
      <c r="AK117" s="330"/>
      <c r="AL117" s="330"/>
      <c r="AM117" s="330"/>
      <c r="AN117" s="330"/>
      <c r="AO117" s="330"/>
      <c r="AP117" s="330"/>
      <c r="AQ117" s="330"/>
      <c r="AR117" s="330"/>
      <c r="AS117" s="330"/>
      <c r="AT117" s="330"/>
      <c r="AU117" s="330"/>
      <c r="AV117" s="330"/>
      <c r="AW117" s="330"/>
      <c r="AX117" s="330"/>
      <c r="AY117" s="330"/>
      <c r="AZ117" s="330"/>
      <c r="BA117" s="330"/>
      <c r="BB117" s="330"/>
      <c r="BC117" s="330"/>
      <c r="BD117" s="330"/>
      <c r="BE117" s="330"/>
      <c r="BF117" s="330"/>
      <c r="BG117" s="330"/>
      <c r="BH117" s="330"/>
      <c r="BI117" s="330"/>
      <c r="BJ117" s="330"/>
      <c r="BK117" s="330"/>
      <c r="BL117" s="330"/>
      <c r="BM117" s="330"/>
      <c r="BN117" s="330"/>
      <c r="BO117" s="330"/>
      <c r="BP117" s="330"/>
      <c r="BQ117" s="330"/>
      <c r="BR117" s="330"/>
      <c r="BS117" s="330"/>
      <c r="BT117" s="330"/>
      <c r="BU117" s="330"/>
      <c r="BV117" s="330"/>
      <c r="BW117" s="330"/>
      <c r="BX117" s="330"/>
      <c r="BY117" s="330"/>
      <c r="BZ117" s="330"/>
      <c r="CA117" s="330"/>
      <c r="CB117" s="330"/>
      <c r="CC117" s="330"/>
      <c r="CD117" s="330"/>
      <c r="CE117" s="330"/>
      <c r="CF117" s="330"/>
      <c r="CG117" s="330"/>
      <c r="CH117" s="330"/>
      <c r="CI117" s="330"/>
      <c r="CJ117" s="330"/>
      <c r="CK117" s="330"/>
      <c r="CL117" s="330"/>
      <c r="CM117" s="330"/>
      <c r="CN117" s="330"/>
      <c r="CO117" s="330"/>
      <c r="CP117" s="330"/>
      <c r="CQ117" s="330"/>
      <c r="CR117" s="330"/>
      <c r="CS117" s="330"/>
      <c r="CT117" s="330"/>
      <c r="CU117" s="330"/>
      <c r="CV117" s="330"/>
      <c r="CW117" s="330"/>
      <c r="CX117" s="330"/>
      <c r="CY117" s="330"/>
      <c r="CZ117" s="330"/>
      <c r="DA117" s="330"/>
      <c r="DB117" s="330"/>
      <c r="DC117" s="330"/>
      <c r="DD117" s="330"/>
      <c r="DE117" s="330"/>
      <c r="DF117" s="330"/>
      <c r="DG117" s="330"/>
      <c r="DH117" s="330"/>
      <c r="DI117" s="330"/>
      <c r="DJ117" s="330"/>
      <c r="DK117" s="330"/>
      <c r="DL117" s="330"/>
      <c r="DM117" s="330"/>
      <c r="DN117" s="330"/>
      <c r="DO117" s="330"/>
      <c r="DP117" s="330"/>
      <c r="DQ117" s="330"/>
      <c r="DR117" s="330"/>
      <c r="DS117" s="330"/>
      <c r="DT117" s="330"/>
      <c r="DU117" s="330"/>
      <c r="DV117" s="330"/>
      <c r="DW117" s="330"/>
      <c r="DX117" s="330"/>
      <c r="DY117" s="330"/>
      <c r="DZ117" s="330"/>
      <c r="EA117" s="330"/>
      <c r="EB117" s="330"/>
      <c r="EC117" s="330"/>
      <c r="ED117" s="330"/>
      <c r="EE117" s="330"/>
      <c r="EF117" s="330"/>
      <c r="EG117" s="330"/>
      <c r="EH117" s="330"/>
      <c r="EI117" s="330"/>
      <c r="EJ117" s="330"/>
      <c r="EK117" s="330"/>
      <c r="EL117" s="330"/>
      <c r="EM117" s="330"/>
      <c r="EN117" s="330"/>
      <c r="EO117" s="330"/>
      <c r="EP117" s="330"/>
      <c r="EQ117" s="330"/>
      <c r="ER117" s="330"/>
      <c r="ES117" s="330"/>
      <c r="ET117" s="330"/>
      <c r="EU117" s="330"/>
      <c r="EV117" s="330"/>
      <c r="EW117" s="330"/>
      <c r="EX117" s="330"/>
      <c r="EY117" s="330"/>
      <c r="EZ117" s="330"/>
      <c r="FA117" s="330"/>
      <c r="FB117" s="364"/>
      <c r="FC117" s="399"/>
      <c r="FD117" s="330"/>
      <c r="FE117" s="330"/>
      <c r="FF117" s="330"/>
    </row>
    <row r="118" spans="2:162">
      <c r="B118" s="398"/>
      <c r="C118" s="330"/>
      <c r="D118" s="330"/>
      <c r="E118" s="330"/>
      <c r="F118" s="330"/>
      <c r="G118" s="330"/>
      <c r="H118" s="330"/>
      <c r="I118" s="330"/>
      <c r="J118" s="330"/>
      <c r="K118" s="330"/>
      <c r="L118" s="330"/>
      <c r="M118" s="330"/>
      <c r="N118" s="330"/>
      <c r="O118" s="330"/>
      <c r="P118" s="330"/>
      <c r="Q118" s="330"/>
      <c r="R118" s="330"/>
      <c r="S118" s="330"/>
      <c r="T118" s="330"/>
      <c r="U118" s="330"/>
      <c r="V118" s="330"/>
      <c r="W118" s="330"/>
      <c r="X118" s="330"/>
      <c r="Y118" s="330"/>
      <c r="Z118" s="330"/>
      <c r="AA118" s="330"/>
      <c r="AB118" s="330"/>
      <c r="AC118" s="330"/>
      <c r="AD118" s="330"/>
      <c r="AE118" s="330"/>
      <c r="AF118" s="330"/>
      <c r="AG118" s="330"/>
      <c r="AH118" s="330"/>
      <c r="AI118" s="330"/>
      <c r="AJ118" s="330"/>
      <c r="AK118" s="330"/>
      <c r="AL118" s="330"/>
      <c r="AM118" s="330"/>
      <c r="AN118" s="330"/>
      <c r="AO118" s="330"/>
      <c r="AP118" s="330"/>
      <c r="AQ118" s="330"/>
      <c r="AR118" s="330"/>
      <c r="AS118" s="330"/>
      <c r="AT118" s="330"/>
      <c r="AU118" s="330"/>
      <c r="AV118" s="330"/>
      <c r="AW118" s="330"/>
      <c r="AX118" s="330"/>
      <c r="AY118" s="330"/>
      <c r="AZ118" s="330"/>
      <c r="BA118" s="330"/>
      <c r="BB118" s="330"/>
      <c r="BC118" s="330"/>
      <c r="BD118" s="330"/>
      <c r="BE118" s="330"/>
      <c r="BF118" s="330"/>
      <c r="BG118" s="330"/>
      <c r="BH118" s="330"/>
      <c r="BI118" s="330"/>
      <c r="BJ118" s="330"/>
      <c r="BK118" s="330"/>
      <c r="BL118" s="330"/>
      <c r="BM118" s="330"/>
      <c r="BN118" s="330"/>
      <c r="BO118" s="330"/>
      <c r="BP118" s="330"/>
      <c r="BQ118" s="330"/>
      <c r="BR118" s="330"/>
      <c r="BS118" s="330"/>
      <c r="BT118" s="330"/>
      <c r="BU118" s="330"/>
      <c r="BV118" s="330"/>
      <c r="BW118" s="330"/>
      <c r="BX118" s="330"/>
      <c r="BY118" s="330"/>
      <c r="BZ118" s="330"/>
      <c r="CA118" s="330"/>
      <c r="CB118" s="330"/>
      <c r="CC118" s="330"/>
      <c r="CD118" s="330"/>
      <c r="CE118" s="330"/>
      <c r="CF118" s="330"/>
      <c r="CG118" s="330"/>
      <c r="CH118" s="330"/>
      <c r="CI118" s="330"/>
      <c r="CJ118" s="330"/>
      <c r="CK118" s="330"/>
      <c r="CL118" s="330"/>
      <c r="CM118" s="330"/>
      <c r="CN118" s="330"/>
      <c r="CO118" s="330"/>
      <c r="CP118" s="330"/>
      <c r="CQ118" s="330"/>
      <c r="CR118" s="330"/>
      <c r="CS118" s="330"/>
      <c r="CT118" s="330"/>
      <c r="CU118" s="330"/>
      <c r="CV118" s="330"/>
      <c r="CW118" s="330"/>
      <c r="CX118" s="330"/>
      <c r="CY118" s="330"/>
      <c r="CZ118" s="330"/>
      <c r="DA118" s="330"/>
      <c r="DB118" s="330"/>
      <c r="DC118" s="330"/>
      <c r="DD118" s="330"/>
      <c r="DE118" s="330"/>
      <c r="DF118" s="330"/>
      <c r="DG118" s="330"/>
      <c r="DH118" s="330"/>
      <c r="DI118" s="330"/>
      <c r="DJ118" s="330"/>
      <c r="DK118" s="330"/>
      <c r="DL118" s="330"/>
      <c r="DM118" s="330"/>
      <c r="DN118" s="330"/>
      <c r="DO118" s="330"/>
      <c r="DP118" s="330"/>
      <c r="DQ118" s="330"/>
      <c r="DR118" s="330"/>
      <c r="DS118" s="330"/>
      <c r="DT118" s="330"/>
      <c r="DU118" s="330"/>
      <c r="DV118" s="330"/>
      <c r="DW118" s="330"/>
      <c r="DX118" s="330"/>
      <c r="DY118" s="330"/>
      <c r="DZ118" s="330"/>
      <c r="EA118" s="330"/>
      <c r="EB118" s="330"/>
      <c r="EC118" s="330"/>
      <c r="ED118" s="330"/>
      <c r="EE118" s="330"/>
      <c r="EF118" s="330"/>
      <c r="EG118" s="330"/>
      <c r="EH118" s="330"/>
      <c r="EI118" s="330"/>
      <c r="EJ118" s="330"/>
      <c r="EK118" s="330"/>
      <c r="EL118" s="330"/>
      <c r="EM118" s="330"/>
      <c r="EN118" s="330"/>
      <c r="EO118" s="330"/>
      <c r="EP118" s="330"/>
      <c r="EQ118" s="330"/>
      <c r="ER118" s="330"/>
      <c r="ES118" s="330"/>
      <c r="ET118" s="330"/>
      <c r="EU118" s="330"/>
      <c r="EV118" s="330"/>
      <c r="EW118" s="330"/>
      <c r="EX118" s="330"/>
      <c r="EY118" s="330"/>
      <c r="EZ118" s="330"/>
      <c r="FA118" s="399"/>
      <c r="FB118" s="399"/>
      <c r="FC118" s="399"/>
      <c r="FD118" s="330"/>
      <c r="FE118" s="330"/>
      <c r="FF118" s="330"/>
    </row>
    <row r="119" spans="2:162" outlineLevel="1">
      <c r="B119" s="398"/>
      <c r="C119" s="400" t="s">
        <v>79</v>
      </c>
      <c r="D119" s="330"/>
      <c r="E119" s="330"/>
      <c r="F119" s="330"/>
      <c r="G119" s="330"/>
      <c r="H119" s="330"/>
      <c r="I119" s="330"/>
      <c r="J119" s="330"/>
      <c r="K119" s="330"/>
      <c r="L119" s="330"/>
      <c r="M119" s="330"/>
      <c r="N119" s="330"/>
      <c r="O119" s="330"/>
      <c r="P119" s="330"/>
      <c r="Q119" s="330"/>
      <c r="R119" s="330"/>
      <c r="S119" s="330"/>
      <c r="T119" s="330"/>
      <c r="U119" s="330"/>
      <c r="V119" s="330"/>
      <c r="W119" s="330"/>
      <c r="X119" s="330"/>
      <c r="Y119" s="330"/>
      <c r="Z119" s="330"/>
      <c r="AA119" s="330"/>
      <c r="AB119" s="330"/>
      <c r="AC119" s="330"/>
      <c r="AD119" s="330"/>
      <c r="AE119" s="330"/>
      <c r="AF119" s="330"/>
      <c r="AG119" s="330"/>
      <c r="AH119" s="330"/>
      <c r="AI119" s="330"/>
      <c r="AJ119" s="330"/>
      <c r="AK119" s="330"/>
      <c r="AL119" s="330"/>
      <c r="AM119" s="330"/>
      <c r="AN119" s="330"/>
      <c r="AO119" s="330"/>
      <c r="AP119" s="330"/>
      <c r="AQ119" s="330"/>
      <c r="AR119" s="330"/>
      <c r="AS119" s="330"/>
      <c r="AT119" s="330"/>
      <c r="AU119" s="330"/>
      <c r="AV119" s="330"/>
      <c r="AW119" s="330"/>
      <c r="AX119" s="330"/>
      <c r="AY119" s="330"/>
      <c r="AZ119" s="330"/>
      <c r="BA119" s="330"/>
      <c r="BB119" s="330"/>
      <c r="BC119" s="330"/>
      <c r="BD119" s="330"/>
      <c r="BE119" s="330"/>
      <c r="BF119" s="330"/>
      <c r="BG119" s="330"/>
      <c r="BH119" s="330"/>
      <c r="BI119" s="330"/>
      <c r="BJ119" s="330"/>
      <c r="BK119" s="330"/>
      <c r="BL119" s="330"/>
      <c r="BM119" s="330"/>
      <c r="BN119" s="330"/>
      <c r="BO119" s="330"/>
      <c r="BP119" s="330"/>
      <c r="BQ119" s="330"/>
      <c r="BR119" s="330"/>
      <c r="BS119" s="330"/>
      <c r="BT119" s="330"/>
      <c r="BU119" s="330"/>
      <c r="BV119" s="330"/>
      <c r="BW119" s="330"/>
      <c r="BX119" s="330"/>
      <c r="BY119" s="330"/>
      <c r="BZ119" s="330"/>
      <c r="CA119" s="330"/>
      <c r="CB119" s="330"/>
      <c r="CC119" s="330"/>
      <c r="CD119" s="330"/>
      <c r="CE119" s="330"/>
      <c r="CF119" s="330"/>
      <c r="CG119" s="330"/>
      <c r="CH119" s="330"/>
      <c r="CI119" s="330"/>
      <c r="CJ119" s="330"/>
      <c r="CK119" s="330"/>
      <c r="CL119" s="330"/>
      <c r="CM119" s="330"/>
      <c r="CN119" s="330"/>
      <c r="CO119" s="330"/>
      <c r="CP119" s="330"/>
      <c r="CQ119" s="330"/>
      <c r="CR119" s="330"/>
      <c r="CS119" s="330"/>
      <c r="CT119" s="330"/>
      <c r="CU119" s="330"/>
      <c r="CV119" s="330"/>
      <c r="CW119" s="330"/>
      <c r="CX119" s="330"/>
      <c r="CY119" s="330"/>
      <c r="CZ119" s="330"/>
      <c r="DA119" s="330"/>
      <c r="DB119" s="330"/>
      <c r="DC119" s="330"/>
      <c r="DD119" s="330"/>
      <c r="DE119" s="330"/>
      <c r="DF119" s="330"/>
      <c r="DG119" s="330"/>
      <c r="DH119" s="330"/>
      <c r="DI119" s="330"/>
      <c r="DJ119" s="330"/>
      <c r="DK119" s="330"/>
      <c r="DL119" s="330"/>
      <c r="DM119" s="330"/>
      <c r="DN119" s="330"/>
      <c r="DO119" s="330"/>
      <c r="DP119" s="330"/>
      <c r="DQ119" s="330"/>
      <c r="DR119" s="330"/>
      <c r="DS119" s="330"/>
      <c r="DT119" s="330"/>
      <c r="DU119" s="330"/>
      <c r="DV119" s="330"/>
      <c r="DW119" s="330"/>
      <c r="DX119" s="330"/>
      <c r="DY119" s="330"/>
      <c r="DZ119" s="330"/>
      <c r="EA119" s="330"/>
      <c r="EB119" s="330"/>
      <c r="EC119" s="330"/>
      <c r="ED119" s="330"/>
      <c r="EE119" s="330"/>
      <c r="EF119" s="330"/>
      <c r="EG119" s="330"/>
      <c r="EH119" s="330"/>
      <c r="EI119" s="330"/>
      <c r="EJ119" s="330"/>
      <c r="EK119" s="330"/>
      <c r="EL119" s="330"/>
      <c r="EM119" s="330"/>
      <c r="EN119" s="330"/>
      <c r="EO119" s="330"/>
      <c r="EP119" s="330"/>
      <c r="EQ119" s="330"/>
      <c r="ER119" s="330"/>
      <c r="ES119" s="330"/>
      <c r="ET119" s="330"/>
      <c r="EU119" s="330"/>
      <c r="EV119" s="330"/>
      <c r="EW119" s="330"/>
      <c r="EX119" s="330"/>
      <c r="EY119" s="330"/>
      <c r="EZ119" s="330"/>
      <c r="FA119" s="399"/>
      <c r="FB119" s="399"/>
      <c r="FC119" s="399"/>
      <c r="FD119" s="330"/>
      <c r="FE119" s="330"/>
      <c r="FF119" s="330"/>
    </row>
    <row r="120" spans="2:162" ht="21" customHeight="1" outlineLevel="1">
      <c r="B120" s="398"/>
      <c r="C120" s="811" t="s">
        <v>2636</v>
      </c>
      <c r="D120" s="812">
        <f t="shared" ref="D120:AI120" si="259">IF(D11=0,0,1)</f>
        <v>1</v>
      </c>
      <c r="E120" s="812">
        <f t="shared" si="259"/>
        <v>1</v>
      </c>
      <c r="F120" s="812">
        <f t="shared" si="259"/>
        <v>1</v>
      </c>
      <c r="G120" s="812">
        <f t="shared" si="259"/>
        <v>1</v>
      </c>
      <c r="H120" s="812">
        <f t="shared" si="259"/>
        <v>1</v>
      </c>
      <c r="I120" s="812">
        <f t="shared" si="259"/>
        <v>0</v>
      </c>
      <c r="J120" s="812">
        <f t="shared" si="259"/>
        <v>0</v>
      </c>
      <c r="K120" s="812">
        <f t="shared" si="259"/>
        <v>0</v>
      </c>
      <c r="L120" s="812">
        <f t="shared" si="259"/>
        <v>0</v>
      </c>
      <c r="M120" s="812">
        <f t="shared" si="259"/>
        <v>0</v>
      </c>
      <c r="N120" s="812">
        <f t="shared" si="259"/>
        <v>0</v>
      </c>
      <c r="O120" s="812">
        <f t="shared" si="259"/>
        <v>0</v>
      </c>
      <c r="P120" s="812">
        <f t="shared" si="259"/>
        <v>0</v>
      </c>
      <c r="Q120" s="812">
        <f t="shared" si="259"/>
        <v>0</v>
      </c>
      <c r="R120" s="812">
        <f t="shared" si="259"/>
        <v>0</v>
      </c>
      <c r="S120" s="812">
        <f t="shared" si="259"/>
        <v>0</v>
      </c>
      <c r="T120" s="812">
        <f t="shared" si="259"/>
        <v>0</v>
      </c>
      <c r="U120" s="812">
        <f t="shared" si="259"/>
        <v>0</v>
      </c>
      <c r="V120" s="812">
        <f t="shared" si="259"/>
        <v>0</v>
      </c>
      <c r="W120" s="812">
        <f t="shared" si="259"/>
        <v>0</v>
      </c>
      <c r="X120" s="812">
        <f t="shared" si="259"/>
        <v>0</v>
      </c>
      <c r="Y120" s="812">
        <f t="shared" si="259"/>
        <v>0</v>
      </c>
      <c r="Z120" s="812">
        <f t="shared" si="259"/>
        <v>0</v>
      </c>
      <c r="AA120" s="812">
        <f t="shared" si="259"/>
        <v>0</v>
      </c>
      <c r="AB120" s="812">
        <f t="shared" si="259"/>
        <v>0</v>
      </c>
      <c r="AC120" s="812">
        <f t="shared" si="259"/>
        <v>0</v>
      </c>
      <c r="AD120" s="812">
        <f t="shared" si="259"/>
        <v>0</v>
      </c>
      <c r="AE120" s="812">
        <f t="shared" si="259"/>
        <v>0</v>
      </c>
      <c r="AF120" s="812">
        <f t="shared" si="259"/>
        <v>0</v>
      </c>
      <c r="AG120" s="812">
        <f t="shared" si="259"/>
        <v>0</v>
      </c>
      <c r="AH120" s="812">
        <f t="shared" si="259"/>
        <v>0</v>
      </c>
      <c r="AI120" s="812">
        <f t="shared" si="259"/>
        <v>0</v>
      </c>
      <c r="AJ120" s="812">
        <f t="shared" ref="AJ120:BO120" si="260">IF(AJ11=0,0,1)</f>
        <v>0</v>
      </c>
      <c r="AK120" s="812">
        <f t="shared" si="260"/>
        <v>0</v>
      </c>
      <c r="AL120" s="812">
        <f t="shared" si="260"/>
        <v>0</v>
      </c>
      <c r="AM120" s="812">
        <f t="shared" si="260"/>
        <v>0</v>
      </c>
      <c r="AN120" s="812">
        <f t="shared" si="260"/>
        <v>0</v>
      </c>
      <c r="AO120" s="812">
        <f t="shared" si="260"/>
        <v>0</v>
      </c>
      <c r="AP120" s="812">
        <f t="shared" si="260"/>
        <v>0</v>
      </c>
      <c r="AQ120" s="812">
        <f t="shared" si="260"/>
        <v>0</v>
      </c>
      <c r="AR120" s="812">
        <f t="shared" si="260"/>
        <v>0</v>
      </c>
      <c r="AS120" s="812">
        <f t="shared" si="260"/>
        <v>0</v>
      </c>
      <c r="AT120" s="812">
        <f t="shared" si="260"/>
        <v>0</v>
      </c>
      <c r="AU120" s="812">
        <f t="shared" si="260"/>
        <v>0</v>
      </c>
      <c r="AV120" s="812">
        <f t="shared" si="260"/>
        <v>0</v>
      </c>
      <c r="AW120" s="812">
        <f t="shared" si="260"/>
        <v>0</v>
      </c>
      <c r="AX120" s="812">
        <f t="shared" si="260"/>
        <v>0</v>
      </c>
      <c r="AY120" s="812">
        <f t="shared" si="260"/>
        <v>0</v>
      </c>
      <c r="AZ120" s="812">
        <f t="shared" si="260"/>
        <v>0</v>
      </c>
      <c r="BA120" s="812">
        <f t="shared" si="260"/>
        <v>0</v>
      </c>
      <c r="BB120" s="812">
        <f t="shared" si="260"/>
        <v>0</v>
      </c>
      <c r="BC120" s="812">
        <f t="shared" si="260"/>
        <v>0</v>
      </c>
      <c r="BD120" s="812">
        <f t="shared" si="260"/>
        <v>0</v>
      </c>
      <c r="BE120" s="812">
        <f t="shared" si="260"/>
        <v>0</v>
      </c>
      <c r="BF120" s="812">
        <f t="shared" si="260"/>
        <v>0</v>
      </c>
      <c r="BG120" s="812">
        <f t="shared" si="260"/>
        <v>0</v>
      </c>
      <c r="BH120" s="812">
        <f t="shared" si="260"/>
        <v>0</v>
      </c>
      <c r="BI120" s="812">
        <f t="shared" si="260"/>
        <v>0</v>
      </c>
      <c r="BJ120" s="812">
        <f t="shared" si="260"/>
        <v>0</v>
      </c>
      <c r="BK120" s="812">
        <f t="shared" si="260"/>
        <v>0</v>
      </c>
      <c r="BL120" s="812">
        <f t="shared" si="260"/>
        <v>0</v>
      </c>
      <c r="BM120" s="812">
        <f t="shared" si="260"/>
        <v>0</v>
      </c>
      <c r="BN120" s="812">
        <f t="shared" si="260"/>
        <v>0</v>
      </c>
      <c r="BO120" s="812">
        <f t="shared" si="260"/>
        <v>0</v>
      </c>
      <c r="BP120" s="812">
        <f t="shared" ref="BP120:CU120" si="261">IF(BP11=0,0,1)</f>
        <v>0</v>
      </c>
      <c r="BQ120" s="812">
        <f t="shared" si="261"/>
        <v>0</v>
      </c>
      <c r="BR120" s="812">
        <f t="shared" si="261"/>
        <v>0</v>
      </c>
      <c r="BS120" s="812">
        <f t="shared" si="261"/>
        <v>0</v>
      </c>
      <c r="BT120" s="812">
        <f t="shared" si="261"/>
        <v>0</v>
      </c>
      <c r="BU120" s="812">
        <f t="shared" si="261"/>
        <v>0</v>
      </c>
      <c r="BV120" s="812">
        <f t="shared" si="261"/>
        <v>0</v>
      </c>
      <c r="BW120" s="812">
        <f t="shared" si="261"/>
        <v>0</v>
      </c>
      <c r="BX120" s="812">
        <f t="shared" si="261"/>
        <v>0</v>
      </c>
      <c r="BY120" s="812">
        <f t="shared" si="261"/>
        <v>0</v>
      </c>
      <c r="BZ120" s="812">
        <f t="shared" si="261"/>
        <v>0</v>
      </c>
      <c r="CA120" s="812">
        <f t="shared" si="261"/>
        <v>0</v>
      </c>
      <c r="CB120" s="812">
        <f t="shared" si="261"/>
        <v>0</v>
      </c>
      <c r="CC120" s="812">
        <f t="shared" si="261"/>
        <v>0</v>
      </c>
      <c r="CD120" s="812">
        <f t="shared" si="261"/>
        <v>0</v>
      </c>
      <c r="CE120" s="812">
        <f t="shared" si="261"/>
        <v>0</v>
      </c>
      <c r="CF120" s="812">
        <f t="shared" si="261"/>
        <v>0</v>
      </c>
      <c r="CG120" s="812">
        <f t="shared" si="261"/>
        <v>0</v>
      </c>
      <c r="CH120" s="812">
        <f t="shared" si="261"/>
        <v>0</v>
      </c>
      <c r="CI120" s="812">
        <f t="shared" si="261"/>
        <v>0</v>
      </c>
      <c r="CJ120" s="812">
        <f t="shared" si="261"/>
        <v>0</v>
      </c>
      <c r="CK120" s="812">
        <f t="shared" si="261"/>
        <v>0</v>
      </c>
      <c r="CL120" s="812">
        <f t="shared" si="261"/>
        <v>0</v>
      </c>
      <c r="CM120" s="812">
        <f t="shared" si="261"/>
        <v>0</v>
      </c>
      <c r="CN120" s="812">
        <f t="shared" si="261"/>
        <v>0</v>
      </c>
      <c r="CO120" s="812">
        <f t="shared" si="261"/>
        <v>0</v>
      </c>
      <c r="CP120" s="812">
        <f t="shared" si="261"/>
        <v>0</v>
      </c>
      <c r="CQ120" s="812">
        <f t="shared" si="261"/>
        <v>0</v>
      </c>
      <c r="CR120" s="812">
        <f t="shared" si="261"/>
        <v>0</v>
      </c>
      <c r="CS120" s="812">
        <f t="shared" si="261"/>
        <v>0</v>
      </c>
      <c r="CT120" s="812">
        <f t="shared" si="261"/>
        <v>0</v>
      </c>
      <c r="CU120" s="812">
        <f t="shared" si="261"/>
        <v>0</v>
      </c>
      <c r="CV120" s="812">
        <f t="shared" ref="CV120:EA120" si="262">IF(CV11=0,0,1)</f>
        <v>0</v>
      </c>
      <c r="CW120" s="812">
        <f t="shared" si="262"/>
        <v>0</v>
      </c>
      <c r="CX120" s="812">
        <f t="shared" si="262"/>
        <v>0</v>
      </c>
      <c r="CY120" s="812">
        <f t="shared" si="262"/>
        <v>0</v>
      </c>
      <c r="CZ120" s="812">
        <f t="shared" si="262"/>
        <v>0</v>
      </c>
      <c r="DA120" s="812">
        <f t="shared" si="262"/>
        <v>0</v>
      </c>
      <c r="DB120" s="812">
        <f t="shared" si="262"/>
        <v>0</v>
      </c>
      <c r="DC120" s="812">
        <f t="shared" si="262"/>
        <v>0</v>
      </c>
      <c r="DD120" s="812">
        <f t="shared" si="262"/>
        <v>0</v>
      </c>
      <c r="DE120" s="812">
        <f t="shared" si="262"/>
        <v>0</v>
      </c>
      <c r="DF120" s="812">
        <f t="shared" si="262"/>
        <v>0</v>
      </c>
      <c r="DG120" s="812">
        <f t="shared" si="262"/>
        <v>0</v>
      </c>
      <c r="DH120" s="812">
        <f t="shared" si="262"/>
        <v>0</v>
      </c>
      <c r="DI120" s="812">
        <f t="shared" si="262"/>
        <v>0</v>
      </c>
      <c r="DJ120" s="812">
        <f t="shared" si="262"/>
        <v>0</v>
      </c>
      <c r="DK120" s="812">
        <f t="shared" si="262"/>
        <v>0</v>
      </c>
      <c r="DL120" s="812">
        <f t="shared" si="262"/>
        <v>0</v>
      </c>
      <c r="DM120" s="812">
        <f t="shared" si="262"/>
        <v>0</v>
      </c>
      <c r="DN120" s="812">
        <f t="shared" si="262"/>
        <v>0</v>
      </c>
      <c r="DO120" s="812">
        <f t="shared" si="262"/>
        <v>0</v>
      </c>
      <c r="DP120" s="812">
        <f t="shared" si="262"/>
        <v>0</v>
      </c>
      <c r="DQ120" s="812">
        <f t="shared" si="262"/>
        <v>0</v>
      </c>
      <c r="DR120" s="812">
        <f t="shared" si="262"/>
        <v>0</v>
      </c>
      <c r="DS120" s="812">
        <f t="shared" si="262"/>
        <v>0</v>
      </c>
      <c r="DT120" s="812">
        <f t="shared" si="262"/>
        <v>0</v>
      </c>
      <c r="DU120" s="812">
        <f t="shared" si="262"/>
        <v>0</v>
      </c>
      <c r="DV120" s="812">
        <f t="shared" si="262"/>
        <v>0</v>
      </c>
      <c r="DW120" s="812">
        <f t="shared" si="262"/>
        <v>0</v>
      </c>
      <c r="DX120" s="812">
        <f t="shared" si="262"/>
        <v>0</v>
      </c>
      <c r="DY120" s="812">
        <f t="shared" si="262"/>
        <v>0</v>
      </c>
      <c r="DZ120" s="812">
        <f t="shared" si="262"/>
        <v>0</v>
      </c>
      <c r="EA120" s="812">
        <f t="shared" si="262"/>
        <v>0</v>
      </c>
      <c r="EB120" s="812">
        <f t="shared" ref="EB120:EW120" si="263">IF(EB11=0,0,1)</f>
        <v>0</v>
      </c>
      <c r="EC120" s="812">
        <f t="shared" si="263"/>
        <v>0</v>
      </c>
      <c r="ED120" s="812">
        <f t="shared" si="263"/>
        <v>0</v>
      </c>
      <c r="EE120" s="812">
        <f t="shared" si="263"/>
        <v>0</v>
      </c>
      <c r="EF120" s="812">
        <f t="shared" si="263"/>
        <v>0</v>
      </c>
      <c r="EG120" s="812">
        <f t="shared" si="263"/>
        <v>0</v>
      </c>
      <c r="EH120" s="812">
        <f t="shared" si="263"/>
        <v>0</v>
      </c>
      <c r="EI120" s="812">
        <f t="shared" si="263"/>
        <v>0</v>
      </c>
      <c r="EJ120" s="812">
        <f t="shared" si="263"/>
        <v>0</v>
      </c>
      <c r="EK120" s="812">
        <f t="shared" si="263"/>
        <v>0</v>
      </c>
      <c r="EL120" s="812">
        <f t="shared" si="263"/>
        <v>0</v>
      </c>
      <c r="EM120" s="812">
        <f t="shared" si="263"/>
        <v>0</v>
      </c>
      <c r="EN120" s="812">
        <f t="shared" si="263"/>
        <v>0</v>
      </c>
      <c r="EO120" s="812">
        <f t="shared" si="263"/>
        <v>0</v>
      </c>
      <c r="EP120" s="812">
        <f t="shared" si="263"/>
        <v>0</v>
      </c>
      <c r="EQ120" s="812">
        <f t="shared" si="263"/>
        <v>0</v>
      </c>
      <c r="ER120" s="812">
        <f t="shared" si="263"/>
        <v>0</v>
      </c>
      <c r="ES120" s="812">
        <f t="shared" si="263"/>
        <v>0</v>
      </c>
      <c r="ET120" s="812">
        <f t="shared" si="263"/>
        <v>0</v>
      </c>
      <c r="EU120" s="812">
        <f t="shared" si="263"/>
        <v>0</v>
      </c>
      <c r="EV120" s="812">
        <f t="shared" si="263"/>
        <v>0</v>
      </c>
      <c r="EW120" s="813">
        <f t="shared" si="263"/>
        <v>0</v>
      </c>
      <c r="EX120" s="330"/>
      <c r="EY120" s="330"/>
      <c r="EZ120" s="330"/>
      <c r="FA120" s="330"/>
      <c r="FB120" s="399"/>
      <c r="FC120" s="330"/>
      <c r="FD120" s="330"/>
      <c r="FE120" s="330"/>
      <c r="FF120" s="330"/>
    </row>
    <row r="121" spans="2:162" ht="21" customHeight="1" outlineLevel="1">
      <c r="B121" s="398"/>
      <c r="C121" s="817" t="s">
        <v>1092</v>
      </c>
      <c r="D121" s="818" t="b">
        <f>D5&lt;&gt;""</f>
        <v>1</v>
      </c>
      <c r="E121" s="818" t="b">
        <f t="shared" ref="E121:BP121" si="264">E5&lt;&gt;""</f>
        <v>1</v>
      </c>
      <c r="F121" s="818" t="b">
        <f t="shared" si="264"/>
        <v>1</v>
      </c>
      <c r="G121" s="818" t="b">
        <f t="shared" si="264"/>
        <v>1</v>
      </c>
      <c r="H121" s="818" t="b">
        <f t="shared" si="264"/>
        <v>1</v>
      </c>
      <c r="I121" s="818" t="b">
        <f t="shared" si="264"/>
        <v>0</v>
      </c>
      <c r="J121" s="818" t="b">
        <f t="shared" si="264"/>
        <v>0</v>
      </c>
      <c r="K121" s="818" t="b">
        <f t="shared" si="264"/>
        <v>0</v>
      </c>
      <c r="L121" s="818" t="b">
        <f t="shared" si="264"/>
        <v>0</v>
      </c>
      <c r="M121" s="818" t="b">
        <f t="shared" si="264"/>
        <v>0</v>
      </c>
      <c r="N121" s="818" t="b">
        <f t="shared" si="264"/>
        <v>0</v>
      </c>
      <c r="O121" s="818" t="b">
        <f t="shared" si="264"/>
        <v>0</v>
      </c>
      <c r="P121" s="818" t="b">
        <f t="shared" si="264"/>
        <v>0</v>
      </c>
      <c r="Q121" s="818" t="b">
        <f t="shared" si="264"/>
        <v>0</v>
      </c>
      <c r="R121" s="818" t="b">
        <f t="shared" si="264"/>
        <v>0</v>
      </c>
      <c r="S121" s="818" t="b">
        <f t="shared" si="264"/>
        <v>0</v>
      </c>
      <c r="T121" s="818" t="b">
        <f t="shared" si="264"/>
        <v>0</v>
      </c>
      <c r="U121" s="818" t="b">
        <f t="shared" si="264"/>
        <v>0</v>
      </c>
      <c r="V121" s="818" t="b">
        <f t="shared" si="264"/>
        <v>0</v>
      </c>
      <c r="W121" s="818" t="b">
        <f t="shared" si="264"/>
        <v>0</v>
      </c>
      <c r="X121" s="818" t="b">
        <f t="shared" si="264"/>
        <v>0</v>
      </c>
      <c r="Y121" s="818" t="b">
        <f t="shared" si="264"/>
        <v>0</v>
      </c>
      <c r="Z121" s="818" t="b">
        <f t="shared" si="264"/>
        <v>0</v>
      </c>
      <c r="AA121" s="818" t="b">
        <f t="shared" si="264"/>
        <v>0</v>
      </c>
      <c r="AB121" s="818" t="b">
        <f t="shared" si="264"/>
        <v>0</v>
      </c>
      <c r="AC121" s="818" t="b">
        <f t="shared" si="264"/>
        <v>0</v>
      </c>
      <c r="AD121" s="818" t="b">
        <f t="shared" si="264"/>
        <v>0</v>
      </c>
      <c r="AE121" s="818" t="b">
        <f t="shared" si="264"/>
        <v>0</v>
      </c>
      <c r="AF121" s="818" t="b">
        <f t="shared" si="264"/>
        <v>0</v>
      </c>
      <c r="AG121" s="818" t="b">
        <f t="shared" si="264"/>
        <v>0</v>
      </c>
      <c r="AH121" s="818" t="b">
        <f t="shared" si="264"/>
        <v>0</v>
      </c>
      <c r="AI121" s="818" t="b">
        <f t="shared" si="264"/>
        <v>0</v>
      </c>
      <c r="AJ121" s="818" t="b">
        <f t="shared" si="264"/>
        <v>0</v>
      </c>
      <c r="AK121" s="818" t="b">
        <f t="shared" si="264"/>
        <v>0</v>
      </c>
      <c r="AL121" s="818" t="b">
        <f t="shared" si="264"/>
        <v>0</v>
      </c>
      <c r="AM121" s="818" t="b">
        <f t="shared" si="264"/>
        <v>0</v>
      </c>
      <c r="AN121" s="818" t="b">
        <f t="shared" si="264"/>
        <v>0</v>
      </c>
      <c r="AO121" s="818" t="b">
        <f t="shared" si="264"/>
        <v>0</v>
      </c>
      <c r="AP121" s="818" t="b">
        <f t="shared" si="264"/>
        <v>0</v>
      </c>
      <c r="AQ121" s="818" t="b">
        <f t="shared" si="264"/>
        <v>0</v>
      </c>
      <c r="AR121" s="818" t="b">
        <f t="shared" si="264"/>
        <v>0</v>
      </c>
      <c r="AS121" s="818" t="b">
        <f t="shared" si="264"/>
        <v>0</v>
      </c>
      <c r="AT121" s="818" t="b">
        <f t="shared" si="264"/>
        <v>0</v>
      </c>
      <c r="AU121" s="818" t="b">
        <f t="shared" si="264"/>
        <v>0</v>
      </c>
      <c r="AV121" s="818" t="b">
        <f t="shared" si="264"/>
        <v>0</v>
      </c>
      <c r="AW121" s="818" t="b">
        <f t="shared" si="264"/>
        <v>0</v>
      </c>
      <c r="AX121" s="818" t="b">
        <f t="shared" si="264"/>
        <v>0</v>
      </c>
      <c r="AY121" s="818" t="b">
        <f t="shared" si="264"/>
        <v>0</v>
      </c>
      <c r="AZ121" s="818" t="b">
        <f t="shared" si="264"/>
        <v>0</v>
      </c>
      <c r="BA121" s="818" t="b">
        <f t="shared" si="264"/>
        <v>0</v>
      </c>
      <c r="BB121" s="818" t="b">
        <f t="shared" si="264"/>
        <v>0</v>
      </c>
      <c r="BC121" s="818" t="b">
        <f t="shared" si="264"/>
        <v>0</v>
      </c>
      <c r="BD121" s="818" t="b">
        <f t="shared" si="264"/>
        <v>0</v>
      </c>
      <c r="BE121" s="818" t="b">
        <f t="shared" si="264"/>
        <v>0</v>
      </c>
      <c r="BF121" s="818" t="b">
        <f t="shared" si="264"/>
        <v>0</v>
      </c>
      <c r="BG121" s="818" t="b">
        <f t="shared" si="264"/>
        <v>0</v>
      </c>
      <c r="BH121" s="818" t="b">
        <f t="shared" si="264"/>
        <v>0</v>
      </c>
      <c r="BI121" s="818" t="b">
        <f t="shared" si="264"/>
        <v>0</v>
      </c>
      <c r="BJ121" s="818" t="b">
        <f t="shared" si="264"/>
        <v>0</v>
      </c>
      <c r="BK121" s="818" t="b">
        <f t="shared" si="264"/>
        <v>0</v>
      </c>
      <c r="BL121" s="818" t="b">
        <f t="shared" si="264"/>
        <v>0</v>
      </c>
      <c r="BM121" s="818" t="b">
        <f t="shared" si="264"/>
        <v>0</v>
      </c>
      <c r="BN121" s="818" t="b">
        <f t="shared" si="264"/>
        <v>0</v>
      </c>
      <c r="BO121" s="818" t="b">
        <f t="shared" si="264"/>
        <v>0</v>
      </c>
      <c r="BP121" s="818" t="b">
        <f t="shared" si="264"/>
        <v>0</v>
      </c>
      <c r="BQ121" s="818" t="b">
        <f t="shared" ref="BQ121:EB121" si="265">BQ5&lt;&gt;""</f>
        <v>0</v>
      </c>
      <c r="BR121" s="818" t="b">
        <f t="shared" si="265"/>
        <v>0</v>
      </c>
      <c r="BS121" s="818" t="b">
        <f t="shared" si="265"/>
        <v>0</v>
      </c>
      <c r="BT121" s="818" t="b">
        <f t="shared" si="265"/>
        <v>0</v>
      </c>
      <c r="BU121" s="818" t="b">
        <f t="shared" si="265"/>
        <v>0</v>
      </c>
      <c r="BV121" s="818" t="b">
        <f t="shared" si="265"/>
        <v>0</v>
      </c>
      <c r="BW121" s="818" t="b">
        <f t="shared" si="265"/>
        <v>0</v>
      </c>
      <c r="BX121" s="818" t="b">
        <f t="shared" si="265"/>
        <v>0</v>
      </c>
      <c r="BY121" s="818" t="b">
        <f t="shared" si="265"/>
        <v>0</v>
      </c>
      <c r="BZ121" s="818" t="b">
        <f t="shared" si="265"/>
        <v>0</v>
      </c>
      <c r="CA121" s="818" t="b">
        <f t="shared" si="265"/>
        <v>0</v>
      </c>
      <c r="CB121" s="818" t="b">
        <f t="shared" si="265"/>
        <v>0</v>
      </c>
      <c r="CC121" s="818" t="b">
        <f t="shared" si="265"/>
        <v>0</v>
      </c>
      <c r="CD121" s="818" t="b">
        <f t="shared" si="265"/>
        <v>0</v>
      </c>
      <c r="CE121" s="818" t="b">
        <f t="shared" si="265"/>
        <v>0</v>
      </c>
      <c r="CF121" s="818" t="b">
        <f t="shared" si="265"/>
        <v>0</v>
      </c>
      <c r="CG121" s="818" t="b">
        <f t="shared" si="265"/>
        <v>0</v>
      </c>
      <c r="CH121" s="818" t="b">
        <f t="shared" si="265"/>
        <v>0</v>
      </c>
      <c r="CI121" s="818" t="b">
        <f t="shared" si="265"/>
        <v>0</v>
      </c>
      <c r="CJ121" s="818" t="b">
        <f t="shared" si="265"/>
        <v>0</v>
      </c>
      <c r="CK121" s="818" t="b">
        <f t="shared" si="265"/>
        <v>0</v>
      </c>
      <c r="CL121" s="818" t="b">
        <f t="shared" si="265"/>
        <v>0</v>
      </c>
      <c r="CM121" s="818" t="b">
        <f t="shared" si="265"/>
        <v>0</v>
      </c>
      <c r="CN121" s="818" t="b">
        <f t="shared" si="265"/>
        <v>0</v>
      </c>
      <c r="CO121" s="818" t="b">
        <f t="shared" si="265"/>
        <v>0</v>
      </c>
      <c r="CP121" s="818" t="b">
        <f t="shared" si="265"/>
        <v>0</v>
      </c>
      <c r="CQ121" s="818" t="b">
        <f t="shared" si="265"/>
        <v>0</v>
      </c>
      <c r="CR121" s="818" t="b">
        <f t="shared" si="265"/>
        <v>0</v>
      </c>
      <c r="CS121" s="818" t="b">
        <f t="shared" si="265"/>
        <v>0</v>
      </c>
      <c r="CT121" s="818" t="b">
        <f t="shared" si="265"/>
        <v>0</v>
      </c>
      <c r="CU121" s="818" t="b">
        <f t="shared" si="265"/>
        <v>0</v>
      </c>
      <c r="CV121" s="818" t="b">
        <f t="shared" si="265"/>
        <v>0</v>
      </c>
      <c r="CW121" s="818" t="b">
        <f t="shared" si="265"/>
        <v>0</v>
      </c>
      <c r="CX121" s="818" t="b">
        <f t="shared" si="265"/>
        <v>0</v>
      </c>
      <c r="CY121" s="818" t="b">
        <f t="shared" si="265"/>
        <v>0</v>
      </c>
      <c r="CZ121" s="818" t="b">
        <f t="shared" si="265"/>
        <v>0</v>
      </c>
      <c r="DA121" s="818" t="b">
        <f t="shared" si="265"/>
        <v>0</v>
      </c>
      <c r="DB121" s="818" t="b">
        <f t="shared" si="265"/>
        <v>0</v>
      </c>
      <c r="DC121" s="818" t="b">
        <f t="shared" si="265"/>
        <v>0</v>
      </c>
      <c r="DD121" s="818" t="b">
        <f t="shared" si="265"/>
        <v>0</v>
      </c>
      <c r="DE121" s="818" t="b">
        <f t="shared" si="265"/>
        <v>0</v>
      </c>
      <c r="DF121" s="818" t="b">
        <f t="shared" si="265"/>
        <v>0</v>
      </c>
      <c r="DG121" s="818" t="b">
        <f t="shared" si="265"/>
        <v>0</v>
      </c>
      <c r="DH121" s="818" t="b">
        <f t="shared" si="265"/>
        <v>0</v>
      </c>
      <c r="DI121" s="818" t="b">
        <f t="shared" si="265"/>
        <v>0</v>
      </c>
      <c r="DJ121" s="818" t="b">
        <f t="shared" si="265"/>
        <v>0</v>
      </c>
      <c r="DK121" s="818" t="b">
        <f t="shared" si="265"/>
        <v>0</v>
      </c>
      <c r="DL121" s="818" t="b">
        <f t="shared" si="265"/>
        <v>0</v>
      </c>
      <c r="DM121" s="818" t="b">
        <f t="shared" si="265"/>
        <v>0</v>
      </c>
      <c r="DN121" s="818" t="b">
        <f t="shared" si="265"/>
        <v>0</v>
      </c>
      <c r="DO121" s="818" t="b">
        <f t="shared" si="265"/>
        <v>0</v>
      </c>
      <c r="DP121" s="818" t="b">
        <f t="shared" si="265"/>
        <v>0</v>
      </c>
      <c r="DQ121" s="818" t="b">
        <f t="shared" si="265"/>
        <v>0</v>
      </c>
      <c r="DR121" s="818" t="b">
        <f t="shared" si="265"/>
        <v>0</v>
      </c>
      <c r="DS121" s="818" t="b">
        <f t="shared" si="265"/>
        <v>0</v>
      </c>
      <c r="DT121" s="818" t="b">
        <f t="shared" si="265"/>
        <v>0</v>
      </c>
      <c r="DU121" s="818" t="b">
        <f t="shared" si="265"/>
        <v>0</v>
      </c>
      <c r="DV121" s="818" t="b">
        <f t="shared" si="265"/>
        <v>0</v>
      </c>
      <c r="DW121" s="818" t="b">
        <f t="shared" si="265"/>
        <v>0</v>
      </c>
      <c r="DX121" s="818" t="b">
        <f t="shared" si="265"/>
        <v>0</v>
      </c>
      <c r="DY121" s="818" t="b">
        <f t="shared" si="265"/>
        <v>0</v>
      </c>
      <c r="DZ121" s="818" t="b">
        <f t="shared" si="265"/>
        <v>0</v>
      </c>
      <c r="EA121" s="818" t="b">
        <f t="shared" si="265"/>
        <v>0</v>
      </c>
      <c r="EB121" s="818" t="b">
        <f t="shared" si="265"/>
        <v>0</v>
      </c>
      <c r="EC121" s="818" t="b">
        <f t="shared" ref="EC121:EW121" si="266">EC5&lt;&gt;""</f>
        <v>0</v>
      </c>
      <c r="ED121" s="818" t="b">
        <f t="shared" si="266"/>
        <v>0</v>
      </c>
      <c r="EE121" s="818" t="b">
        <f t="shared" si="266"/>
        <v>0</v>
      </c>
      <c r="EF121" s="818" t="b">
        <f t="shared" si="266"/>
        <v>0</v>
      </c>
      <c r="EG121" s="818" t="b">
        <f t="shared" si="266"/>
        <v>0</v>
      </c>
      <c r="EH121" s="818" t="b">
        <f t="shared" si="266"/>
        <v>0</v>
      </c>
      <c r="EI121" s="818" t="b">
        <f t="shared" si="266"/>
        <v>0</v>
      </c>
      <c r="EJ121" s="818" t="b">
        <f t="shared" si="266"/>
        <v>0</v>
      </c>
      <c r="EK121" s="818" t="b">
        <f t="shared" si="266"/>
        <v>0</v>
      </c>
      <c r="EL121" s="818" t="b">
        <f t="shared" si="266"/>
        <v>0</v>
      </c>
      <c r="EM121" s="818" t="b">
        <f t="shared" si="266"/>
        <v>0</v>
      </c>
      <c r="EN121" s="818" t="b">
        <f t="shared" si="266"/>
        <v>0</v>
      </c>
      <c r="EO121" s="818" t="b">
        <f t="shared" si="266"/>
        <v>0</v>
      </c>
      <c r="EP121" s="818" t="b">
        <f t="shared" si="266"/>
        <v>0</v>
      </c>
      <c r="EQ121" s="818" t="b">
        <f t="shared" si="266"/>
        <v>0</v>
      </c>
      <c r="ER121" s="818" t="b">
        <f t="shared" si="266"/>
        <v>0</v>
      </c>
      <c r="ES121" s="818" t="b">
        <f t="shared" si="266"/>
        <v>0</v>
      </c>
      <c r="ET121" s="818" t="b">
        <f t="shared" si="266"/>
        <v>0</v>
      </c>
      <c r="EU121" s="818" t="b">
        <f t="shared" si="266"/>
        <v>0</v>
      </c>
      <c r="EV121" s="818" t="b">
        <f t="shared" si="266"/>
        <v>0</v>
      </c>
      <c r="EW121" s="819" t="b">
        <f t="shared" si="266"/>
        <v>0</v>
      </c>
      <c r="EX121" s="330"/>
      <c r="EY121" s="330"/>
      <c r="EZ121" s="330"/>
      <c r="FA121" s="330"/>
      <c r="FB121" s="330"/>
      <c r="FC121" s="330"/>
      <c r="FD121" s="330"/>
      <c r="FE121" s="330"/>
      <c r="FF121" s="330"/>
    </row>
    <row r="122" spans="2:162" ht="21" customHeight="1" outlineLevel="1">
      <c r="B122" s="398"/>
      <c r="C122" s="820" t="s">
        <v>1153</v>
      </c>
      <c r="D122" s="821" t="b">
        <f>AND(D6&lt;&gt;"",D6&lt;&gt;"-")</f>
        <v>1</v>
      </c>
      <c r="E122" s="821" t="b">
        <f t="shared" ref="E122:BP122" si="267">AND(E6&lt;&gt;"",E6&lt;&gt;"-")</f>
        <v>1</v>
      </c>
      <c r="F122" s="821" t="b">
        <f t="shared" si="267"/>
        <v>1</v>
      </c>
      <c r="G122" s="821" t="b">
        <f t="shared" si="267"/>
        <v>1</v>
      </c>
      <c r="H122" s="821" t="b">
        <f t="shared" si="267"/>
        <v>1</v>
      </c>
      <c r="I122" s="821" t="b">
        <f t="shared" si="267"/>
        <v>0</v>
      </c>
      <c r="J122" s="821" t="b">
        <f t="shared" si="267"/>
        <v>0</v>
      </c>
      <c r="K122" s="821" t="b">
        <f t="shared" si="267"/>
        <v>0</v>
      </c>
      <c r="L122" s="821" t="b">
        <f t="shared" si="267"/>
        <v>0</v>
      </c>
      <c r="M122" s="821" t="b">
        <f t="shared" si="267"/>
        <v>0</v>
      </c>
      <c r="N122" s="821" t="b">
        <f t="shared" si="267"/>
        <v>0</v>
      </c>
      <c r="O122" s="821" t="b">
        <f t="shared" si="267"/>
        <v>0</v>
      </c>
      <c r="P122" s="821" t="b">
        <f t="shared" si="267"/>
        <v>0</v>
      </c>
      <c r="Q122" s="821" t="b">
        <f t="shared" si="267"/>
        <v>0</v>
      </c>
      <c r="R122" s="821" t="b">
        <f t="shared" si="267"/>
        <v>0</v>
      </c>
      <c r="S122" s="821" t="b">
        <f t="shared" si="267"/>
        <v>0</v>
      </c>
      <c r="T122" s="821" t="b">
        <f t="shared" si="267"/>
        <v>0</v>
      </c>
      <c r="U122" s="821" t="b">
        <f t="shared" si="267"/>
        <v>0</v>
      </c>
      <c r="V122" s="821" t="b">
        <f t="shared" si="267"/>
        <v>0</v>
      </c>
      <c r="W122" s="821" t="b">
        <f t="shared" si="267"/>
        <v>0</v>
      </c>
      <c r="X122" s="821" t="b">
        <f t="shared" si="267"/>
        <v>0</v>
      </c>
      <c r="Y122" s="821" t="b">
        <f t="shared" si="267"/>
        <v>0</v>
      </c>
      <c r="Z122" s="821" t="b">
        <f t="shared" si="267"/>
        <v>0</v>
      </c>
      <c r="AA122" s="821" t="b">
        <f t="shared" si="267"/>
        <v>0</v>
      </c>
      <c r="AB122" s="821" t="b">
        <f t="shared" si="267"/>
        <v>0</v>
      </c>
      <c r="AC122" s="821" t="b">
        <f t="shared" si="267"/>
        <v>0</v>
      </c>
      <c r="AD122" s="821" t="b">
        <f t="shared" si="267"/>
        <v>0</v>
      </c>
      <c r="AE122" s="821" t="b">
        <f t="shared" si="267"/>
        <v>0</v>
      </c>
      <c r="AF122" s="821" t="b">
        <f t="shared" si="267"/>
        <v>0</v>
      </c>
      <c r="AG122" s="821" t="b">
        <f t="shared" si="267"/>
        <v>0</v>
      </c>
      <c r="AH122" s="821" t="b">
        <f t="shared" si="267"/>
        <v>0</v>
      </c>
      <c r="AI122" s="821" t="b">
        <f t="shared" si="267"/>
        <v>0</v>
      </c>
      <c r="AJ122" s="821" t="b">
        <f t="shared" si="267"/>
        <v>0</v>
      </c>
      <c r="AK122" s="821" t="b">
        <f t="shared" si="267"/>
        <v>0</v>
      </c>
      <c r="AL122" s="821" t="b">
        <f t="shared" si="267"/>
        <v>0</v>
      </c>
      <c r="AM122" s="821" t="b">
        <f t="shared" si="267"/>
        <v>0</v>
      </c>
      <c r="AN122" s="821" t="b">
        <f t="shared" si="267"/>
        <v>0</v>
      </c>
      <c r="AO122" s="821" t="b">
        <f t="shared" si="267"/>
        <v>0</v>
      </c>
      <c r="AP122" s="821" t="b">
        <f t="shared" si="267"/>
        <v>0</v>
      </c>
      <c r="AQ122" s="821" t="b">
        <f t="shared" si="267"/>
        <v>0</v>
      </c>
      <c r="AR122" s="821" t="b">
        <f t="shared" si="267"/>
        <v>0</v>
      </c>
      <c r="AS122" s="821" t="b">
        <f t="shared" si="267"/>
        <v>0</v>
      </c>
      <c r="AT122" s="821" t="b">
        <f t="shared" si="267"/>
        <v>0</v>
      </c>
      <c r="AU122" s="821" t="b">
        <f t="shared" si="267"/>
        <v>0</v>
      </c>
      <c r="AV122" s="821" t="b">
        <f t="shared" si="267"/>
        <v>0</v>
      </c>
      <c r="AW122" s="821" t="b">
        <f t="shared" si="267"/>
        <v>0</v>
      </c>
      <c r="AX122" s="821" t="b">
        <f t="shared" si="267"/>
        <v>0</v>
      </c>
      <c r="AY122" s="821" t="b">
        <f t="shared" si="267"/>
        <v>0</v>
      </c>
      <c r="AZ122" s="821" t="b">
        <f t="shared" si="267"/>
        <v>0</v>
      </c>
      <c r="BA122" s="821" t="b">
        <f t="shared" si="267"/>
        <v>0</v>
      </c>
      <c r="BB122" s="821" t="b">
        <f t="shared" si="267"/>
        <v>0</v>
      </c>
      <c r="BC122" s="821" t="b">
        <f t="shared" si="267"/>
        <v>0</v>
      </c>
      <c r="BD122" s="821" t="b">
        <f t="shared" si="267"/>
        <v>0</v>
      </c>
      <c r="BE122" s="821" t="b">
        <f t="shared" si="267"/>
        <v>0</v>
      </c>
      <c r="BF122" s="821" t="b">
        <f t="shared" si="267"/>
        <v>0</v>
      </c>
      <c r="BG122" s="821" t="b">
        <f t="shared" si="267"/>
        <v>0</v>
      </c>
      <c r="BH122" s="821" t="b">
        <f t="shared" si="267"/>
        <v>0</v>
      </c>
      <c r="BI122" s="821" t="b">
        <f t="shared" si="267"/>
        <v>0</v>
      </c>
      <c r="BJ122" s="821" t="b">
        <f t="shared" si="267"/>
        <v>0</v>
      </c>
      <c r="BK122" s="821" t="b">
        <f t="shared" si="267"/>
        <v>0</v>
      </c>
      <c r="BL122" s="821" t="b">
        <f t="shared" si="267"/>
        <v>0</v>
      </c>
      <c r="BM122" s="821" t="b">
        <f t="shared" si="267"/>
        <v>0</v>
      </c>
      <c r="BN122" s="821" t="b">
        <f t="shared" si="267"/>
        <v>0</v>
      </c>
      <c r="BO122" s="821" t="b">
        <f t="shared" si="267"/>
        <v>0</v>
      </c>
      <c r="BP122" s="821" t="b">
        <f t="shared" si="267"/>
        <v>0</v>
      </c>
      <c r="BQ122" s="821" t="b">
        <f t="shared" ref="BQ122:EB122" si="268">AND(BQ6&lt;&gt;"",BQ6&lt;&gt;"-")</f>
        <v>0</v>
      </c>
      <c r="BR122" s="821" t="b">
        <f t="shared" si="268"/>
        <v>0</v>
      </c>
      <c r="BS122" s="821" t="b">
        <f t="shared" si="268"/>
        <v>0</v>
      </c>
      <c r="BT122" s="821" t="b">
        <f t="shared" si="268"/>
        <v>0</v>
      </c>
      <c r="BU122" s="821" t="b">
        <f t="shared" si="268"/>
        <v>0</v>
      </c>
      <c r="BV122" s="821" t="b">
        <f t="shared" si="268"/>
        <v>0</v>
      </c>
      <c r="BW122" s="821" t="b">
        <f t="shared" si="268"/>
        <v>0</v>
      </c>
      <c r="BX122" s="821" t="b">
        <f t="shared" si="268"/>
        <v>0</v>
      </c>
      <c r="BY122" s="821" t="b">
        <f t="shared" si="268"/>
        <v>0</v>
      </c>
      <c r="BZ122" s="821" t="b">
        <f t="shared" si="268"/>
        <v>0</v>
      </c>
      <c r="CA122" s="821" t="b">
        <f t="shared" si="268"/>
        <v>0</v>
      </c>
      <c r="CB122" s="821" t="b">
        <f t="shared" si="268"/>
        <v>0</v>
      </c>
      <c r="CC122" s="821" t="b">
        <f t="shared" si="268"/>
        <v>0</v>
      </c>
      <c r="CD122" s="821" t="b">
        <f t="shared" si="268"/>
        <v>0</v>
      </c>
      <c r="CE122" s="821" t="b">
        <f t="shared" si="268"/>
        <v>0</v>
      </c>
      <c r="CF122" s="821" t="b">
        <f t="shared" si="268"/>
        <v>0</v>
      </c>
      <c r="CG122" s="821" t="b">
        <f t="shared" si="268"/>
        <v>0</v>
      </c>
      <c r="CH122" s="821" t="b">
        <f t="shared" si="268"/>
        <v>0</v>
      </c>
      <c r="CI122" s="821" t="b">
        <f t="shared" si="268"/>
        <v>0</v>
      </c>
      <c r="CJ122" s="821" t="b">
        <f t="shared" si="268"/>
        <v>0</v>
      </c>
      <c r="CK122" s="821" t="b">
        <f t="shared" si="268"/>
        <v>0</v>
      </c>
      <c r="CL122" s="821" t="b">
        <f t="shared" si="268"/>
        <v>0</v>
      </c>
      <c r="CM122" s="821" t="b">
        <f t="shared" si="268"/>
        <v>0</v>
      </c>
      <c r="CN122" s="821" t="b">
        <f t="shared" si="268"/>
        <v>0</v>
      </c>
      <c r="CO122" s="821" t="b">
        <f t="shared" si="268"/>
        <v>0</v>
      </c>
      <c r="CP122" s="821" t="b">
        <f t="shared" si="268"/>
        <v>0</v>
      </c>
      <c r="CQ122" s="821" t="b">
        <f t="shared" si="268"/>
        <v>0</v>
      </c>
      <c r="CR122" s="821" t="b">
        <f t="shared" si="268"/>
        <v>0</v>
      </c>
      <c r="CS122" s="821" t="b">
        <f t="shared" si="268"/>
        <v>0</v>
      </c>
      <c r="CT122" s="821" t="b">
        <f t="shared" si="268"/>
        <v>0</v>
      </c>
      <c r="CU122" s="821" t="b">
        <f t="shared" si="268"/>
        <v>0</v>
      </c>
      <c r="CV122" s="821" t="b">
        <f t="shared" si="268"/>
        <v>0</v>
      </c>
      <c r="CW122" s="821" t="b">
        <f t="shared" si="268"/>
        <v>0</v>
      </c>
      <c r="CX122" s="821" t="b">
        <f t="shared" si="268"/>
        <v>0</v>
      </c>
      <c r="CY122" s="821" t="b">
        <f t="shared" si="268"/>
        <v>0</v>
      </c>
      <c r="CZ122" s="821" t="b">
        <f t="shared" si="268"/>
        <v>0</v>
      </c>
      <c r="DA122" s="821" t="b">
        <f t="shared" si="268"/>
        <v>0</v>
      </c>
      <c r="DB122" s="821" t="b">
        <f t="shared" si="268"/>
        <v>0</v>
      </c>
      <c r="DC122" s="821" t="b">
        <f t="shared" si="268"/>
        <v>0</v>
      </c>
      <c r="DD122" s="821" t="b">
        <f t="shared" si="268"/>
        <v>0</v>
      </c>
      <c r="DE122" s="821" t="b">
        <f t="shared" si="268"/>
        <v>0</v>
      </c>
      <c r="DF122" s="821" t="b">
        <f t="shared" si="268"/>
        <v>0</v>
      </c>
      <c r="DG122" s="821" t="b">
        <f t="shared" si="268"/>
        <v>0</v>
      </c>
      <c r="DH122" s="821" t="b">
        <f t="shared" si="268"/>
        <v>0</v>
      </c>
      <c r="DI122" s="821" t="b">
        <f t="shared" si="268"/>
        <v>0</v>
      </c>
      <c r="DJ122" s="821" t="b">
        <f t="shared" si="268"/>
        <v>0</v>
      </c>
      <c r="DK122" s="821" t="b">
        <f t="shared" si="268"/>
        <v>0</v>
      </c>
      <c r="DL122" s="821" t="b">
        <f t="shared" si="268"/>
        <v>0</v>
      </c>
      <c r="DM122" s="821" t="b">
        <f t="shared" si="268"/>
        <v>0</v>
      </c>
      <c r="DN122" s="821" t="b">
        <f t="shared" si="268"/>
        <v>0</v>
      </c>
      <c r="DO122" s="821" t="b">
        <f t="shared" si="268"/>
        <v>0</v>
      </c>
      <c r="DP122" s="821" t="b">
        <f t="shared" si="268"/>
        <v>0</v>
      </c>
      <c r="DQ122" s="821" t="b">
        <f t="shared" si="268"/>
        <v>0</v>
      </c>
      <c r="DR122" s="821" t="b">
        <f t="shared" si="268"/>
        <v>0</v>
      </c>
      <c r="DS122" s="821" t="b">
        <f t="shared" si="268"/>
        <v>0</v>
      </c>
      <c r="DT122" s="821" t="b">
        <f t="shared" si="268"/>
        <v>0</v>
      </c>
      <c r="DU122" s="821" t="b">
        <f t="shared" si="268"/>
        <v>0</v>
      </c>
      <c r="DV122" s="821" t="b">
        <f t="shared" si="268"/>
        <v>0</v>
      </c>
      <c r="DW122" s="821" t="b">
        <f t="shared" si="268"/>
        <v>0</v>
      </c>
      <c r="DX122" s="821" t="b">
        <f t="shared" si="268"/>
        <v>0</v>
      </c>
      <c r="DY122" s="821" t="b">
        <f t="shared" si="268"/>
        <v>0</v>
      </c>
      <c r="DZ122" s="821" t="b">
        <f t="shared" si="268"/>
        <v>0</v>
      </c>
      <c r="EA122" s="821" t="b">
        <f t="shared" si="268"/>
        <v>0</v>
      </c>
      <c r="EB122" s="821" t="b">
        <f t="shared" si="268"/>
        <v>0</v>
      </c>
      <c r="EC122" s="821" t="b">
        <f t="shared" ref="EC122:EW122" si="269">AND(EC6&lt;&gt;"",EC6&lt;&gt;"-")</f>
        <v>0</v>
      </c>
      <c r="ED122" s="821" t="b">
        <f t="shared" si="269"/>
        <v>0</v>
      </c>
      <c r="EE122" s="821" t="b">
        <f t="shared" si="269"/>
        <v>0</v>
      </c>
      <c r="EF122" s="821" t="b">
        <f t="shared" si="269"/>
        <v>0</v>
      </c>
      <c r="EG122" s="821" t="b">
        <f t="shared" si="269"/>
        <v>0</v>
      </c>
      <c r="EH122" s="821" t="b">
        <f t="shared" si="269"/>
        <v>0</v>
      </c>
      <c r="EI122" s="821" t="b">
        <f t="shared" si="269"/>
        <v>0</v>
      </c>
      <c r="EJ122" s="821" t="b">
        <f t="shared" si="269"/>
        <v>0</v>
      </c>
      <c r="EK122" s="821" t="b">
        <f t="shared" si="269"/>
        <v>0</v>
      </c>
      <c r="EL122" s="821" t="b">
        <f t="shared" si="269"/>
        <v>0</v>
      </c>
      <c r="EM122" s="821" t="b">
        <f t="shared" si="269"/>
        <v>0</v>
      </c>
      <c r="EN122" s="821" t="b">
        <f t="shared" si="269"/>
        <v>0</v>
      </c>
      <c r="EO122" s="821" t="b">
        <f t="shared" si="269"/>
        <v>0</v>
      </c>
      <c r="EP122" s="821" t="b">
        <f t="shared" si="269"/>
        <v>0</v>
      </c>
      <c r="EQ122" s="821" t="b">
        <f t="shared" si="269"/>
        <v>0</v>
      </c>
      <c r="ER122" s="821" t="b">
        <f t="shared" si="269"/>
        <v>0</v>
      </c>
      <c r="ES122" s="821" t="b">
        <f t="shared" si="269"/>
        <v>0</v>
      </c>
      <c r="ET122" s="821" t="b">
        <f t="shared" si="269"/>
        <v>0</v>
      </c>
      <c r="EU122" s="821" t="b">
        <f t="shared" si="269"/>
        <v>0</v>
      </c>
      <c r="EV122" s="821" t="b">
        <f t="shared" si="269"/>
        <v>0</v>
      </c>
      <c r="EW122" s="822" t="b">
        <f t="shared" si="269"/>
        <v>0</v>
      </c>
      <c r="EX122" s="330"/>
      <c r="EY122" s="330"/>
      <c r="EZ122" s="330"/>
      <c r="FA122" s="330"/>
      <c r="FB122" s="330"/>
      <c r="FC122" s="330"/>
      <c r="FD122" s="330"/>
      <c r="FE122" s="330"/>
      <c r="FF122" s="330"/>
    </row>
    <row r="123" spans="2:162" ht="21" customHeight="1" outlineLevel="1">
      <c r="B123" s="398"/>
      <c r="C123" s="823" t="s">
        <v>2633</v>
      </c>
      <c r="D123" s="824" t="b">
        <f>AND(D7&lt;&gt;"",D7&lt;&gt;"-")</f>
        <v>1</v>
      </c>
      <c r="E123" s="824" t="b">
        <f t="shared" ref="E123:BP123" si="270">AND(E7&lt;&gt;"",E7&lt;&gt;"-")</f>
        <v>1</v>
      </c>
      <c r="F123" s="824" t="b">
        <f t="shared" si="270"/>
        <v>1</v>
      </c>
      <c r="G123" s="824" t="b">
        <f t="shared" si="270"/>
        <v>1</v>
      </c>
      <c r="H123" s="824" t="b">
        <f t="shared" si="270"/>
        <v>1</v>
      </c>
      <c r="I123" s="824" t="b">
        <f t="shared" si="270"/>
        <v>0</v>
      </c>
      <c r="J123" s="824" t="b">
        <f t="shared" si="270"/>
        <v>0</v>
      </c>
      <c r="K123" s="824" t="b">
        <f t="shared" si="270"/>
        <v>0</v>
      </c>
      <c r="L123" s="824" t="b">
        <f t="shared" si="270"/>
        <v>0</v>
      </c>
      <c r="M123" s="824" t="b">
        <f t="shared" si="270"/>
        <v>0</v>
      </c>
      <c r="N123" s="824" t="b">
        <f t="shared" si="270"/>
        <v>0</v>
      </c>
      <c r="O123" s="824" t="b">
        <f t="shared" si="270"/>
        <v>0</v>
      </c>
      <c r="P123" s="824" t="b">
        <f t="shared" si="270"/>
        <v>0</v>
      </c>
      <c r="Q123" s="824" t="b">
        <f t="shared" si="270"/>
        <v>0</v>
      </c>
      <c r="R123" s="824" t="b">
        <f t="shared" si="270"/>
        <v>0</v>
      </c>
      <c r="S123" s="824" t="b">
        <f t="shared" si="270"/>
        <v>0</v>
      </c>
      <c r="T123" s="824" t="b">
        <f t="shared" si="270"/>
        <v>0</v>
      </c>
      <c r="U123" s="824" t="b">
        <f t="shared" si="270"/>
        <v>0</v>
      </c>
      <c r="V123" s="824" t="b">
        <f t="shared" si="270"/>
        <v>0</v>
      </c>
      <c r="W123" s="824" t="b">
        <f t="shared" si="270"/>
        <v>0</v>
      </c>
      <c r="X123" s="824" t="b">
        <f t="shared" si="270"/>
        <v>0</v>
      </c>
      <c r="Y123" s="824" t="b">
        <f t="shared" si="270"/>
        <v>0</v>
      </c>
      <c r="Z123" s="824" t="b">
        <f t="shared" si="270"/>
        <v>0</v>
      </c>
      <c r="AA123" s="824" t="b">
        <f t="shared" si="270"/>
        <v>0</v>
      </c>
      <c r="AB123" s="824" t="b">
        <f t="shared" si="270"/>
        <v>0</v>
      </c>
      <c r="AC123" s="824" t="b">
        <f t="shared" si="270"/>
        <v>0</v>
      </c>
      <c r="AD123" s="824" t="b">
        <f t="shared" si="270"/>
        <v>0</v>
      </c>
      <c r="AE123" s="824" t="b">
        <f t="shared" si="270"/>
        <v>0</v>
      </c>
      <c r="AF123" s="824" t="b">
        <f t="shared" si="270"/>
        <v>0</v>
      </c>
      <c r="AG123" s="824" t="b">
        <f t="shared" si="270"/>
        <v>0</v>
      </c>
      <c r="AH123" s="824" t="b">
        <f t="shared" si="270"/>
        <v>0</v>
      </c>
      <c r="AI123" s="824" t="b">
        <f t="shared" si="270"/>
        <v>0</v>
      </c>
      <c r="AJ123" s="824" t="b">
        <f t="shared" si="270"/>
        <v>0</v>
      </c>
      <c r="AK123" s="824" t="b">
        <f t="shared" si="270"/>
        <v>0</v>
      </c>
      <c r="AL123" s="824" t="b">
        <f t="shared" si="270"/>
        <v>0</v>
      </c>
      <c r="AM123" s="824" t="b">
        <f t="shared" si="270"/>
        <v>0</v>
      </c>
      <c r="AN123" s="824" t="b">
        <f t="shared" si="270"/>
        <v>0</v>
      </c>
      <c r="AO123" s="824" t="b">
        <f t="shared" si="270"/>
        <v>0</v>
      </c>
      <c r="AP123" s="824" t="b">
        <f t="shared" si="270"/>
        <v>0</v>
      </c>
      <c r="AQ123" s="824" t="b">
        <f t="shared" si="270"/>
        <v>0</v>
      </c>
      <c r="AR123" s="824" t="b">
        <f t="shared" si="270"/>
        <v>0</v>
      </c>
      <c r="AS123" s="824" t="b">
        <f t="shared" si="270"/>
        <v>0</v>
      </c>
      <c r="AT123" s="824" t="b">
        <f t="shared" si="270"/>
        <v>0</v>
      </c>
      <c r="AU123" s="824" t="b">
        <f t="shared" si="270"/>
        <v>0</v>
      </c>
      <c r="AV123" s="824" t="b">
        <f t="shared" si="270"/>
        <v>0</v>
      </c>
      <c r="AW123" s="824" t="b">
        <f t="shared" si="270"/>
        <v>0</v>
      </c>
      <c r="AX123" s="824" t="b">
        <f t="shared" si="270"/>
        <v>0</v>
      </c>
      <c r="AY123" s="824" t="b">
        <f t="shared" si="270"/>
        <v>0</v>
      </c>
      <c r="AZ123" s="824" t="b">
        <f t="shared" si="270"/>
        <v>0</v>
      </c>
      <c r="BA123" s="824" t="b">
        <f t="shared" si="270"/>
        <v>0</v>
      </c>
      <c r="BB123" s="824" t="b">
        <f t="shared" si="270"/>
        <v>0</v>
      </c>
      <c r="BC123" s="824" t="b">
        <f t="shared" si="270"/>
        <v>0</v>
      </c>
      <c r="BD123" s="824" t="b">
        <f t="shared" si="270"/>
        <v>0</v>
      </c>
      <c r="BE123" s="824" t="b">
        <f t="shared" si="270"/>
        <v>0</v>
      </c>
      <c r="BF123" s="824" t="b">
        <f t="shared" si="270"/>
        <v>0</v>
      </c>
      <c r="BG123" s="824" t="b">
        <f t="shared" si="270"/>
        <v>0</v>
      </c>
      <c r="BH123" s="824" t="b">
        <f t="shared" si="270"/>
        <v>0</v>
      </c>
      <c r="BI123" s="824" t="b">
        <f t="shared" si="270"/>
        <v>0</v>
      </c>
      <c r="BJ123" s="824" t="b">
        <f t="shared" si="270"/>
        <v>0</v>
      </c>
      <c r="BK123" s="824" t="b">
        <f t="shared" si="270"/>
        <v>0</v>
      </c>
      <c r="BL123" s="824" t="b">
        <f t="shared" si="270"/>
        <v>0</v>
      </c>
      <c r="BM123" s="824" t="b">
        <f t="shared" si="270"/>
        <v>0</v>
      </c>
      <c r="BN123" s="824" t="b">
        <f t="shared" si="270"/>
        <v>0</v>
      </c>
      <c r="BO123" s="824" t="b">
        <f t="shared" si="270"/>
        <v>0</v>
      </c>
      <c r="BP123" s="824" t="b">
        <f t="shared" si="270"/>
        <v>0</v>
      </c>
      <c r="BQ123" s="824" t="b">
        <f t="shared" ref="BQ123:EB123" si="271">AND(BQ7&lt;&gt;"",BQ7&lt;&gt;"-")</f>
        <v>0</v>
      </c>
      <c r="BR123" s="824" t="b">
        <f t="shared" si="271"/>
        <v>0</v>
      </c>
      <c r="BS123" s="824" t="b">
        <f t="shared" si="271"/>
        <v>0</v>
      </c>
      <c r="BT123" s="824" t="b">
        <f t="shared" si="271"/>
        <v>0</v>
      </c>
      <c r="BU123" s="824" t="b">
        <f t="shared" si="271"/>
        <v>0</v>
      </c>
      <c r="BV123" s="824" t="b">
        <f t="shared" si="271"/>
        <v>0</v>
      </c>
      <c r="BW123" s="824" t="b">
        <f t="shared" si="271"/>
        <v>0</v>
      </c>
      <c r="BX123" s="824" t="b">
        <f t="shared" si="271"/>
        <v>0</v>
      </c>
      <c r="BY123" s="824" t="b">
        <f t="shared" si="271"/>
        <v>0</v>
      </c>
      <c r="BZ123" s="824" t="b">
        <f t="shared" si="271"/>
        <v>0</v>
      </c>
      <c r="CA123" s="824" t="b">
        <f t="shared" si="271"/>
        <v>0</v>
      </c>
      <c r="CB123" s="824" t="b">
        <f t="shared" si="271"/>
        <v>0</v>
      </c>
      <c r="CC123" s="824" t="b">
        <f t="shared" si="271"/>
        <v>0</v>
      </c>
      <c r="CD123" s="824" t="b">
        <f t="shared" si="271"/>
        <v>0</v>
      </c>
      <c r="CE123" s="824" t="b">
        <f t="shared" si="271"/>
        <v>0</v>
      </c>
      <c r="CF123" s="824" t="b">
        <f t="shared" si="271"/>
        <v>0</v>
      </c>
      <c r="CG123" s="824" t="b">
        <f t="shared" si="271"/>
        <v>0</v>
      </c>
      <c r="CH123" s="824" t="b">
        <f t="shared" si="271"/>
        <v>0</v>
      </c>
      <c r="CI123" s="824" t="b">
        <f t="shared" si="271"/>
        <v>0</v>
      </c>
      <c r="CJ123" s="824" t="b">
        <f t="shared" si="271"/>
        <v>0</v>
      </c>
      <c r="CK123" s="824" t="b">
        <f t="shared" si="271"/>
        <v>0</v>
      </c>
      <c r="CL123" s="824" t="b">
        <f t="shared" si="271"/>
        <v>0</v>
      </c>
      <c r="CM123" s="824" t="b">
        <f t="shared" si="271"/>
        <v>0</v>
      </c>
      <c r="CN123" s="824" t="b">
        <f t="shared" si="271"/>
        <v>0</v>
      </c>
      <c r="CO123" s="824" t="b">
        <f t="shared" si="271"/>
        <v>0</v>
      </c>
      <c r="CP123" s="824" t="b">
        <f t="shared" si="271"/>
        <v>0</v>
      </c>
      <c r="CQ123" s="824" t="b">
        <f t="shared" si="271"/>
        <v>0</v>
      </c>
      <c r="CR123" s="824" t="b">
        <f t="shared" si="271"/>
        <v>0</v>
      </c>
      <c r="CS123" s="824" t="b">
        <f t="shared" si="271"/>
        <v>0</v>
      </c>
      <c r="CT123" s="824" t="b">
        <f t="shared" si="271"/>
        <v>0</v>
      </c>
      <c r="CU123" s="824" t="b">
        <f t="shared" si="271"/>
        <v>0</v>
      </c>
      <c r="CV123" s="824" t="b">
        <f t="shared" si="271"/>
        <v>0</v>
      </c>
      <c r="CW123" s="824" t="b">
        <f t="shared" si="271"/>
        <v>0</v>
      </c>
      <c r="CX123" s="824" t="b">
        <f t="shared" si="271"/>
        <v>0</v>
      </c>
      <c r="CY123" s="824" t="b">
        <f t="shared" si="271"/>
        <v>0</v>
      </c>
      <c r="CZ123" s="824" t="b">
        <f t="shared" si="271"/>
        <v>0</v>
      </c>
      <c r="DA123" s="824" t="b">
        <f t="shared" si="271"/>
        <v>0</v>
      </c>
      <c r="DB123" s="824" t="b">
        <f t="shared" si="271"/>
        <v>0</v>
      </c>
      <c r="DC123" s="824" t="b">
        <f t="shared" si="271"/>
        <v>0</v>
      </c>
      <c r="DD123" s="824" t="b">
        <f t="shared" si="271"/>
        <v>0</v>
      </c>
      <c r="DE123" s="824" t="b">
        <f t="shared" si="271"/>
        <v>0</v>
      </c>
      <c r="DF123" s="824" t="b">
        <f t="shared" si="271"/>
        <v>0</v>
      </c>
      <c r="DG123" s="824" t="b">
        <f t="shared" si="271"/>
        <v>0</v>
      </c>
      <c r="DH123" s="824" t="b">
        <f t="shared" si="271"/>
        <v>0</v>
      </c>
      <c r="DI123" s="824" t="b">
        <f t="shared" si="271"/>
        <v>0</v>
      </c>
      <c r="DJ123" s="824" t="b">
        <f t="shared" si="271"/>
        <v>0</v>
      </c>
      <c r="DK123" s="824" t="b">
        <f t="shared" si="271"/>
        <v>0</v>
      </c>
      <c r="DL123" s="824" t="b">
        <f t="shared" si="271"/>
        <v>0</v>
      </c>
      <c r="DM123" s="824" t="b">
        <f t="shared" si="271"/>
        <v>0</v>
      </c>
      <c r="DN123" s="824" t="b">
        <f t="shared" si="271"/>
        <v>0</v>
      </c>
      <c r="DO123" s="824" t="b">
        <f t="shared" si="271"/>
        <v>0</v>
      </c>
      <c r="DP123" s="824" t="b">
        <f t="shared" si="271"/>
        <v>0</v>
      </c>
      <c r="DQ123" s="824" t="b">
        <f t="shared" si="271"/>
        <v>0</v>
      </c>
      <c r="DR123" s="824" t="b">
        <f t="shared" si="271"/>
        <v>0</v>
      </c>
      <c r="DS123" s="824" t="b">
        <f t="shared" si="271"/>
        <v>0</v>
      </c>
      <c r="DT123" s="824" t="b">
        <f t="shared" si="271"/>
        <v>0</v>
      </c>
      <c r="DU123" s="824" t="b">
        <f t="shared" si="271"/>
        <v>0</v>
      </c>
      <c r="DV123" s="824" t="b">
        <f t="shared" si="271"/>
        <v>0</v>
      </c>
      <c r="DW123" s="824" t="b">
        <f t="shared" si="271"/>
        <v>0</v>
      </c>
      <c r="DX123" s="824" t="b">
        <f t="shared" si="271"/>
        <v>0</v>
      </c>
      <c r="DY123" s="824" t="b">
        <f t="shared" si="271"/>
        <v>0</v>
      </c>
      <c r="DZ123" s="824" t="b">
        <f t="shared" si="271"/>
        <v>0</v>
      </c>
      <c r="EA123" s="824" t="b">
        <f t="shared" si="271"/>
        <v>0</v>
      </c>
      <c r="EB123" s="824" t="b">
        <f t="shared" si="271"/>
        <v>0</v>
      </c>
      <c r="EC123" s="824" t="b">
        <f t="shared" ref="EC123:EW123" si="272">AND(EC7&lt;&gt;"",EC7&lt;&gt;"-")</f>
        <v>0</v>
      </c>
      <c r="ED123" s="824" t="b">
        <f t="shared" si="272"/>
        <v>0</v>
      </c>
      <c r="EE123" s="824" t="b">
        <f t="shared" si="272"/>
        <v>0</v>
      </c>
      <c r="EF123" s="824" t="b">
        <f t="shared" si="272"/>
        <v>0</v>
      </c>
      <c r="EG123" s="824" t="b">
        <f t="shared" si="272"/>
        <v>0</v>
      </c>
      <c r="EH123" s="824" t="b">
        <f t="shared" si="272"/>
        <v>0</v>
      </c>
      <c r="EI123" s="824" t="b">
        <f t="shared" si="272"/>
        <v>0</v>
      </c>
      <c r="EJ123" s="824" t="b">
        <f t="shared" si="272"/>
        <v>0</v>
      </c>
      <c r="EK123" s="824" t="b">
        <f t="shared" si="272"/>
        <v>0</v>
      </c>
      <c r="EL123" s="824" t="b">
        <f t="shared" si="272"/>
        <v>0</v>
      </c>
      <c r="EM123" s="824" t="b">
        <f t="shared" si="272"/>
        <v>0</v>
      </c>
      <c r="EN123" s="824" t="b">
        <f t="shared" si="272"/>
        <v>0</v>
      </c>
      <c r="EO123" s="824" t="b">
        <f t="shared" si="272"/>
        <v>0</v>
      </c>
      <c r="EP123" s="824" t="b">
        <f t="shared" si="272"/>
        <v>0</v>
      </c>
      <c r="EQ123" s="824" t="b">
        <f t="shared" si="272"/>
        <v>0</v>
      </c>
      <c r="ER123" s="824" t="b">
        <f t="shared" si="272"/>
        <v>0</v>
      </c>
      <c r="ES123" s="824" t="b">
        <f t="shared" si="272"/>
        <v>0</v>
      </c>
      <c r="ET123" s="824" t="b">
        <f t="shared" si="272"/>
        <v>0</v>
      </c>
      <c r="EU123" s="824" t="b">
        <f t="shared" si="272"/>
        <v>0</v>
      </c>
      <c r="EV123" s="824" t="b">
        <f t="shared" si="272"/>
        <v>0</v>
      </c>
      <c r="EW123" s="825" t="b">
        <f t="shared" si="272"/>
        <v>0</v>
      </c>
      <c r="EX123" s="330"/>
      <c r="EY123" s="330"/>
      <c r="EZ123" s="330"/>
      <c r="FA123" s="330"/>
      <c r="FB123" s="330"/>
      <c r="FC123" s="330"/>
      <c r="FD123" s="330"/>
      <c r="FE123" s="330"/>
      <c r="FF123" s="330"/>
    </row>
    <row r="124" spans="2:162" ht="21" customHeight="1" outlineLevel="1">
      <c r="B124" s="398"/>
      <c r="C124" s="814" t="s">
        <v>2631</v>
      </c>
      <c r="D124" s="815" t="b">
        <f>IF(D120=0, TRUE,
  COUNTIF(D121:D123, TRUE)=3)</f>
        <v>1</v>
      </c>
      <c r="E124" s="815" t="b">
        <f t="shared" ref="E124:BP124" si="273">IF(E120=0, TRUE,
  COUNTIF(E121:E123, TRUE)=3)</f>
        <v>1</v>
      </c>
      <c r="F124" s="815" t="b">
        <f t="shared" si="273"/>
        <v>1</v>
      </c>
      <c r="G124" s="815" t="b">
        <f t="shared" si="273"/>
        <v>1</v>
      </c>
      <c r="H124" s="815" t="b">
        <f t="shared" si="273"/>
        <v>1</v>
      </c>
      <c r="I124" s="815" t="b">
        <f t="shared" si="273"/>
        <v>1</v>
      </c>
      <c r="J124" s="815" t="b">
        <f t="shared" si="273"/>
        <v>1</v>
      </c>
      <c r="K124" s="815" t="b">
        <f t="shared" si="273"/>
        <v>1</v>
      </c>
      <c r="L124" s="815" t="b">
        <f t="shared" si="273"/>
        <v>1</v>
      </c>
      <c r="M124" s="815" t="b">
        <f t="shared" si="273"/>
        <v>1</v>
      </c>
      <c r="N124" s="815" t="b">
        <f t="shared" si="273"/>
        <v>1</v>
      </c>
      <c r="O124" s="815" t="b">
        <f t="shared" si="273"/>
        <v>1</v>
      </c>
      <c r="P124" s="815" t="b">
        <f t="shared" si="273"/>
        <v>1</v>
      </c>
      <c r="Q124" s="815" t="b">
        <f t="shared" si="273"/>
        <v>1</v>
      </c>
      <c r="R124" s="815" t="b">
        <f t="shared" si="273"/>
        <v>1</v>
      </c>
      <c r="S124" s="815" t="b">
        <f t="shared" si="273"/>
        <v>1</v>
      </c>
      <c r="T124" s="815" t="b">
        <f t="shared" si="273"/>
        <v>1</v>
      </c>
      <c r="U124" s="815" t="b">
        <f t="shared" si="273"/>
        <v>1</v>
      </c>
      <c r="V124" s="815" t="b">
        <f t="shared" si="273"/>
        <v>1</v>
      </c>
      <c r="W124" s="815" t="b">
        <f t="shared" si="273"/>
        <v>1</v>
      </c>
      <c r="X124" s="815" t="b">
        <f t="shared" si="273"/>
        <v>1</v>
      </c>
      <c r="Y124" s="815" t="b">
        <f t="shared" si="273"/>
        <v>1</v>
      </c>
      <c r="Z124" s="815" t="b">
        <f t="shared" si="273"/>
        <v>1</v>
      </c>
      <c r="AA124" s="815" t="b">
        <f t="shared" si="273"/>
        <v>1</v>
      </c>
      <c r="AB124" s="815" t="b">
        <f t="shared" si="273"/>
        <v>1</v>
      </c>
      <c r="AC124" s="815" t="b">
        <f t="shared" si="273"/>
        <v>1</v>
      </c>
      <c r="AD124" s="815" t="b">
        <f t="shared" si="273"/>
        <v>1</v>
      </c>
      <c r="AE124" s="815" t="b">
        <f t="shared" si="273"/>
        <v>1</v>
      </c>
      <c r="AF124" s="815" t="b">
        <f t="shared" si="273"/>
        <v>1</v>
      </c>
      <c r="AG124" s="815" t="b">
        <f t="shared" si="273"/>
        <v>1</v>
      </c>
      <c r="AH124" s="815" t="b">
        <f t="shared" si="273"/>
        <v>1</v>
      </c>
      <c r="AI124" s="815" t="b">
        <f t="shared" si="273"/>
        <v>1</v>
      </c>
      <c r="AJ124" s="815" t="b">
        <f t="shared" si="273"/>
        <v>1</v>
      </c>
      <c r="AK124" s="815" t="b">
        <f t="shared" si="273"/>
        <v>1</v>
      </c>
      <c r="AL124" s="815" t="b">
        <f t="shared" si="273"/>
        <v>1</v>
      </c>
      <c r="AM124" s="815" t="b">
        <f t="shared" si="273"/>
        <v>1</v>
      </c>
      <c r="AN124" s="815" t="b">
        <f t="shared" si="273"/>
        <v>1</v>
      </c>
      <c r="AO124" s="815" t="b">
        <f t="shared" si="273"/>
        <v>1</v>
      </c>
      <c r="AP124" s="815" t="b">
        <f t="shared" si="273"/>
        <v>1</v>
      </c>
      <c r="AQ124" s="815" t="b">
        <f t="shared" si="273"/>
        <v>1</v>
      </c>
      <c r="AR124" s="815" t="b">
        <f t="shared" si="273"/>
        <v>1</v>
      </c>
      <c r="AS124" s="815" t="b">
        <f t="shared" si="273"/>
        <v>1</v>
      </c>
      <c r="AT124" s="815" t="b">
        <f t="shared" si="273"/>
        <v>1</v>
      </c>
      <c r="AU124" s="815" t="b">
        <f t="shared" si="273"/>
        <v>1</v>
      </c>
      <c r="AV124" s="815" t="b">
        <f t="shared" si="273"/>
        <v>1</v>
      </c>
      <c r="AW124" s="815" t="b">
        <f t="shared" si="273"/>
        <v>1</v>
      </c>
      <c r="AX124" s="815" t="b">
        <f t="shared" si="273"/>
        <v>1</v>
      </c>
      <c r="AY124" s="815" t="b">
        <f t="shared" si="273"/>
        <v>1</v>
      </c>
      <c r="AZ124" s="815" t="b">
        <f t="shared" si="273"/>
        <v>1</v>
      </c>
      <c r="BA124" s="815" t="b">
        <f t="shared" si="273"/>
        <v>1</v>
      </c>
      <c r="BB124" s="815" t="b">
        <f t="shared" si="273"/>
        <v>1</v>
      </c>
      <c r="BC124" s="815" t="b">
        <f t="shared" si="273"/>
        <v>1</v>
      </c>
      <c r="BD124" s="815" t="b">
        <f t="shared" si="273"/>
        <v>1</v>
      </c>
      <c r="BE124" s="815" t="b">
        <f t="shared" si="273"/>
        <v>1</v>
      </c>
      <c r="BF124" s="815" t="b">
        <f t="shared" si="273"/>
        <v>1</v>
      </c>
      <c r="BG124" s="815" t="b">
        <f t="shared" si="273"/>
        <v>1</v>
      </c>
      <c r="BH124" s="815" t="b">
        <f t="shared" si="273"/>
        <v>1</v>
      </c>
      <c r="BI124" s="815" t="b">
        <f t="shared" si="273"/>
        <v>1</v>
      </c>
      <c r="BJ124" s="815" t="b">
        <f t="shared" si="273"/>
        <v>1</v>
      </c>
      <c r="BK124" s="815" t="b">
        <f t="shared" si="273"/>
        <v>1</v>
      </c>
      <c r="BL124" s="815" t="b">
        <f t="shared" si="273"/>
        <v>1</v>
      </c>
      <c r="BM124" s="815" t="b">
        <f t="shared" si="273"/>
        <v>1</v>
      </c>
      <c r="BN124" s="815" t="b">
        <f t="shared" si="273"/>
        <v>1</v>
      </c>
      <c r="BO124" s="815" t="b">
        <f t="shared" si="273"/>
        <v>1</v>
      </c>
      <c r="BP124" s="815" t="b">
        <f t="shared" si="273"/>
        <v>1</v>
      </c>
      <c r="BQ124" s="815" t="b">
        <f t="shared" ref="BQ124:EB124" si="274">IF(BQ120=0, TRUE,
  COUNTIF(BQ121:BQ123, TRUE)=3)</f>
        <v>1</v>
      </c>
      <c r="BR124" s="815" t="b">
        <f t="shared" si="274"/>
        <v>1</v>
      </c>
      <c r="BS124" s="815" t="b">
        <f t="shared" si="274"/>
        <v>1</v>
      </c>
      <c r="BT124" s="815" t="b">
        <f t="shared" si="274"/>
        <v>1</v>
      </c>
      <c r="BU124" s="815" t="b">
        <f t="shared" si="274"/>
        <v>1</v>
      </c>
      <c r="BV124" s="815" t="b">
        <f t="shared" si="274"/>
        <v>1</v>
      </c>
      <c r="BW124" s="815" t="b">
        <f t="shared" si="274"/>
        <v>1</v>
      </c>
      <c r="BX124" s="815" t="b">
        <f t="shared" si="274"/>
        <v>1</v>
      </c>
      <c r="BY124" s="815" t="b">
        <f t="shared" si="274"/>
        <v>1</v>
      </c>
      <c r="BZ124" s="815" t="b">
        <f t="shared" si="274"/>
        <v>1</v>
      </c>
      <c r="CA124" s="815" t="b">
        <f t="shared" si="274"/>
        <v>1</v>
      </c>
      <c r="CB124" s="815" t="b">
        <f t="shared" si="274"/>
        <v>1</v>
      </c>
      <c r="CC124" s="815" t="b">
        <f t="shared" si="274"/>
        <v>1</v>
      </c>
      <c r="CD124" s="815" t="b">
        <f t="shared" si="274"/>
        <v>1</v>
      </c>
      <c r="CE124" s="815" t="b">
        <f t="shared" si="274"/>
        <v>1</v>
      </c>
      <c r="CF124" s="815" t="b">
        <f t="shared" si="274"/>
        <v>1</v>
      </c>
      <c r="CG124" s="815" t="b">
        <f t="shared" si="274"/>
        <v>1</v>
      </c>
      <c r="CH124" s="815" t="b">
        <f t="shared" si="274"/>
        <v>1</v>
      </c>
      <c r="CI124" s="815" t="b">
        <f t="shared" si="274"/>
        <v>1</v>
      </c>
      <c r="CJ124" s="815" t="b">
        <f t="shared" si="274"/>
        <v>1</v>
      </c>
      <c r="CK124" s="815" t="b">
        <f t="shared" si="274"/>
        <v>1</v>
      </c>
      <c r="CL124" s="815" t="b">
        <f t="shared" si="274"/>
        <v>1</v>
      </c>
      <c r="CM124" s="815" t="b">
        <f t="shared" si="274"/>
        <v>1</v>
      </c>
      <c r="CN124" s="815" t="b">
        <f t="shared" si="274"/>
        <v>1</v>
      </c>
      <c r="CO124" s="815" t="b">
        <f t="shared" si="274"/>
        <v>1</v>
      </c>
      <c r="CP124" s="815" t="b">
        <f t="shared" si="274"/>
        <v>1</v>
      </c>
      <c r="CQ124" s="815" t="b">
        <f t="shared" si="274"/>
        <v>1</v>
      </c>
      <c r="CR124" s="815" t="b">
        <f t="shared" si="274"/>
        <v>1</v>
      </c>
      <c r="CS124" s="815" t="b">
        <f t="shared" si="274"/>
        <v>1</v>
      </c>
      <c r="CT124" s="815" t="b">
        <f t="shared" si="274"/>
        <v>1</v>
      </c>
      <c r="CU124" s="815" t="b">
        <f t="shared" si="274"/>
        <v>1</v>
      </c>
      <c r="CV124" s="815" t="b">
        <f t="shared" si="274"/>
        <v>1</v>
      </c>
      <c r="CW124" s="815" t="b">
        <f t="shared" si="274"/>
        <v>1</v>
      </c>
      <c r="CX124" s="815" t="b">
        <f t="shared" si="274"/>
        <v>1</v>
      </c>
      <c r="CY124" s="815" t="b">
        <f t="shared" si="274"/>
        <v>1</v>
      </c>
      <c r="CZ124" s="815" t="b">
        <f t="shared" si="274"/>
        <v>1</v>
      </c>
      <c r="DA124" s="815" t="b">
        <f t="shared" si="274"/>
        <v>1</v>
      </c>
      <c r="DB124" s="815" t="b">
        <f t="shared" si="274"/>
        <v>1</v>
      </c>
      <c r="DC124" s="815" t="b">
        <f t="shared" si="274"/>
        <v>1</v>
      </c>
      <c r="DD124" s="815" t="b">
        <f t="shared" si="274"/>
        <v>1</v>
      </c>
      <c r="DE124" s="815" t="b">
        <f t="shared" si="274"/>
        <v>1</v>
      </c>
      <c r="DF124" s="815" t="b">
        <f t="shared" si="274"/>
        <v>1</v>
      </c>
      <c r="DG124" s="815" t="b">
        <f t="shared" si="274"/>
        <v>1</v>
      </c>
      <c r="DH124" s="815" t="b">
        <f t="shared" si="274"/>
        <v>1</v>
      </c>
      <c r="DI124" s="815" t="b">
        <f t="shared" si="274"/>
        <v>1</v>
      </c>
      <c r="DJ124" s="815" t="b">
        <f t="shared" si="274"/>
        <v>1</v>
      </c>
      <c r="DK124" s="815" t="b">
        <f t="shared" si="274"/>
        <v>1</v>
      </c>
      <c r="DL124" s="815" t="b">
        <f t="shared" si="274"/>
        <v>1</v>
      </c>
      <c r="DM124" s="815" t="b">
        <f t="shared" si="274"/>
        <v>1</v>
      </c>
      <c r="DN124" s="815" t="b">
        <f t="shared" si="274"/>
        <v>1</v>
      </c>
      <c r="DO124" s="815" t="b">
        <f t="shared" si="274"/>
        <v>1</v>
      </c>
      <c r="DP124" s="815" t="b">
        <f t="shared" si="274"/>
        <v>1</v>
      </c>
      <c r="DQ124" s="815" t="b">
        <f t="shared" si="274"/>
        <v>1</v>
      </c>
      <c r="DR124" s="815" t="b">
        <f t="shared" si="274"/>
        <v>1</v>
      </c>
      <c r="DS124" s="815" t="b">
        <f t="shared" si="274"/>
        <v>1</v>
      </c>
      <c r="DT124" s="815" t="b">
        <f t="shared" si="274"/>
        <v>1</v>
      </c>
      <c r="DU124" s="815" t="b">
        <f t="shared" si="274"/>
        <v>1</v>
      </c>
      <c r="DV124" s="815" t="b">
        <f t="shared" si="274"/>
        <v>1</v>
      </c>
      <c r="DW124" s="815" t="b">
        <f t="shared" si="274"/>
        <v>1</v>
      </c>
      <c r="DX124" s="815" t="b">
        <f t="shared" si="274"/>
        <v>1</v>
      </c>
      <c r="DY124" s="815" t="b">
        <f t="shared" si="274"/>
        <v>1</v>
      </c>
      <c r="DZ124" s="815" t="b">
        <f t="shared" si="274"/>
        <v>1</v>
      </c>
      <c r="EA124" s="815" t="b">
        <f t="shared" si="274"/>
        <v>1</v>
      </c>
      <c r="EB124" s="815" t="b">
        <f t="shared" si="274"/>
        <v>1</v>
      </c>
      <c r="EC124" s="815" t="b">
        <f t="shared" ref="EC124:EW124" si="275">IF(EC120=0, TRUE,
  COUNTIF(EC121:EC123, TRUE)=3)</f>
        <v>1</v>
      </c>
      <c r="ED124" s="815" t="b">
        <f t="shared" si="275"/>
        <v>1</v>
      </c>
      <c r="EE124" s="815" t="b">
        <f t="shared" si="275"/>
        <v>1</v>
      </c>
      <c r="EF124" s="815" t="b">
        <f t="shared" si="275"/>
        <v>1</v>
      </c>
      <c r="EG124" s="815" t="b">
        <f t="shared" si="275"/>
        <v>1</v>
      </c>
      <c r="EH124" s="815" t="b">
        <f t="shared" si="275"/>
        <v>1</v>
      </c>
      <c r="EI124" s="815" t="b">
        <f t="shared" si="275"/>
        <v>1</v>
      </c>
      <c r="EJ124" s="815" t="b">
        <f t="shared" si="275"/>
        <v>1</v>
      </c>
      <c r="EK124" s="815" t="b">
        <f t="shared" si="275"/>
        <v>1</v>
      </c>
      <c r="EL124" s="815" t="b">
        <f t="shared" si="275"/>
        <v>1</v>
      </c>
      <c r="EM124" s="815" t="b">
        <f t="shared" si="275"/>
        <v>1</v>
      </c>
      <c r="EN124" s="815" t="b">
        <f t="shared" si="275"/>
        <v>1</v>
      </c>
      <c r="EO124" s="815" t="b">
        <f t="shared" si="275"/>
        <v>1</v>
      </c>
      <c r="EP124" s="815" t="b">
        <f t="shared" si="275"/>
        <v>1</v>
      </c>
      <c r="EQ124" s="815" t="b">
        <f t="shared" si="275"/>
        <v>1</v>
      </c>
      <c r="ER124" s="815" t="b">
        <f t="shared" si="275"/>
        <v>1</v>
      </c>
      <c r="ES124" s="815" t="b">
        <f t="shared" si="275"/>
        <v>1</v>
      </c>
      <c r="ET124" s="815" t="b">
        <f t="shared" si="275"/>
        <v>1</v>
      </c>
      <c r="EU124" s="815" t="b">
        <f t="shared" si="275"/>
        <v>1</v>
      </c>
      <c r="EV124" s="815" t="b">
        <f t="shared" si="275"/>
        <v>1</v>
      </c>
      <c r="EW124" s="816" t="b">
        <f t="shared" si="275"/>
        <v>1</v>
      </c>
      <c r="EX124" s="330"/>
      <c r="EY124" s="330"/>
      <c r="EZ124" s="330"/>
      <c r="FA124" s="330"/>
      <c r="FB124" s="330"/>
      <c r="FC124" s="330"/>
      <c r="FD124" s="330"/>
      <c r="FE124" s="330"/>
      <c r="FF124" s="330"/>
    </row>
    <row r="125" spans="2:162" ht="21" customHeight="1" outlineLevel="1">
      <c r="B125" s="398"/>
      <c r="C125" s="811" t="s">
        <v>2632</v>
      </c>
      <c r="D125" s="812" t="b">
        <f>D11-D24&gt;=0</f>
        <v>1</v>
      </c>
      <c r="E125" s="812" t="b">
        <f t="shared" ref="E125:BP125" si="276">E11-E24&gt;=0</f>
        <v>1</v>
      </c>
      <c r="F125" s="812" t="b">
        <f t="shared" si="276"/>
        <v>1</v>
      </c>
      <c r="G125" s="812" t="b">
        <f t="shared" si="276"/>
        <v>1</v>
      </c>
      <c r="H125" s="812" t="b">
        <f t="shared" si="276"/>
        <v>1</v>
      </c>
      <c r="I125" s="812" t="b">
        <f t="shared" si="276"/>
        <v>1</v>
      </c>
      <c r="J125" s="812" t="b">
        <f t="shared" si="276"/>
        <v>1</v>
      </c>
      <c r="K125" s="812" t="b">
        <f t="shared" si="276"/>
        <v>1</v>
      </c>
      <c r="L125" s="812" t="b">
        <f t="shared" si="276"/>
        <v>1</v>
      </c>
      <c r="M125" s="812" t="b">
        <f t="shared" si="276"/>
        <v>1</v>
      </c>
      <c r="N125" s="812" t="b">
        <f t="shared" si="276"/>
        <v>1</v>
      </c>
      <c r="O125" s="812" t="b">
        <f t="shared" si="276"/>
        <v>1</v>
      </c>
      <c r="P125" s="812" t="b">
        <f t="shared" si="276"/>
        <v>1</v>
      </c>
      <c r="Q125" s="812" t="b">
        <f t="shared" si="276"/>
        <v>1</v>
      </c>
      <c r="R125" s="812" t="b">
        <f t="shared" si="276"/>
        <v>1</v>
      </c>
      <c r="S125" s="812" t="b">
        <f t="shared" si="276"/>
        <v>1</v>
      </c>
      <c r="T125" s="812" t="b">
        <f t="shared" si="276"/>
        <v>1</v>
      </c>
      <c r="U125" s="812" t="b">
        <f t="shared" si="276"/>
        <v>1</v>
      </c>
      <c r="V125" s="812" t="b">
        <f t="shared" si="276"/>
        <v>1</v>
      </c>
      <c r="W125" s="812" t="b">
        <f t="shared" si="276"/>
        <v>1</v>
      </c>
      <c r="X125" s="812" t="b">
        <f t="shared" si="276"/>
        <v>1</v>
      </c>
      <c r="Y125" s="812" t="b">
        <f t="shared" si="276"/>
        <v>1</v>
      </c>
      <c r="Z125" s="812" t="b">
        <f t="shared" si="276"/>
        <v>1</v>
      </c>
      <c r="AA125" s="812" t="b">
        <f t="shared" si="276"/>
        <v>1</v>
      </c>
      <c r="AB125" s="812" t="b">
        <f t="shared" si="276"/>
        <v>1</v>
      </c>
      <c r="AC125" s="812" t="b">
        <f t="shared" si="276"/>
        <v>1</v>
      </c>
      <c r="AD125" s="812" t="b">
        <f t="shared" si="276"/>
        <v>1</v>
      </c>
      <c r="AE125" s="812" t="b">
        <f t="shared" si="276"/>
        <v>1</v>
      </c>
      <c r="AF125" s="812" t="b">
        <f t="shared" si="276"/>
        <v>1</v>
      </c>
      <c r="AG125" s="812" t="b">
        <f t="shared" si="276"/>
        <v>1</v>
      </c>
      <c r="AH125" s="812" t="b">
        <f t="shared" si="276"/>
        <v>1</v>
      </c>
      <c r="AI125" s="812" t="b">
        <f t="shared" si="276"/>
        <v>1</v>
      </c>
      <c r="AJ125" s="812" t="b">
        <f t="shared" si="276"/>
        <v>1</v>
      </c>
      <c r="AK125" s="812" t="b">
        <f t="shared" si="276"/>
        <v>1</v>
      </c>
      <c r="AL125" s="812" t="b">
        <f t="shared" si="276"/>
        <v>1</v>
      </c>
      <c r="AM125" s="812" t="b">
        <f t="shared" si="276"/>
        <v>1</v>
      </c>
      <c r="AN125" s="812" t="b">
        <f t="shared" si="276"/>
        <v>1</v>
      </c>
      <c r="AO125" s="812" t="b">
        <f t="shared" si="276"/>
        <v>1</v>
      </c>
      <c r="AP125" s="812" t="b">
        <f t="shared" si="276"/>
        <v>1</v>
      </c>
      <c r="AQ125" s="812" t="b">
        <f t="shared" si="276"/>
        <v>1</v>
      </c>
      <c r="AR125" s="812" t="b">
        <f t="shared" si="276"/>
        <v>1</v>
      </c>
      <c r="AS125" s="812" t="b">
        <f t="shared" si="276"/>
        <v>1</v>
      </c>
      <c r="AT125" s="812" t="b">
        <f t="shared" si="276"/>
        <v>1</v>
      </c>
      <c r="AU125" s="812" t="b">
        <f t="shared" si="276"/>
        <v>1</v>
      </c>
      <c r="AV125" s="812" t="b">
        <f t="shared" si="276"/>
        <v>1</v>
      </c>
      <c r="AW125" s="812" t="b">
        <f t="shared" si="276"/>
        <v>1</v>
      </c>
      <c r="AX125" s="812" t="b">
        <f t="shared" si="276"/>
        <v>1</v>
      </c>
      <c r="AY125" s="812" t="b">
        <f t="shared" si="276"/>
        <v>1</v>
      </c>
      <c r="AZ125" s="812" t="b">
        <f t="shared" si="276"/>
        <v>1</v>
      </c>
      <c r="BA125" s="812" t="b">
        <f t="shared" si="276"/>
        <v>1</v>
      </c>
      <c r="BB125" s="812" t="b">
        <f t="shared" si="276"/>
        <v>1</v>
      </c>
      <c r="BC125" s="812" t="b">
        <f t="shared" si="276"/>
        <v>1</v>
      </c>
      <c r="BD125" s="812" t="b">
        <f t="shared" si="276"/>
        <v>1</v>
      </c>
      <c r="BE125" s="812" t="b">
        <f t="shared" si="276"/>
        <v>1</v>
      </c>
      <c r="BF125" s="812" t="b">
        <f t="shared" si="276"/>
        <v>1</v>
      </c>
      <c r="BG125" s="812" t="b">
        <f t="shared" si="276"/>
        <v>1</v>
      </c>
      <c r="BH125" s="812" t="b">
        <f t="shared" si="276"/>
        <v>1</v>
      </c>
      <c r="BI125" s="812" t="b">
        <f t="shared" si="276"/>
        <v>1</v>
      </c>
      <c r="BJ125" s="812" t="b">
        <f t="shared" si="276"/>
        <v>1</v>
      </c>
      <c r="BK125" s="812" t="b">
        <f t="shared" si="276"/>
        <v>1</v>
      </c>
      <c r="BL125" s="812" t="b">
        <f t="shared" si="276"/>
        <v>1</v>
      </c>
      <c r="BM125" s="812" t="b">
        <f t="shared" si="276"/>
        <v>1</v>
      </c>
      <c r="BN125" s="812" t="b">
        <f t="shared" si="276"/>
        <v>1</v>
      </c>
      <c r="BO125" s="812" t="b">
        <f t="shared" si="276"/>
        <v>1</v>
      </c>
      <c r="BP125" s="812" t="b">
        <f t="shared" si="276"/>
        <v>1</v>
      </c>
      <c r="BQ125" s="812" t="b">
        <f t="shared" ref="BQ125:EB125" si="277">BQ11-BQ24&gt;=0</f>
        <v>1</v>
      </c>
      <c r="BR125" s="812" t="b">
        <f t="shared" si="277"/>
        <v>1</v>
      </c>
      <c r="BS125" s="812" t="b">
        <f t="shared" si="277"/>
        <v>1</v>
      </c>
      <c r="BT125" s="812" t="b">
        <f t="shared" si="277"/>
        <v>1</v>
      </c>
      <c r="BU125" s="812" t="b">
        <f t="shared" si="277"/>
        <v>1</v>
      </c>
      <c r="BV125" s="812" t="b">
        <f t="shared" si="277"/>
        <v>1</v>
      </c>
      <c r="BW125" s="812" t="b">
        <f t="shared" si="277"/>
        <v>1</v>
      </c>
      <c r="BX125" s="812" t="b">
        <f t="shared" si="277"/>
        <v>1</v>
      </c>
      <c r="BY125" s="812" t="b">
        <f t="shared" si="277"/>
        <v>1</v>
      </c>
      <c r="BZ125" s="812" t="b">
        <f t="shared" si="277"/>
        <v>1</v>
      </c>
      <c r="CA125" s="812" t="b">
        <f t="shared" si="277"/>
        <v>1</v>
      </c>
      <c r="CB125" s="812" t="b">
        <f t="shared" si="277"/>
        <v>1</v>
      </c>
      <c r="CC125" s="812" t="b">
        <f t="shared" si="277"/>
        <v>1</v>
      </c>
      <c r="CD125" s="812" t="b">
        <f t="shared" si="277"/>
        <v>1</v>
      </c>
      <c r="CE125" s="812" t="b">
        <f t="shared" si="277"/>
        <v>1</v>
      </c>
      <c r="CF125" s="812" t="b">
        <f t="shared" si="277"/>
        <v>1</v>
      </c>
      <c r="CG125" s="812" t="b">
        <f t="shared" si="277"/>
        <v>1</v>
      </c>
      <c r="CH125" s="812" t="b">
        <f t="shared" si="277"/>
        <v>1</v>
      </c>
      <c r="CI125" s="812" t="b">
        <f t="shared" si="277"/>
        <v>1</v>
      </c>
      <c r="CJ125" s="812" t="b">
        <f t="shared" si="277"/>
        <v>1</v>
      </c>
      <c r="CK125" s="812" t="b">
        <f t="shared" si="277"/>
        <v>1</v>
      </c>
      <c r="CL125" s="812" t="b">
        <f t="shared" si="277"/>
        <v>1</v>
      </c>
      <c r="CM125" s="812" t="b">
        <f t="shared" si="277"/>
        <v>1</v>
      </c>
      <c r="CN125" s="812" t="b">
        <f t="shared" si="277"/>
        <v>1</v>
      </c>
      <c r="CO125" s="812" t="b">
        <f t="shared" si="277"/>
        <v>1</v>
      </c>
      <c r="CP125" s="812" t="b">
        <f t="shared" si="277"/>
        <v>1</v>
      </c>
      <c r="CQ125" s="812" t="b">
        <f t="shared" si="277"/>
        <v>1</v>
      </c>
      <c r="CR125" s="812" t="b">
        <f t="shared" si="277"/>
        <v>1</v>
      </c>
      <c r="CS125" s="812" t="b">
        <f t="shared" si="277"/>
        <v>1</v>
      </c>
      <c r="CT125" s="812" t="b">
        <f t="shared" si="277"/>
        <v>1</v>
      </c>
      <c r="CU125" s="812" t="b">
        <f t="shared" si="277"/>
        <v>1</v>
      </c>
      <c r="CV125" s="812" t="b">
        <f t="shared" si="277"/>
        <v>1</v>
      </c>
      <c r="CW125" s="812" t="b">
        <f t="shared" si="277"/>
        <v>1</v>
      </c>
      <c r="CX125" s="812" t="b">
        <f t="shared" si="277"/>
        <v>1</v>
      </c>
      <c r="CY125" s="812" t="b">
        <f t="shared" si="277"/>
        <v>1</v>
      </c>
      <c r="CZ125" s="812" t="b">
        <f t="shared" si="277"/>
        <v>1</v>
      </c>
      <c r="DA125" s="812" t="b">
        <f t="shared" si="277"/>
        <v>1</v>
      </c>
      <c r="DB125" s="812" t="b">
        <f t="shared" si="277"/>
        <v>1</v>
      </c>
      <c r="DC125" s="812" t="b">
        <f t="shared" si="277"/>
        <v>1</v>
      </c>
      <c r="DD125" s="812" t="b">
        <f t="shared" si="277"/>
        <v>1</v>
      </c>
      <c r="DE125" s="812" t="b">
        <f t="shared" si="277"/>
        <v>1</v>
      </c>
      <c r="DF125" s="812" t="b">
        <f t="shared" si="277"/>
        <v>1</v>
      </c>
      <c r="DG125" s="812" t="b">
        <f t="shared" si="277"/>
        <v>1</v>
      </c>
      <c r="DH125" s="812" t="b">
        <f t="shared" si="277"/>
        <v>1</v>
      </c>
      <c r="DI125" s="812" t="b">
        <f t="shared" si="277"/>
        <v>1</v>
      </c>
      <c r="DJ125" s="812" t="b">
        <f t="shared" si="277"/>
        <v>1</v>
      </c>
      <c r="DK125" s="812" t="b">
        <f t="shared" si="277"/>
        <v>1</v>
      </c>
      <c r="DL125" s="812" t="b">
        <f t="shared" si="277"/>
        <v>1</v>
      </c>
      <c r="DM125" s="812" t="b">
        <f t="shared" si="277"/>
        <v>1</v>
      </c>
      <c r="DN125" s="812" t="b">
        <f t="shared" si="277"/>
        <v>1</v>
      </c>
      <c r="DO125" s="812" t="b">
        <f t="shared" si="277"/>
        <v>1</v>
      </c>
      <c r="DP125" s="812" t="b">
        <f t="shared" si="277"/>
        <v>1</v>
      </c>
      <c r="DQ125" s="812" t="b">
        <f t="shared" si="277"/>
        <v>1</v>
      </c>
      <c r="DR125" s="812" t="b">
        <f t="shared" si="277"/>
        <v>1</v>
      </c>
      <c r="DS125" s="812" t="b">
        <f t="shared" si="277"/>
        <v>1</v>
      </c>
      <c r="DT125" s="812" t="b">
        <f t="shared" si="277"/>
        <v>1</v>
      </c>
      <c r="DU125" s="812" t="b">
        <f t="shared" si="277"/>
        <v>1</v>
      </c>
      <c r="DV125" s="812" t="b">
        <f t="shared" si="277"/>
        <v>1</v>
      </c>
      <c r="DW125" s="812" t="b">
        <f t="shared" si="277"/>
        <v>1</v>
      </c>
      <c r="DX125" s="812" t="b">
        <f t="shared" si="277"/>
        <v>1</v>
      </c>
      <c r="DY125" s="812" t="b">
        <f t="shared" si="277"/>
        <v>1</v>
      </c>
      <c r="DZ125" s="812" t="b">
        <f t="shared" si="277"/>
        <v>1</v>
      </c>
      <c r="EA125" s="812" t="b">
        <f t="shared" si="277"/>
        <v>1</v>
      </c>
      <c r="EB125" s="812" t="b">
        <f t="shared" si="277"/>
        <v>1</v>
      </c>
      <c r="EC125" s="812" t="b">
        <f t="shared" ref="EC125:EW125" si="278">EC11-EC24&gt;=0</f>
        <v>1</v>
      </c>
      <c r="ED125" s="812" t="b">
        <f t="shared" si="278"/>
        <v>1</v>
      </c>
      <c r="EE125" s="812" t="b">
        <f t="shared" si="278"/>
        <v>1</v>
      </c>
      <c r="EF125" s="812" t="b">
        <f t="shared" si="278"/>
        <v>1</v>
      </c>
      <c r="EG125" s="812" t="b">
        <f t="shared" si="278"/>
        <v>1</v>
      </c>
      <c r="EH125" s="812" t="b">
        <f t="shared" si="278"/>
        <v>1</v>
      </c>
      <c r="EI125" s="812" t="b">
        <f t="shared" si="278"/>
        <v>1</v>
      </c>
      <c r="EJ125" s="812" t="b">
        <f t="shared" si="278"/>
        <v>1</v>
      </c>
      <c r="EK125" s="812" t="b">
        <f t="shared" si="278"/>
        <v>1</v>
      </c>
      <c r="EL125" s="812" t="b">
        <f t="shared" si="278"/>
        <v>1</v>
      </c>
      <c r="EM125" s="812" t="b">
        <f t="shared" si="278"/>
        <v>1</v>
      </c>
      <c r="EN125" s="812" t="b">
        <f t="shared" si="278"/>
        <v>1</v>
      </c>
      <c r="EO125" s="812" t="b">
        <f t="shared" si="278"/>
        <v>1</v>
      </c>
      <c r="EP125" s="812" t="b">
        <f t="shared" si="278"/>
        <v>1</v>
      </c>
      <c r="EQ125" s="812" t="b">
        <f t="shared" si="278"/>
        <v>1</v>
      </c>
      <c r="ER125" s="812" t="b">
        <f t="shared" si="278"/>
        <v>1</v>
      </c>
      <c r="ES125" s="812" t="b">
        <f t="shared" si="278"/>
        <v>1</v>
      </c>
      <c r="ET125" s="812" t="b">
        <f t="shared" si="278"/>
        <v>1</v>
      </c>
      <c r="EU125" s="812" t="b">
        <f t="shared" si="278"/>
        <v>1</v>
      </c>
      <c r="EV125" s="812" t="b">
        <f t="shared" si="278"/>
        <v>1</v>
      </c>
      <c r="EW125" s="813" t="b">
        <f t="shared" si="278"/>
        <v>1</v>
      </c>
      <c r="EX125" s="810"/>
      <c r="EY125" s="330"/>
      <c r="EZ125" s="330"/>
      <c r="FA125" s="330"/>
      <c r="FB125" s="330"/>
      <c r="FC125" s="330"/>
      <c r="FD125" s="330"/>
      <c r="FE125" s="330"/>
      <c r="FF125" s="330"/>
    </row>
    <row r="126" spans="2:162" ht="21" customHeight="1" outlineLevel="1">
      <c r="B126" s="398"/>
      <c r="C126" s="826" t="s">
        <v>2635</v>
      </c>
      <c r="D126" s="812" t="b">
        <f>IF(D120=0, TRUE,
  OR(D6="", D6="-", COUNTIF($EZ$32:$EZ$40, D6)=1))</f>
        <v>1</v>
      </c>
      <c r="E126" s="812" t="b">
        <f t="shared" ref="E126:BP126" si="279">IF(E120=0, TRUE,
  OR(E6="", E6="-", COUNTIF($EZ$32:$EZ$40, E6)=1))</f>
        <v>1</v>
      </c>
      <c r="F126" s="812" t="b">
        <f t="shared" si="279"/>
        <v>1</v>
      </c>
      <c r="G126" s="812" t="b">
        <f t="shared" si="279"/>
        <v>1</v>
      </c>
      <c r="H126" s="812" t="b">
        <f t="shared" si="279"/>
        <v>1</v>
      </c>
      <c r="I126" s="812" t="b">
        <f t="shared" si="279"/>
        <v>1</v>
      </c>
      <c r="J126" s="812" t="b">
        <f t="shared" si="279"/>
        <v>1</v>
      </c>
      <c r="K126" s="812" t="b">
        <f t="shared" si="279"/>
        <v>1</v>
      </c>
      <c r="L126" s="812" t="b">
        <f t="shared" si="279"/>
        <v>1</v>
      </c>
      <c r="M126" s="812" t="b">
        <f t="shared" si="279"/>
        <v>1</v>
      </c>
      <c r="N126" s="812" t="b">
        <f t="shared" si="279"/>
        <v>1</v>
      </c>
      <c r="O126" s="812" t="b">
        <f t="shared" si="279"/>
        <v>1</v>
      </c>
      <c r="P126" s="812" t="b">
        <f t="shared" si="279"/>
        <v>1</v>
      </c>
      <c r="Q126" s="812" t="b">
        <f t="shared" si="279"/>
        <v>1</v>
      </c>
      <c r="R126" s="812" t="b">
        <f t="shared" si="279"/>
        <v>1</v>
      </c>
      <c r="S126" s="812" t="b">
        <f t="shared" si="279"/>
        <v>1</v>
      </c>
      <c r="T126" s="812" t="b">
        <f t="shared" si="279"/>
        <v>1</v>
      </c>
      <c r="U126" s="812" t="b">
        <f t="shared" si="279"/>
        <v>1</v>
      </c>
      <c r="V126" s="812" t="b">
        <f t="shared" si="279"/>
        <v>1</v>
      </c>
      <c r="W126" s="812" t="b">
        <f t="shared" si="279"/>
        <v>1</v>
      </c>
      <c r="X126" s="812" t="b">
        <f t="shared" si="279"/>
        <v>1</v>
      </c>
      <c r="Y126" s="812" t="b">
        <f t="shared" si="279"/>
        <v>1</v>
      </c>
      <c r="Z126" s="812" t="b">
        <f t="shared" si="279"/>
        <v>1</v>
      </c>
      <c r="AA126" s="812" t="b">
        <f t="shared" si="279"/>
        <v>1</v>
      </c>
      <c r="AB126" s="812" t="b">
        <f t="shared" si="279"/>
        <v>1</v>
      </c>
      <c r="AC126" s="812" t="b">
        <f t="shared" si="279"/>
        <v>1</v>
      </c>
      <c r="AD126" s="812" t="b">
        <f t="shared" si="279"/>
        <v>1</v>
      </c>
      <c r="AE126" s="812" t="b">
        <f t="shared" si="279"/>
        <v>1</v>
      </c>
      <c r="AF126" s="812" t="b">
        <f t="shared" si="279"/>
        <v>1</v>
      </c>
      <c r="AG126" s="812" t="b">
        <f t="shared" si="279"/>
        <v>1</v>
      </c>
      <c r="AH126" s="812" t="b">
        <f t="shared" si="279"/>
        <v>1</v>
      </c>
      <c r="AI126" s="812" t="b">
        <f t="shared" si="279"/>
        <v>1</v>
      </c>
      <c r="AJ126" s="812" t="b">
        <f t="shared" si="279"/>
        <v>1</v>
      </c>
      <c r="AK126" s="812" t="b">
        <f t="shared" si="279"/>
        <v>1</v>
      </c>
      <c r="AL126" s="812" t="b">
        <f t="shared" si="279"/>
        <v>1</v>
      </c>
      <c r="AM126" s="812" t="b">
        <f t="shared" si="279"/>
        <v>1</v>
      </c>
      <c r="AN126" s="812" t="b">
        <f t="shared" si="279"/>
        <v>1</v>
      </c>
      <c r="AO126" s="812" t="b">
        <f t="shared" si="279"/>
        <v>1</v>
      </c>
      <c r="AP126" s="812" t="b">
        <f t="shared" si="279"/>
        <v>1</v>
      </c>
      <c r="AQ126" s="812" t="b">
        <f t="shared" si="279"/>
        <v>1</v>
      </c>
      <c r="AR126" s="812" t="b">
        <f t="shared" si="279"/>
        <v>1</v>
      </c>
      <c r="AS126" s="812" t="b">
        <f t="shared" si="279"/>
        <v>1</v>
      </c>
      <c r="AT126" s="812" t="b">
        <f t="shared" si="279"/>
        <v>1</v>
      </c>
      <c r="AU126" s="812" t="b">
        <f t="shared" si="279"/>
        <v>1</v>
      </c>
      <c r="AV126" s="812" t="b">
        <f t="shared" si="279"/>
        <v>1</v>
      </c>
      <c r="AW126" s="812" t="b">
        <f t="shared" si="279"/>
        <v>1</v>
      </c>
      <c r="AX126" s="812" t="b">
        <f t="shared" si="279"/>
        <v>1</v>
      </c>
      <c r="AY126" s="812" t="b">
        <f t="shared" si="279"/>
        <v>1</v>
      </c>
      <c r="AZ126" s="812" t="b">
        <f t="shared" si="279"/>
        <v>1</v>
      </c>
      <c r="BA126" s="812" t="b">
        <f t="shared" si="279"/>
        <v>1</v>
      </c>
      <c r="BB126" s="812" t="b">
        <f t="shared" si="279"/>
        <v>1</v>
      </c>
      <c r="BC126" s="812" t="b">
        <f t="shared" si="279"/>
        <v>1</v>
      </c>
      <c r="BD126" s="812" t="b">
        <f t="shared" si="279"/>
        <v>1</v>
      </c>
      <c r="BE126" s="812" t="b">
        <f t="shared" si="279"/>
        <v>1</v>
      </c>
      <c r="BF126" s="812" t="b">
        <f t="shared" si="279"/>
        <v>1</v>
      </c>
      <c r="BG126" s="812" t="b">
        <f t="shared" si="279"/>
        <v>1</v>
      </c>
      <c r="BH126" s="812" t="b">
        <f t="shared" si="279"/>
        <v>1</v>
      </c>
      <c r="BI126" s="812" t="b">
        <f t="shared" si="279"/>
        <v>1</v>
      </c>
      <c r="BJ126" s="812" t="b">
        <f t="shared" si="279"/>
        <v>1</v>
      </c>
      <c r="BK126" s="812" t="b">
        <f t="shared" si="279"/>
        <v>1</v>
      </c>
      <c r="BL126" s="812" t="b">
        <f t="shared" si="279"/>
        <v>1</v>
      </c>
      <c r="BM126" s="812" t="b">
        <f t="shared" si="279"/>
        <v>1</v>
      </c>
      <c r="BN126" s="812" t="b">
        <f t="shared" si="279"/>
        <v>1</v>
      </c>
      <c r="BO126" s="812" t="b">
        <f t="shared" si="279"/>
        <v>1</v>
      </c>
      <c r="BP126" s="812" t="b">
        <f t="shared" si="279"/>
        <v>1</v>
      </c>
      <c r="BQ126" s="812" t="b">
        <f t="shared" ref="BQ126:EB126" si="280">IF(BQ120=0, TRUE,
  OR(BQ6="", BQ6="-", COUNTIF($EZ$32:$EZ$40, BQ6)=1))</f>
        <v>1</v>
      </c>
      <c r="BR126" s="812" t="b">
        <f t="shared" si="280"/>
        <v>1</v>
      </c>
      <c r="BS126" s="812" t="b">
        <f t="shared" si="280"/>
        <v>1</v>
      </c>
      <c r="BT126" s="812" t="b">
        <f t="shared" si="280"/>
        <v>1</v>
      </c>
      <c r="BU126" s="812" t="b">
        <f t="shared" si="280"/>
        <v>1</v>
      </c>
      <c r="BV126" s="812" t="b">
        <f t="shared" si="280"/>
        <v>1</v>
      </c>
      <c r="BW126" s="812" t="b">
        <f t="shared" si="280"/>
        <v>1</v>
      </c>
      <c r="BX126" s="812" t="b">
        <f t="shared" si="280"/>
        <v>1</v>
      </c>
      <c r="BY126" s="812" t="b">
        <f t="shared" si="280"/>
        <v>1</v>
      </c>
      <c r="BZ126" s="812" t="b">
        <f t="shared" si="280"/>
        <v>1</v>
      </c>
      <c r="CA126" s="812" t="b">
        <f t="shared" si="280"/>
        <v>1</v>
      </c>
      <c r="CB126" s="812" t="b">
        <f t="shared" si="280"/>
        <v>1</v>
      </c>
      <c r="CC126" s="812" t="b">
        <f t="shared" si="280"/>
        <v>1</v>
      </c>
      <c r="CD126" s="812" t="b">
        <f t="shared" si="280"/>
        <v>1</v>
      </c>
      <c r="CE126" s="812" t="b">
        <f t="shared" si="280"/>
        <v>1</v>
      </c>
      <c r="CF126" s="812" t="b">
        <f t="shared" si="280"/>
        <v>1</v>
      </c>
      <c r="CG126" s="812" t="b">
        <f t="shared" si="280"/>
        <v>1</v>
      </c>
      <c r="CH126" s="812" t="b">
        <f t="shared" si="280"/>
        <v>1</v>
      </c>
      <c r="CI126" s="812" t="b">
        <f t="shared" si="280"/>
        <v>1</v>
      </c>
      <c r="CJ126" s="812" t="b">
        <f t="shared" si="280"/>
        <v>1</v>
      </c>
      <c r="CK126" s="812" t="b">
        <f t="shared" si="280"/>
        <v>1</v>
      </c>
      <c r="CL126" s="812" t="b">
        <f t="shared" si="280"/>
        <v>1</v>
      </c>
      <c r="CM126" s="812" t="b">
        <f t="shared" si="280"/>
        <v>1</v>
      </c>
      <c r="CN126" s="812" t="b">
        <f t="shared" si="280"/>
        <v>1</v>
      </c>
      <c r="CO126" s="812" t="b">
        <f t="shared" si="280"/>
        <v>1</v>
      </c>
      <c r="CP126" s="812" t="b">
        <f t="shared" si="280"/>
        <v>1</v>
      </c>
      <c r="CQ126" s="812" t="b">
        <f t="shared" si="280"/>
        <v>1</v>
      </c>
      <c r="CR126" s="812" t="b">
        <f t="shared" si="280"/>
        <v>1</v>
      </c>
      <c r="CS126" s="812" t="b">
        <f t="shared" si="280"/>
        <v>1</v>
      </c>
      <c r="CT126" s="812" t="b">
        <f t="shared" si="280"/>
        <v>1</v>
      </c>
      <c r="CU126" s="812" t="b">
        <f t="shared" si="280"/>
        <v>1</v>
      </c>
      <c r="CV126" s="812" t="b">
        <f t="shared" si="280"/>
        <v>1</v>
      </c>
      <c r="CW126" s="812" t="b">
        <f t="shared" si="280"/>
        <v>1</v>
      </c>
      <c r="CX126" s="812" t="b">
        <f t="shared" si="280"/>
        <v>1</v>
      </c>
      <c r="CY126" s="812" t="b">
        <f t="shared" si="280"/>
        <v>1</v>
      </c>
      <c r="CZ126" s="812" t="b">
        <f t="shared" si="280"/>
        <v>1</v>
      </c>
      <c r="DA126" s="812" t="b">
        <f t="shared" si="280"/>
        <v>1</v>
      </c>
      <c r="DB126" s="812" t="b">
        <f t="shared" si="280"/>
        <v>1</v>
      </c>
      <c r="DC126" s="812" t="b">
        <f t="shared" si="280"/>
        <v>1</v>
      </c>
      <c r="DD126" s="812" t="b">
        <f t="shared" si="280"/>
        <v>1</v>
      </c>
      <c r="DE126" s="812" t="b">
        <f t="shared" si="280"/>
        <v>1</v>
      </c>
      <c r="DF126" s="812" t="b">
        <f t="shared" si="280"/>
        <v>1</v>
      </c>
      <c r="DG126" s="812" t="b">
        <f t="shared" si="280"/>
        <v>1</v>
      </c>
      <c r="DH126" s="812" t="b">
        <f t="shared" si="280"/>
        <v>1</v>
      </c>
      <c r="DI126" s="812" t="b">
        <f t="shared" si="280"/>
        <v>1</v>
      </c>
      <c r="DJ126" s="812" t="b">
        <f t="shared" si="280"/>
        <v>1</v>
      </c>
      <c r="DK126" s="812" t="b">
        <f t="shared" si="280"/>
        <v>1</v>
      </c>
      <c r="DL126" s="812" t="b">
        <f t="shared" si="280"/>
        <v>1</v>
      </c>
      <c r="DM126" s="812" t="b">
        <f t="shared" si="280"/>
        <v>1</v>
      </c>
      <c r="DN126" s="812" t="b">
        <f t="shared" si="280"/>
        <v>1</v>
      </c>
      <c r="DO126" s="812" t="b">
        <f t="shared" si="280"/>
        <v>1</v>
      </c>
      <c r="DP126" s="812" t="b">
        <f t="shared" si="280"/>
        <v>1</v>
      </c>
      <c r="DQ126" s="812" t="b">
        <f t="shared" si="280"/>
        <v>1</v>
      </c>
      <c r="DR126" s="812" t="b">
        <f t="shared" si="280"/>
        <v>1</v>
      </c>
      <c r="DS126" s="812" t="b">
        <f t="shared" si="280"/>
        <v>1</v>
      </c>
      <c r="DT126" s="812" t="b">
        <f t="shared" si="280"/>
        <v>1</v>
      </c>
      <c r="DU126" s="812" t="b">
        <f t="shared" si="280"/>
        <v>1</v>
      </c>
      <c r="DV126" s="812" t="b">
        <f t="shared" si="280"/>
        <v>1</v>
      </c>
      <c r="DW126" s="812" t="b">
        <f t="shared" si="280"/>
        <v>1</v>
      </c>
      <c r="DX126" s="812" t="b">
        <f t="shared" si="280"/>
        <v>1</v>
      </c>
      <c r="DY126" s="812" t="b">
        <f t="shared" si="280"/>
        <v>1</v>
      </c>
      <c r="DZ126" s="812" t="b">
        <f t="shared" si="280"/>
        <v>1</v>
      </c>
      <c r="EA126" s="812" t="b">
        <f t="shared" si="280"/>
        <v>1</v>
      </c>
      <c r="EB126" s="812" t="b">
        <f t="shared" si="280"/>
        <v>1</v>
      </c>
      <c r="EC126" s="812" t="b">
        <f t="shared" ref="EC126:EW126" si="281">IF(EC120=0, TRUE,
  OR(EC6="", EC6="-", COUNTIF($EZ$32:$EZ$40, EC6)=1))</f>
        <v>1</v>
      </c>
      <c r="ED126" s="812" t="b">
        <f t="shared" si="281"/>
        <v>1</v>
      </c>
      <c r="EE126" s="812" t="b">
        <f t="shared" si="281"/>
        <v>1</v>
      </c>
      <c r="EF126" s="812" t="b">
        <f t="shared" si="281"/>
        <v>1</v>
      </c>
      <c r="EG126" s="812" t="b">
        <f t="shared" si="281"/>
        <v>1</v>
      </c>
      <c r="EH126" s="812" t="b">
        <f t="shared" si="281"/>
        <v>1</v>
      </c>
      <c r="EI126" s="812" t="b">
        <f t="shared" si="281"/>
        <v>1</v>
      </c>
      <c r="EJ126" s="812" t="b">
        <f t="shared" si="281"/>
        <v>1</v>
      </c>
      <c r="EK126" s="812" t="b">
        <f t="shared" si="281"/>
        <v>1</v>
      </c>
      <c r="EL126" s="812" t="b">
        <f t="shared" si="281"/>
        <v>1</v>
      </c>
      <c r="EM126" s="812" t="b">
        <f t="shared" si="281"/>
        <v>1</v>
      </c>
      <c r="EN126" s="812" t="b">
        <f t="shared" si="281"/>
        <v>1</v>
      </c>
      <c r="EO126" s="812" t="b">
        <f t="shared" si="281"/>
        <v>1</v>
      </c>
      <c r="EP126" s="812" t="b">
        <f t="shared" si="281"/>
        <v>1</v>
      </c>
      <c r="EQ126" s="812" t="b">
        <f t="shared" si="281"/>
        <v>1</v>
      </c>
      <c r="ER126" s="812" t="b">
        <f t="shared" si="281"/>
        <v>1</v>
      </c>
      <c r="ES126" s="812" t="b">
        <f t="shared" si="281"/>
        <v>1</v>
      </c>
      <c r="ET126" s="812" t="b">
        <f t="shared" si="281"/>
        <v>1</v>
      </c>
      <c r="EU126" s="812" t="b">
        <f t="shared" si="281"/>
        <v>1</v>
      </c>
      <c r="EV126" s="812" t="b">
        <f t="shared" si="281"/>
        <v>1</v>
      </c>
      <c r="EW126" s="813" t="b">
        <f t="shared" si="281"/>
        <v>1</v>
      </c>
      <c r="EX126" s="810"/>
      <c r="EY126" s="330"/>
      <c r="EZ126" s="330"/>
      <c r="FA126" s="330"/>
      <c r="FB126" s="330"/>
      <c r="FC126" s="330"/>
      <c r="FD126" s="330"/>
      <c r="FE126" s="330"/>
      <c r="FF126" s="330"/>
    </row>
    <row r="127" spans="2:162" ht="21" customHeight="1" outlineLevel="1">
      <c r="B127" s="398"/>
      <c r="C127" s="826" t="s">
        <v>2634</v>
      </c>
      <c r="D127" s="812" t="b">
        <f>IF(D120=0, TRUE,
  OR(D7="", D7="-", COUNTIF($FB$32:$FB$35, D7)=1))</f>
        <v>1</v>
      </c>
      <c r="E127" s="812" t="b">
        <f t="shared" ref="E127:BP127" si="282">IF(E120=0, TRUE,
  OR(E7="", E7="-", COUNTIF($FB$32:$FB$35, E7)=1))</f>
        <v>1</v>
      </c>
      <c r="F127" s="812" t="b">
        <f t="shared" si="282"/>
        <v>1</v>
      </c>
      <c r="G127" s="812" t="b">
        <f t="shared" si="282"/>
        <v>1</v>
      </c>
      <c r="H127" s="812" t="b">
        <f t="shared" si="282"/>
        <v>1</v>
      </c>
      <c r="I127" s="812" t="b">
        <f t="shared" si="282"/>
        <v>1</v>
      </c>
      <c r="J127" s="812" t="b">
        <f t="shared" si="282"/>
        <v>1</v>
      </c>
      <c r="K127" s="812" t="b">
        <f t="shared" si="282"/>
        <v>1</v>
      </c>
      <c r="L127" s="812" t="b">
        <f t="shared" si="282"/>
        <v>1</v>
      </c>
      <c r="M127" s="812" t="b">
        <f t="shared" si="282"/>
        <v>1</v>
      </c>
      <c r="N127" s="812" t="b">
        <f t="shared" si="282"/>
        <v>1</v>
      </c>
      <c r="O127" s="812" t="b">
        <f t="shared" si="282"/>
        <v>1</v>
      </c>
      <c r="P127" s="812" t="b">
        <f t="shared" si="282"/>
        <v>1</v>
      </c>
      <c r="Q127" s="812" t="b">
        <f t="shared" si="282"/>
        <v>1</v>
      </c>
      <c r="R127" s="812" t="b">
        <f t="shared" si="282"/>
        <v>1</v>
      </c>
      <c r="S127" s="812" t="b">
        <f t="shared" si="282"/>
        <v>1</v>
      </c>
      <c r="T127" s="812" t="b">
        <f t="shared" si="282"/>
        <v>1</v>
      </c>
      <c r="U127" s="812" t="b">
        <f t="shared" si="282"/>
        <v>1</v>
      </c>
      <c r="V127" s="812" t="b">
        <f t="shared" si="282"/>
        <v>1</v>
      </c>
      <c r="W127" s="812" t="b">
        <f t="shared" si="282"/>
        <v>1</v>
      </c>
      <c r="X127" s="812" t="b">
        <f t="shared" si="282"/>
        <v>1</v>
      </c>
      <c r="Y127" s="812" t="b">
        <f t="shared" si="282"/>
        <v>1</v>
      </c>
      <c r="Z127" s="812" t="b">
        <f t="shared" si="282"/>
        <v>1</v>
      </c>
      <c r="AA127" s="812" t="b">
        <f t="shared" si="282"/>
        <v>1</v>
      </c>
      <c r="AB127" s="812" t="b">
        <f t="shared" si="282"/>
        <v>1</v>
      </c>
      <c r="AC127" s="812" t="b">
        <f t="shared" si="282"/>
        <v>1</v>
      </c>
      <c r="AD127" s="812" t="b">
        <f t="shared" si="282"/>
        <v>1</v>
      </c>
      <c r="AE127" s="812" t="b">
        <f t="shared" si="282"/>
        <v>1</v>
      </c>
      <c r="AF127" s="812" t="b">
        <f t="shared" si="282"/>
        <v>1</v>
      </c>
      <c r="AG127" s="812" t="b">
        <f t="shared" si="282"/>
        <v>1</v>
      </c>
      <c r="AH127" s="812" t="b">
        <f t="shared" si="282"/>
        <v>1</v>
      </c>
      <c r="AI127" s="812" t="b">
        <f t="shared" si="282"/>
        <v>1</v>
      </c>
      <c r="AJ127" s="812" t="b">
        <f t="shared" si="282"/>
        <v>1</v>
      </c>
      <c r="AK127" s="812" t="b">
        <f t="shared" si="282"/>
        <v>1</v>
      </c>
      <c r="AL127" s="812" t="b">
        <f t="shared" si="282"/>
        <v>1</v>
      </c>
      <c r="AM127" s="812" t="b">
        <f t="shared" si="282"/>
        <v>1</v>
      </c>
      <c r="AN127" s="812" t="b">
        <f t="shared" si="282"/>
        <v>1</v>
      </c>
      <c r="AO127" s="812" t="b">
        <f t="shared" si="282"/>
        <v>1</v>
      </c>
      <c r="AP127" s="812" t="b">
        <f t="shared" si="282"/>
        <v>1</v>
      </c>
      <c r="AQ127" s="812" t="b">
        <f t="shared" si="282"/>
        <v>1</v>
      </c>
      <c r="AR127" s="812" t="b">
        <f t="shared" si="282"/>
        <v>1</v>
      </c>
      <c r="AS127" s="812" t="b">
        <f t="shared" si="282"/>
        <v>1</v>
      </c>
      <c r="AT127" s="812" t="b">
        <f t="shared" si="282"/>
        <v>1</v>
      </c>
      <c r="AU127" s="812" t="b">
        <f t="shared" si="282"/>
        <v>1</v>
      </c>
      <c r="AV127" s="812" t="b">
        <f t="shared" si="282"/>
        <v>1</v>
      </c>
      <c r="AW127" s="812" t="b">
        <f t="shared" si="282"/>
        <v>1</v>
      </c>
      <c r="AX127" s="812" t="b">
        <f t="shared" si="282"/>
        <v>1</v>
      </c>
      <c r="AY127" s="812" t="b">
        <f t="shared" si="282"/>
        <v>1</v>
      </c>
      <c r="AZ127" s="812" t="b">
        <f t="shared" si="282"/>
        <v>1</v>
      </c>
      <c r="BA127" s="812" t="b">
        <f t="shared" si="282"/>
        <v>1</v>
      </c>
      <c r="BB127" s="812" t="b">
        <f t="shared" si="282"/>
        <v>1</v>
      </c>
      <c r="BC127" s="812" t="b">
        <f t="shared" si="282"/>
        <v>1</v>
      </c>
      <c r="BD127" s="812" t="b">
        <f t="shared" si="282"/>
        <v>1</v>
      </c>
      <c r="BE127" s="812" t="b">
        <f t="shared" si="282"/>
        <v>1</v>
      </c>
      <c r="BF127" s="812" t="b">
        <f t="shared" si="282"/>
        <v>1</v>
      </c>
      <c r="BG127" s="812" t="b">
        <f t="shared" si="282"/>
        <v>1</v>
      </c>
      <c r="BH127" s="812" t="b">
        <f t="shared" si="282"/>
        <v>1</v>
      </c>
      <c r="BI127" s="812" t="b">
        <f t="shared" si="282"/>
        <v>1</v>
      </c>
      <c r="BJ127" s="812" t="b">
        <f t="shared" si="282"/>
        <v>1</v>
      </c>
      <c r="BK127" s="812" t="b">
        <f t="shared" si="282"/>
        <v>1</v>
      </c>
      <c r="BL127" s="812" t="b">
        <f t="shared" si="282"/>
        <v>1</v>
      </c>
      <c r="BM127" s="812" t="b">
        <f t="shared" si="282"/>
        <v>1</v>
      </c>
      <c r="BN127" s="812" t="b">
        <f t="shared" si="282"/>
        <v>1</v>
      </c>
      <c r="BO127" s="812" t="b">
        <f t="shared" si="282"/>
        <v>1</v>
      </c>
      <c r="BP127" s="812" t="b">
        <f t="shared" si="282"/>
        <v>1</v>
      </c>
      <c r="BQ127" s="812" t="b">
        <f t="shared" ref="BQ127:EB127" si="283">IF(BQ120=0, TRUE,
  OR(BQ7="", BQ7="-", COUNTIF($FB$32:$FB$35, BQ7)=1))</f>
        <v>1</v>
      </c>
      <c r="BR127" s="812" t="b">
        <f t="shared" si="283"/>
        <v>1</v>
      </c>
      <c r="BS127" s="812" t="b">
        <f t="shared" si="283"/>
        <v>1</v>
      </c>
      <c r="BT127" s="812" t="b">
        <f t="shared" si="283"/>
        <v>1</v>
      </c>
      <c r="BU127" s="812" t="b">
        <f t="shared" si="283"/>
        <v>1</v>
      </c>
      <c r="BV127" s="812" t="b">
        <f t="shared" si="283"/>
        <v>1</v>
      </c>
      <c r="BW127" s="812" t="b">
        <f t="shared" si="283"/>
        <v>1</v>
      </c>
      <c r="BX127" s="812" t="b">
        <f t="shared" si="283"/>
        <v>1</v>
      </c>
      <c r="BY127" s="812" t="b">
        <f t="shared" si="283"/>
        <v>1</v>
      </c>
      <c r="BZ127" s="812" t="b">
        <f t="shared" si="283"/>
        <v>1</v>
      </c>
      <c r="CA127" s="812" t="b">
        <f t="shared" si="283"/>
        <v>1</v>
      </c>
      <c r="CB127" s="812" t="b">
        <f t="shared" si="283"/>
        <v>1</v>
      </c>
      <c r="CC127" s="812" t="b">
        <f t="shared" si="283"/>
        <v>1</v>
      </c>
      <c r="CD127" s="812" t="b">
        <f t="shared" si="283"/>
        <v>1</v>
      </c>
      <c r="CE127" s="812" t="b">
        <f t="shared" si="283"/>
        <v>1</v>
      </c>
      <c r="CF127" s="812" t="b">
        <f t="shared" si="283"/>
        <v>1</v>
      </c>
      <c r="CG127" s="812" t="b">
        <f t="shared" si="283"/>
        <v>1</v>
      </c>
      <c r="CH127" s="812" t="b">
        <f t="shared" si="283"/>
        <v>1</v>
      </c>
      <c r="CI127" s="812" t="b">
        <f t="shared" si="283"/>
        <v>1</v>
      </c>
      <c r="CJ127" s="812" t="b">
        <f t="shared" si="283"/>
        <v>1</v>
      </c>
      <c r="CK127" s="812" t="b">
        <f t="shared" si="283"/>
        <v>1</v>
      </c>
      <c r="CL127" s="812" t="b">
        <f t="shared" si="283"/>
        <v>1</v>
      </c>
      <c r="CM127" s="812" t="b">
        <f t="shared" si="283"/>
        <v>1</v>
      </c>
      <c r="CN127" s="812" t="b">
        <f t="shared" si="283"/>
        <v>1</v>
      </c>
      <c r="CO127" s="812" t="b">
        <f t="shared" si="283"/>
        <v>1</v>
      </c>
      <c r="CP127" s="812" t="b">
        <f t="shared" si="283"/>
        <v>1</v>
      </c>
      <c r="CQ127" s="812" t="b">
        <f t="shared" si="283"/>
        <v>1</v>
      </c>
      <c r="CR127" s="812" t="b">
        <f t="shared" si="283"/>
        <v>1</v>
      </c>
      <c r="CS127" s="812" t="b">
        <f t="shared" si="283"/>
        <v>1</v>
      </c>
      <c r="CT127" s="812" t="b">
        <f t="shared" si="283"/>
        <v>1</v>
      </c>
      <c r="CU127" s="812" t="b">
        <f t="shared" si="283"/>
        <v>1</v>
      </c>
      <c r="CV127" s="812" t="b">
        <f t="shared" si="283"/>
        <v>1</v>
      </c>
      <c r="CW127" s="812" t="b">
        <f t="shared" si="283"/>
        <v>1</v>
      </c>
      <c r="CX127" s="812" t="b">
        <f t="shared" si="283"/>
        <v>1</v>
      </c>
      <c r="CY127" s="812" t="b">
        <f t="shared" si="283"/>
        <v>1</v>
      </c>
      <c r="CZ127" s="812" t="b">
        <f t="shared" si="283"/>
        <v>1</v>
      </c>
      <c r="DA127" s="812" t="b">
        <f t="shared" si="283"/>
        <v>1</v>
      </c>
      <c r="DB127" s="812" t="b">
        <f t="shared" si="283"/>
        <v>1</v>
      </c>
      <c r="DC127" s="812" t="b">
        <f t="shared" si="283"/>
        <v>1</v>
      </c>
      <c r="DD127" s="812" t="b">
        <f t="shared" si="283"/>
        <v>1</v>
      </c>
      <c r="DE127" s="812" t="b">
        <f t="shared" si="283"/>
        <v>1</v>
      </c>
      <c r="DF127" s="812" t="b">
        <f t="shared" si="283"/>
        <v>1</v>
      </c>
      <c r="DG127" s="812" t="b">
        <f t="shared" si="283"/>
        <v>1</v>
      </c>
      <c r="DH127" s="812" t="b">
        <f t="shared" si="283"/>
        <v>1</v>
      </c>
      <c r="DI127" s="812" t="b">
        <f t="shared" si="283"/>
        <v>1</v>
      </c>
      <c r="DJ127" s="812" t="b">
        <f t="shared" si="283"/>
        <v>1</v>
      </c>
      <c r="DK127" s="812" t="b">
        <f t="shared" si="283"/>
        <v>1</v>
      </c>
      <c r="DL127" s="812" t="b">
        <f t="shared" si="283"/>
        <v>1</v>
      </c>
      <c r="DM127" s="812" t="b">
        <f t="shared" si="283"/>
        <v>1</v>
      </c>
      <c r="DN127" s="812" t="b">
        <f t="shared" si="283"/>
        <v>1</v>
      </c>
      <c r="DO127" s="812" t="b">
        <f t="shared" si="283"/>
        <v>1</v>
      </c>
      <c r="DP127" s="812" t="b">
        <f t="shared" si="283"/>
        <v>1</v>
      </c>
      <c r="DQ127" s="812" t="b">
        <f t="shared" si="283"/>
        <v>1</v>
      </c>
      <c r="DR127" s="812" t="b">
        <f t="shared" si="283"/>
        <v>1</v>
      </c>
      <c r="DS127" s="812" t="b">
        <f t="shared" si="283"/>
        <v>1</v>
      </c>
      <c r="DT127" s="812" t="b">
        <f t="shared" si="283"/>
        <v>1</v>
      </c>
      <c r="DU127" s="812" t="b">
        <f t="shared" si="283"/>
        <v>1</v>
      </c>
      <c r="DV127" s="812" t="b">
        <f t="shared" si="283"/>
        <v>1</v>
      </c>
      <c r="DW127" s="812" t="b">
        <f t="shared" si="283"/>
        <v>1</v>
      </c>
      <c r="DX127" s="812" t="b">
        <f t="shared" si="283"/>
        <v>1</v>
      </c>
      <c r="DY127" s="812" t="b">
        <f t="shared" si="283"/>
        <v>1</v>
      </c>
      <c r="DZ127" s="812" t="b">
        <f t="shared" si="283"/>
        <v>1</v>
      </c>
      <c r="EA127" s="812" t="b">
        <f t="shared" si="283"/>
        <v>1</v>
      </c>
      <c r="EB127" s="812" t="b">
        <f t="shared" si="283"/>
        <v>1</v>
      </c>
      <c r="EC127" s="812" t="b">
        <f t="shared" ref="EC127:EW127" si="284">IF(EC120=0, TRUE,
  OR(EC7="", EC7="-", COUNTIF($FB$32:$FB$35, EC7)=1))</f>
        <v>1</v>
      </c>
      <c r="ED127" s="812" t="b">
        <f t="shared" si="284"/>
        <v>1</v>
      </c>
      <c r="EE127" s="812" t="b">
        <f t="shared" si="284"/>
        <v>1</v>
      </c>
      <c r="EF127" s="812" t="b">
        <f t="shared" si="284"/>
        <v>1</v>
      </c>
      <c r="EG127" s="812" t="b">
        <f t="shared" si="284"/>
        <v>1</v>
      </c>
      <c r="EH127" s="812" t="b">
        <f t="shared" si="284"/>
        <v>1</v>
      </c>
      <c r="EI127" s="812" t="b">
        <f t="shared" si="284"/>
        <v>1</v>
      </c>
      <c r="EJ127" s="812" t="b">
        <f t="shared" si="284"/>
        <v>1</v>
      </c>
      <c r="EK127" s="812" t="b">
        <f t="shared" si="284"/>
        <v>1</v>
      </c>
      <c r="EL127" s="812" t="b">
        <f t="shared" si="284"/>
        <v>1</v>
      </c>
      <c r="EM127" s="812" t="b">
        <f t="shared" si="284"/>
        <v>1</v>
      </c>
      <c r="EN127" s="812" t="b">
        <f t="shared" si="284"/>
        <v>1</v>
      </c>
      <c r="EO127" s="812" t="b">
        <f t="shared" si="284"/>
        <v>1</v>
      </c>
      <c r="EP127" s="812" t="b">
        <f t="shared" si="284"/>
        <v>1</v>
      </c>
      <c r="EQ127" s="812" t="b">
        <f t="shared" si="284"/>
        <v>1</v>
      </c>
      <c r="ER127" s="812" t="b">
        <f t="shared" si="284"/>
        <v>1</v>
      </c>
      <c r="ES127" s="812" t="b">
        <f t="shared" si="284"/>
        <v>1</v>
      </c>
      <c r="ET127" s="812" t="b">
        <f t="shared" si="284"/>
        <v>1</v>
      </c>
      <c r="EU127" s="812" t="b">
        <f t="shared" si="284"/>
        <v>1</v>
      </c>
      <c r="EV127" s="812" t="b">
        <f t="shared" si="284"/>
        <v>1</v>
      </c>
      <c r="EW127" s="813" t="b">
        <f t="shared" si="284"/>
        <v>1</v>
      </c>
      <c r="EX127" s="810"/>
      <c r="EY127" s="330"/>
      <c r="EZ127" s="330"/>
      <c r="FA127" s="330"/>
      <c r="FB127" s="330"/>
      <c r="FC127" s="330"/>
      <c r="FD127" s="330"/>
      <c r="FE127" s="330"/>
      <c r="FF127" s="330"/>
    </row>
    <row r="128" spans="2:162" ht="21" customHeight="1" outlineLevel="1" thickBot="1">
      <c r="B128" s="398"/>
      <c r="C128" s="827" t="s">
        <v>1551</v>
      </c>
      <c r="D128" s="828" t="b">
        <f>IF(D120=0, TRUE,
  IF(AND(D6="04.水力（3万kW以上）",D7="1.FIT"),FALSE,TRUE))</f>
        <v>1</v>
      </c>
      <c r="E128" s="828" t="b">
        <f t="shared" ref="E128:BP128" si="285">IF(E120=0, TRUE,
  IF(AND(E6="04.水力（3万kW以上）",E7="1.FIT"),FALSE,TRUE))</f>
        <v>1</v>
      </c>
      <c r="F128" s="828" t="b">
        <f t="shared" si="285"/>
        <v>1</v>
      </c>
      <c r="G128" s="828" t="b">
        <f t="shared" si="285"/>
        <v>1</v>
      </c>
      <c r="H128" s="828" t="b">
        <f t="shared" si="285"/>
        <v>1</v>
      </c>
      <c r="I128" s="828" t="b">
        <f t="shared" si="285"/>
        <v>1</v>
      </c>
      <c r="J128" s="828" t="b">
        <f t="shared" si="285"/>
        <v>1</v>
      </c>
      <c r="K128" s="828" t="b">
        <f t="shared" si="285"/>
        <v>1</v>
      </c>
      <c r="L128" s="828" t="b">
        <f t="shared" si="285"/>
        <v>1</v>
      </c>
      <c r="M128" s="828" t="b">
        <f t="shared" si="285"/>
        <v>1</v>
      </c>
      <c r="N128" s="828" t="b">
        <f t="shared" si="285"/>
        <v>1</v>
      </c>
      <c r="O128" s="828" t="b">
        <f t="shared" si="285"/>
        <v>1</v>
      </c>
      <c r="P128" s="828" t="b">
        <f t="shared" si="285"/>
        <v>1</v>
      </c>
      <c r="Q128" s="828" t="b">
        <f t="shared" si="285"/>
        <v>1</v>
      </c>
      <c r="R128" s="828" t="b">
        <f t="shared" si="285"/>
        <v>1</v>
      </c>
      <c r="S128" s="828" t="b">
        <f t="shared" si="285"/>
        <v>1</v>
      </c>
      <c r="T128" s="828" t="b">
        <f t="shared" si="285"/>
        <v>1</v>
      </c>
      <c r="U128" s="828" t="b">
        <f t="shared" si="285"/>
        <v>1</v>
      </c>
      <c r="V128" s="828" t="b">
        <f t="shared" si="285"/>
        <v>1</v>
      </c>
      <c r="W128" s="828" t="b">
        <f t="shared" si="285"/>
        <v>1</v>
      </c>
      <c r="X128" s="828" t="b">
        <f t="shared" si="285"/>
        <v>1</v>
      </c>
      <c r="Y128" s="828" t="b">
        <f t="shared" si="285"/>
        <v>1</v>
      </c>
      <c r="Z128" s="828" t="b">
        <f t="shared" si="285"/>
        <v>1</v>
      </c>
      <c r="AA128" s="828" t="b">
        <f t="shared" si="285"/>
        <v>1</v>
      </c>
      <c r="AB128" s="828" t="b">
        <f t="shared" si="285"/>
        <v>1</v>
      </c>
      <c r="AC128" s="828" t="b">
        <f t="shared" si="285"/>
        <v>1</v>
      </c>
      <c r="AD128" s="828" t="b">
        <f t="shared" si="285"/>
        <v>1</v>
      </c>
      <c r="AE128" s="828" t="b">
        <f t="shared" si="285"/>
        <v>1</v>
      </c>
      <c r="AF128" s="828" t="b">
        <f t="shared" si="285"/>
        <v>1</v>
      </c>
      <c r="AG128" s="828" t="b">
        <f t="shared" si="285"/>
        <v>1</v>
      </c>
      <c r="AH128" s="828" t="b">
        <f t="shared" si="285"/>
        <v>1</v>
      </c>
      <c r="AI128" s="828" t="b">
        <f t="shared" si="285"/>
        <v>1</v>
      </c>
      <c r="AJ128" s="828" t="b">
        <f t="shared" si="285"/>
        <v>1</v>
      </c>
      <c r="AK128" s="828" t="b">
        <f t="shared" si="285"/>
        <v>1</v>
      </c>
      <c r="AL128" s="828" t="b">
        <f t="shared" si="285"/>
        <v>1</v>
      </c>
      <c r="AM128" s="828" t="b">
        <f t="shared" si="285"/>
        <v>1</v>
      </c>
      <c r="AN128" s="828" t="b">
        <f t="shared" si="285"/>
        <v>1</v>
      </c>
      <c r="AO128" s="828" t="b">
        <f t="shared" si="285"/>
        <v>1</v>
      </c>
      <c r="AP128" s="828" t="b">
        <f t="shared" si="285"/>
        <v>1</v>
      </c>
      <c r="AQ128" s="828" t="b">
        <f t="shared" si="285"/>
        <v>1</v>
      </c>
      <c r="AR128" s="828" t="b">
        <f t="shared" si="285"/>
        <v>1</v>
      </c>
      <c r="AS128" s="828" t="b">
        <f t="shared" si="285"/>
        <v>1</v>
      </c>
      <c r="AT128" s="828" t="b">
        <f t="shared" si="285"/>
        <v>1</v>
      </c>
      <c r="AU128" s="828" t="b">
        <f t="shared" si="285"/>
        <v>1</v>
      </c>
      <c r="AV128" s="828" t="b">
        <f t="shared" si="285"/>
        <v>1</v>
      </c>
      <c r="AW128" s="828" t="b">
        <f t="shared" si="285"/>
        <v>1</v>
      </c>
      <c r="AX128" s="828" t="b">
        <f t="shared" si="285"/>
        <v>1</v>
      </c>
      <c r="AY128" s="828" t="b">
        <f t="shared" si="285"/>
        <v>1</v>
      </c>
      <c r="AZ128" s="828" t="b">
        <f t="shared" si="285"/>
        <v>1</v>
      </c>
      <c r="BA128" s="828" t="b">
        <f t="shared" si="285"/>
        <v>1</v>
      </c>
      <c r="BB128" s="828" t="b">
        <f t="shared" si="285"/>
        <v>1</v>
      </c>
      <c r="BC128" s="828" t="b">
        <f t="shared" si="285"/>
        <v>1</v>
      </c>
      <c r="BD128" s="828" t="b">
        <f t="shared" si="285"/>
        <v>1</v>
      </c>
      <c r="BE128" s="828" t="b">
        <f t="shared" si="285"/>
        <v>1</v>
      </c>
      <c r="BF128" s="828" t="b">
        <f t="shared" si="285"/>
        <v>1</v>
      </c>
      <c r="BG128" s="828" t="b">
        <f t="shared" si="285"/>
        <v>1</v>
      </c>
      <c r="BH128" s="828" t="b">
        <f t="shared" si="285"/>
        <v>1</v>
      </c>
      <c r="BI128" s="828" t="b">
        <f t="shared" si="285"/>
        <v>1</v>
      </c>
      <c r="BJ128" s="828" t="b">
        <f t="shared" si="285"/>
        <v>1</v>
      </c>
      <c r="BK128" s="828" t="b">
        <f t="shared" si="285"/>
        <v>1</v>
      </c>
      <c r="BL128" s="828" t="b">
        <f t="shared" si="285"/>
        <v>1</v>
      </c>
      <c r="BM128" s="828" t="b">
        <f t="shared" si="285"/>
        <v>1</v>
      </c>
      <c r="BN128" s="828" t="b">
        <f t="shared" si="285"/>
        <v>1</v>
      </c>
      <c r="BO128" s="828" t="b">
        <f t="shared" si="285"/>
        <v>1</v>
      </c>
      <c r="BP128" s="828" t="b">
        <f t="shared" si="285"/>
        <v>1</v>
      </c>
      <c r="BQ128" s="828" t="b">
        <f t="shared" ref="BQ128:EB128" si="286">IF(BQ120=0, TRUE,
  IF(AND(BQ6="04.水力（3万kW以上）",BQ7="1.FIT"),FALSE,TRUE))</f>
        <v>1</v>
      </c>
      <c r="BR128" s="828" t="b">
        <f t="shared" si="286"/>
        <v>1</v>
      </c>
      <c r="BS128" s="828" t="b">
        <f t="shared" si="286"/>
        <v>1</v>
      </c>
      <c r="BT128" s="828" t="b">
        <f t="shared" si="286"/>
        <v>1</v>
      </c>
      <c r="BU128" s="828" t="b">
        <f t="shared" si="286"/>
        <v>1</v>
      </c>
      <c r="BV128" s="828" t="b">
        <f t="shared" si="286"/>
        <v>1</v>
      </c>
      <c r="BW128" s="828" t="b">
        <f t="shared" si="286"/>
        <v>1</v>
      </c>
      <c r="BX128" s="828" t="b">
        <f t="shared" si="286"/>
        <v>1</v>
      </c>
      <c r="BY128" s="828" t="b">
        <f t="shared" si="286"/>
        <v>1</v>
      </c>
      <c r="BZ128" s="828" t="b">
        <f t="shared" si="286"/>
        <v>1</v>
      </c>
      <c r="CA128" s="828" t="b">
        <f t="shared" si="286"/>
        <v>1</v>
      </c>
      <c r="CB128" s="828" t="b">
        <f t="shared" si="286"/>
        <v>1</v>
      </c>
      <c r="CC128" s="828" t="b">
        <f t="shared" si="286"/>
        <v>1</v>
      </c>
      <c r="CD128" s="828" t="b">
        <f t="shared" si="286"/>
        <v>1</v>
      </c>
      <c r="CE128" s="828" t="b">
        <f t="shared" si="286"/>
        <v>1</v>
      </c>
      <c r="CF128" s="828" t="b">
        <f t="shared" si="286"/>
        <v>1</v>
      </c>
      <c r="CG128" s="828" t="b">
        <f t="shared" si="286"/>
        <v>1</v>
      </c>
      <c r="CH128" s="828" t="b">
        <f t="shared" si="286"/>
        <v>1</v>
      </c>
      <c r="CI128" s="828" t="b">
        <f t="shared" si="286"/>
        <v>1</v>
      </c>
      <c r="CJ128" s="828" t="b">
        <f t="shared" si="286"/>
        <v>1</v>
      </c>
      <c r="CK128" s="828" t="b">
        <f t="shared" si="286"/>
        <v>1</v>
      </c>
      <c r="CL128" s="828" t="b">
        <f t="shared" si="286"/>
        <v>1</v>
      </c>
      <c r="CM128" s="828" t="b">
        <f t="shared" si="286"/>
        <v>1</v>
      </c>
      <c r="CN128" s="828" t="b">
        <f t="shared" si="286"/>
        <v>1</v>
      </c>
      <c r="CO128" s="828" t="b">
        <f t="shared" si="286"/>
        <v>1</v>
      </c>
      <c r="CP128" s="828" t="b">
        <f t="shared" si="286"/>
        <v>1</v>
      </c>
      <c r="CQ128" s="828" t="b">
        <f t="shared" si="286"/>
        <v>1</v>
      </c>
      <c r="CR128" s="828" t="b">
        <f t="shared" si="286"/>
        <v>1</v>
      </c>
      <c r="CS128" s="828" t="b">
        <f t="shared" si="286"/>
        <v>1</v>
      </c>
      <c r="CT128" s="828" t="b">
        <f t="shared" si="286"/>
        <v>1</v>
      </c>
      <c r="CU128" s="828" t="b">
        <f t="shared" si="286"/>
        <v>1</v>
      </c>
      <c r="CV128" s="828" t="b">
        <f t="shared" si="286"/>
        <v>1</v>
      </c>
      <c r="CW128" s="828" t="b">
        <f t="shared" si="286"/>
        <v>1</v>
      </c>
      <c r="CX128" s="828" t="b">
        <f t="shared" si="286"/>
        <v>1</v>
      </c>
      <c r="CY128" s="828" t="b">
        <f t="shared" si="286"/>
        <v>1</v>
      </c>
      <c r="CZ128" s="828" t="b">
        <f t="shared" si="286"/>
        <v>1</v>
      </c>
      <c r="DA128" s="828" t="b">
        <f t="shared" si="286"/>
        <v>1</v>
      </c>
      <c r="DB128" s="828" t="b">
        <f t="shared" si="286"/>
        <v>1</v>
      </c>
      <c r="DC128" s="828" t="b">
        <f t="shared" si="286"/>
        <v>1</v>
      </c>
      <c r="DD128" s="828" t="b">
        <f t="shared" si="286"/>
        <v>1</v>
      </c>
      <c r="DE128" s="828" t="b">
        <f t="shared" si="286"/>
        <v>1</v>
      </c>
      <c r="DF128" s="828" t="b">
        <f t="shared" si="286"/>
        <v>1</v>
      </c>
      <c r="DG128" s="828" t="b">
        <f t="shared" si="286"/>
        <v>1</v>
      </c>
      <c r="DH128" s="828" t="b">
        <f t="shared" si="286"/>
        <v>1</v>
      </c>
      <c r="DI128" s="828" t="b">
        <f t="shared" si="286"/>
        <v>1</v>
      </c>
      <c r="DJ128" s="828" t="b">
        <f t="shared" si="286"/>
        <v>1</v>
      </c>
      <c r="DK128" s="828" t="b">
        <f t="shared" si="286"/>
        <v>1</v>
      </c>
      <c r="DL128" s="828" t="b">
        <f t="shared" si="286"/>
        <v>1</v>
      </c>
      <c r="DM128" s="828" t="b">
        <f t="shared" si="286"/>
        <v>1</v>
      </c>
      <c r="DN128" s="828" t="b">
        <f t="shared" si="286"/>
        <v>1</v>
      </c>
      <c r="DO128" s="828" t="b">
        <f t="shared" si="286"/>
        <v>1</v>
      </c>
      <c r="DP128" s="828" t="b">
        <f t="shared" si="286"/>
        <v>1</v>
      </c>
      <c r="DQ128" s="828" t="b">
        <f t="shared" si="286"/>
        <v>1</v>
      </c>
      <c r="DR128" s="828" t="b">
        <f t="shared" si="286"/>
        <v>1</v>
      </c>
      <c r="DS128" s="828" t="b">
        <f t="shared" si="286"/>
        <v>1</v>
      </c>
      <c r="DT128" s="828" t="b">
        <f t="shared" si="286"/>
        <v>1</v>
      </c>
      <c r="DU128" s="828" t="b">
        <f t="shared" si="286"/>
        <v>1</v>
      </c>
      <c r="DV128" s="828" t="b">
        <f t="shared" si="286"/>
        <v>1</v>
      </c>
      <c r="DW128" s="828" t="b">
        <f t="shared" si="286"/>
        <v>1</v>
      </c>
      <c r="DX128" s="828" t="b">
        <f t="shared" si="286"/>
        <v>1</v>
      </c>
      <c r="DY128" s="828" t="b">
        <f t="shared" si="286"/>
        <v>1</v>
      </c>
      <c r="DZ128" s="828" t="b">
        <f t="shared" si="286"/>
        <v>1</v>
      </c>
      <c r="EA128" s="828" t="b">
        <f t="shared" si="286"/>
        <v>1</v>
      </c>
      <c r="EB128" s="828" t="b">
        <f t="shared" si="286"/>
        <v>1</v>
      </c>
      <c r="EC128" s="828" t="b">
        <f t="shared" ref="EC128:EW128" si="287">IF(EC120=0, TRUE,
  IF(AND(EC6="04.水力（3万kW以上）",EC7="1.FIT"),FALSE,TRUE))</f>
        <v>1</v>
      </c>
      <c r="ED128" s="828" t="b">
        <f t="shared" si="287"/>
        <v>1</v>
      </c>
      <c r="EE128" s="828" t="b">
        <f t="shared" si="287"/>
        <v>1</v>
      </c>
      <c r="EF128" s="828" t="b">
        <f t="shared" si="287"/>
        <v>1</v>
      </c>
      <c r="EG128" s="828" t="b">
        <f t="shared" si="287"/>
        <v>1</v>
      </c>
      <c r="EH128" s="828" t="b">
        <f t="shared" si="287"/>
        <v>1</v>
      </c>
      <c r="EI128" s="828" t="b">
        <f t="shared" si="287"/>
        <v>1</v>
      </c>
      <c r="EJ128" s="828" t="b">
        <f t="shared" si="287"/>
        <v>1</v>
      </c>
      <c r="EK128" s="828" t="b">
        <f t="shared" si="287"/>
        <v>1</v>
      </c>
      <c r="EL128" s="828" t="b">
        <f t="shared" si="287"/>
        <v>1</v>
      </c>
      <c r="EM128" s="828" t="b">
        <f t="shared" si="287"/>
        <v>1</v>
      </c>
      <c r="EN128" s="828" t="b">
        <f t="shared" si="287"/>
        <v>1</v>
      </c>
      <c r="EO128" s="828" t="b">
        <f t="shared" si="287"/>
        <v>1</v>
      </c>
      <c r="EP128" s="828" t="b">
        <f t="shared" si="287"/>
        <v>1</v>
      </c>
      <c r="EQ128" s="828" t="b">
        <f t="shared" si="287"/>
        <v>1</v>
      </c>
      <c r="ER128" s="828" t="b">
        <f t="shared" si="287"/>
        <v>1</v>
      </c>
      <c r="ES128" s="828" t="b">
        <f t="shared" si="287"/>
        <v>1</v>
      </c>
      <c r="ET128" s="828" t="b">
        <f t="shared" si="287"/>
        <v>1</v>
      </c>
      <c r="EU128" s="828" t="b">
        <f t="shared" si="287"/>
        <v>1</v>
      </c>
      <c r="EV128" s="828" t="b">
        <f t="shared" si="287"/>
        <v>1</v>
      </c>
      <c r="EW128" s="829" t="b">
        <f t="shared" si="287"/>
        <v>1</v>
      </c>
      <c r="EX128" s="810"/>
      <c r="EY128" s="330"/>
      <c r="EZ128" s="330"/>
      <c r="FA128" s="330"/>
      <c r="FB128" s="330"/>
      <c r="FC128" s="330"/>
      <c r="FD128" s="330"/>
      <c r="FE128" s="330"/>
      <c r="FF128" s="330"/>
    </row>
    <row r="129" spans="1:162" ht="15.75" customHeight="1" outlineLevel="1" thickTop="1">
      <c r="A129" s="2"/>
      <c r="B129" s="2">
        <f>COUNTIF(D129:EW129,"○")</f>
        <v>150</v>
      </c>
      <c r="C129" s="830" t="s">
        <v>30</v>
      </c>
      <c r="D129" s="834" t="str">
        <f>IF(D124=FALSE, "×",
 IF(D125=FALSE, "△",
 IF(D126=FALSE, "◆",
 IF(D127=FALSE, "▲",
 IF(D128=FALSE, "□", "○")))))</f>
        <v>○</v>
      </c>
      <c r="E129" s="834" t="str">
        <f t="shared" ref="E129:BP129" si="288">IF(E124=FALSE, "×",
 IF(E125=FALSE, "△",
 IF(E126=FALSE, "◆",
 IF(E127=FALSE, "▲",
 IF(E128=FALSE, "□", "○")))))</f>
        <v>○</v>
      </c>
      <c r="F129" s="834" t="str">
        <f t="shared" si="288"/>
        <v>○</v>
      </c>
      <c r="G129" s="834" t="str">
        <f t="shared" si="288"/>
        <v>○</v>
      </c>
      <c r="H129" s="834" t="str">
        <f t="shared" si="288"/>
        <v>○</v>
      </c>
      <c r="I129" s="834" t="str">
        <f t="shared" si="288"/>
        <v>○</v>
      </c>
      <c r="J129" s="834" t="str">
        <f t="shared" si="288"/>
        <v>○</v>
      </c>
      <c r="K129" s="834" t="str">
        <f t="shared" si="288"/>
        <v>○</v>
      </c>
      <c r="L129" s="834" t="str">
        <f t="shared" si="288"/>
        <v>○</v>
      </c>
      <c r="M129" s="834" t="str">
        <f t="shared" si="288"/>
        <v>○</v>
      </c>
      <c r="N129" s="834" t="str">
        <f t="shared" si="288"/>
        <v>○</v>
      </c>
      <c r="O129" s="834" t="str">
        <f t="shared" si="288"/>
        <v>○</v>
      </c>
      <c r="P129" s="834" t="str">
        <f t="shared" si="288"/>
        <v>○</v>
      </c>
      <c r="Q129" s="834" t="str">
        <f t="shared" si="288"/>
        <v>○</v>
      </c>
      <c r="R129" s="834" t="str">
        <f t="shared" si="288"/>
        <v>○</v>
      </c>
      <c r="S129" s="834" t="str">
        <f t="shared" si="288"/>
        <v>○</v>
      </c>
      <c r="T129" s="834" t="str">
        <f t="shared" si="288"/>
        <v>○</v>
      </c>
      <c r="U129" s="834" t="str">
        <f t="shared" si="288"/>
        <v>○</v>
      </c>
      <c r="V129" s="834" t="str">
        <f t="shared" si="288"/>
        <v>○</v>
      </c>
      <c r="W129" s="834" t="str">
        <f t="shared" si="288"/>
        <v>○</v>
      </c>
      <c r="X129" s="834" t="str">
        <f t="shared" si="288"/>
        <v>○</v>
      </c>
      <c r="Y129" s="834" t="str">
        <f t="shared" si="288"/>
        <v>○</v>
      </c>
      <c r="Z129" s="834" t="str">
        <f t="shared" si="288"/>
        <v>○</v>
      </c>
      <c r="AA129" s="834" t="str">
        <f t="shared" si="288"/>
        <v>○</v>
      </c>
      <c r="AB129" s="834" t="str">
        <f t="shared" si="288"/>
        <v>○</v>
      </c>
      <c r="AC129" s="834" t="str">
        <f t="shared" si="288"/>
        <v>○</v>
      </c>
      <c r="AD129" s="834" t="str">
        <f t="shared" si="288"/>
        <v>○</v>
      </c>
      <c r="AE129" s="834" t="str">
        <f t="shared" si="288"/>
        <v>○</v>
      </c>
      <c r="AF129" s="834" t="str">
        <f t="shared" si="288"/>
        <v>○</v>
      </c>
      <c r="AG129" s="834" t="str">
        <f t="shared" si="288"/>
        <v>○</v>
      </c>
      <c r="AH129" s="834" t="str">
        <f t="shared" si="288"/>
        <v>○</v>
      </c>
      <c r="AI129" s="834" t="str">
        <f t="shared" si="288"/>
        <v>○</v>
      </c>
      <c r="AJ129" s="834" t="str">
        <f t="shared" si="288"/>
        <v>○</v>
      </c>
      <c r="AK129" s="834" t="str">
        <f t="shared" si="288"/>
        <v>○</v>
      </c>
      <c r="AL129" s="834" t="str">
        <f t="shared" si="288"/>
        <v>○</v>
      </c>
      <c r="AM129" s="834" t="str">
        <f t="shared" si="288"/>
        <v>○</v>
      </c>
      <c r="AN129" s="834" t="str">
        <f t="shared" si="288"/>
        <v>○</v>
      </c>
      <c r="AO129" s="834" t="str">
        <f t="shared" si="288"/>
        <v>○</v>
      </c>
      <c r="AP129" s="834" t="str">
        <f t="shared" si="288"/>
        <v>○</v>
      </c>
      <c r="AQ129" s="834" t="str">
        <f t="shared" si="288"/>
        <v>○</v>
      </c>
      <c r="AR129" s="834" t="str">
        <f t="shared" si="288"/>
        <v>○</v>
      </c>
      <c r="AS129" s="834" t="str">
        <f t="shared" si="288"/>
        <v>○</v>
      </c>
      <c r="AT129" s="834" t="str">
        <f t="shared" si="288"/>
        <v>○</v>
      </c>
      <c r="AU129" s="834" t="str">
        <f t="shared" si="288"/>
        <v>○</v>
      </c>
      <c r="AV129" s="834" t="str">
        <f t="shared" si="288"/>
        <v>○</v>
      </c>
      <c r="AW129" s="834" t="str">
        <f t="shared" si="288"/>
        <v>○</v>
      </c>
      <c r="AX129" s="834" t="str">
        <f t="shared" si="288"/>
        <v>○</v>
      </c>
      <c r="AY129" s="834" t="str">
        <f t="shared" si="288"/>
        <v>○</v>
      </c>
      <c r="AZ129" s="834" t="str">
        <f t="shared" si="288"/>
        <v>○</v>
      </c>
      <c r="BA129" s="834" t="str">
        <f t="shared" si="288"/>
        <v>○</v>
      </c>
      <c r="BB129" s="834" t="str">
        <f t="shared" si="288"/>
        <v>○</v>
      </c>
      <c r="BC129" s="834" t="str">
        <f t="shared" si="288"/>
        <v>○</v>
      </c>
      <c r="BD129" s="834" t="str">
        <f t="shared" si="288"/>
        <v>○</v>
      </c>
      <c r="BE129" s="834" t="str">
        <f t="shared" si="288"/>
        <v>○</v>
      </c>
      <c r="BF129" s="834" t="str">
        <f t="shared" si="288"/>
        <v>○</v>
      </c>
      <c r="BG129" s="834" t="str">
        <f t="shared" si="288"/>
        <v>○</v>
      </c>
      <c r="BH129" s="834" t="str">
        <f t="shared" si="288"/>
        <v>○</v>
      </c>
      <c r="BI129" s="834" t="str">
        <f t="shared" si="288"/>
        <v>○</v>
      </c>
      <c r="BJ129" s="834" t="str">
        <f t="shared" si="288"/>
        <v>○</v>
      </c>
      <c r="BK129" s="834" t="str">
        <f t="shared" si="288"/>
        <v>○</v>
      </c>
      <c r="BL129" s="834" t="str">
        <f t="shared" si="288"/>
        <v>○</v>
      </c>
      <c r="BM129" s="834" t="str">
        <f t="shared" si="288"/>
        <v>○</v>
      </c>
      <c r="BN129" s="834" t="str">
        <f t="shared" si="288"/>
        <v>○</v>
      </c>
      <c r="BO129" s="834" t="str">
        <f t="shared" si="288"/>
        <v>○</v>
      </c>
      <c r="BP129" s="834" t="str">
        <f t="shared" si="288"/>
        <v>○</v>
      </c>
      <c r="BQ129" s="834" t="str">
        <f t="shared" ref="BQ129:EB129" si="289">IF(BQ124=FALSE, "×",
 IF(BQ125=FALSE, "△",
 IF(BQ126=FALSE, "◆",
 IF(BQ127=FALSE, "▲",
 IF(BQ128=FALSE, "□", "○")))))</f>
        <v>○</v>
      </c>
      <c r="BR129" s="834" t="str">
        <f t="shared" si="289"/>
        <v>○</v>
      </c>
      <c r="BS129" s="834" t="str">
        <f t="shared" si="289"/>
        <v>○</v>
      </c>
      <c r="BT129" s="834" t="str">
        <f t="shared" si="289"/>
        <v>○</v>
      </c>
      <c r="BU129" s="834" t="str">
        <f t="shared" si="289"/>
        <v>○</v>
      </c>
      <c r="BV129" s="834" t="str">
        <f t="shared" si="289"/>
        <v>○</v>
      </c>
      <c r="BW129" s="834" t="str">
        <f t="shared" si="289"/>
        <v>○</v>
      </c>
      <c r="BX129" s="834" t="str">
        <f t="shared" si="289"/>
        <v>○</v>
      </c>
      <c r="BY129" s="834" t="str">
        <f t="shared" si="289"/>
        <v>○</v>
      </c>
      <c r="BZ129" s="834" t="str">
        <f t="shared" si="289"/>
        <v>○</v>
      </c>
      <c r="CA129" s="834" t="str">
        <f t="shared" si="289"/>
        <v>○</v>
      </c>
      <c r="CB129" s="834" t="str">
        <f t="shared" si="289"/>
        <v>○</v>
      </c>
      <c r="CC129" s="834" t="str">
        <f t="shared" si="289"/>
        <v>○</v>
      </c>
      <c r="CD129" s="834" t="str">
        <f t="shared" si="289"/>
        <v>○</v>
      </c>
      <c r="CE129" s="834" t="str">
        <f t="shared" si="289"/>
        <v>○</v>
      </c>
      <c r="CF129" s="834" t="str">
        <f t="shared" si="289"/>
        <v>○</v>
      </c>
      <c r="CG129" s="834" t="str">
        <f t="shared" si="289"/>
        <v>○</v>
      </c>
      <c r="CH129" s="834" t="str">
        <f t="shared" si="289"/>
        <v>○</v>
      </c>
      <c r="CI129" s="834" t="str">
        <f t="shared" si="289"/>
        <v>○</v>
      </c>
      <c r="CJ129" s="834" t="str">
        <f t="shared" si="289"/>
        <v>○</v>
      </c>
      <c r="CK129" s="834" t="str">
        <f t="shared" si="289"/>
        <v>○</v>
      </c>
      <c r="CL129" s="834" t="str">
        <f t="shared" si="289"/>
        <v>○</v>
      </c>
      <c r="CM129" s="834" t="str">
        <f t="shared" si="289"/>
        <v>○</v>
      </c>
      <c r="CN129" s="834" t="str">
        <f t="shared" si="289"/>
        <v>○</v>
      </c>
      <c r="CO129" s="834" t="str">
        <f t="shared" si="289"/>
        <v>○</v>
      </c>
      <c r="CP129" s="834" t="str">
        <f t="shared" si="289"/>
        <v>○</v>
      </c>
      <c r="CQ129" s="834" t="str">
        <f t="shared" si="289"/>
        <v>○</v>
      </c>
      <c r="CR129" s="834" t="str">
        <f t="shared" si="289"/>
        <v>○</v>
      </c>
      <c r="CS129" s="834" t="str">
        <f t="shared" si="289"/>
        <v>○</v>
      </c>
      <c r="CT129" s="834" t="str">
        <f t="shared" si="289"/>
        <v>○</v>
      </c>
      <c r="CU129" s="834" t="str">
        <f t="shared" si="289"/>
        <v>○</v>
      </c>
      <c r="CV129" s="834" t="str">
        <f t="shared" si="289"/>
        <v>○</v>
      </c>
      <c r="CW129" s="834" t="str">
        <f t="shared" si="289"/>
        <v>○</v>
      </c>
      <c r="CX129" s="834" t="str">
        <f t="shared" si="289"/>
        <v>○</v>
      </c>
      <c r="CY129" s="834" t="str">
        <f t="shared" si="289"/>
        <v>○</v>
      </c>
      <c r="CZ129" s="834" t="str">
        <f t="shared" si="289"/>
        <v>○</v>
      </c>
      <c r="DA129" s="834" t="str">
        <f t="shared" si="289"/>
        <v>○</v>
      </c>
      <c r="DB129" s="834" t="str">
        <f t="shared" si="289"/>
        <v>○</v>
      </c>
      <c r="DC129" s="834" t="str">
        <f t="shared" si="289"/>
        <v>○</v>
      </c>
      <c r="DD129" s="834" t="str">
        <f t="shared" si="289"/>
        <v>○</v>
      </c>
      <c r="DE129" s="834" t="str">
        <f t="shared" si="289"/>
        <v>○</v>
      </c>
      <c r="DF129" s="834" t="str">
        <f t="shared" si="289"/>
        <v>○</v>
      </c>
      <c r="DG129" s="834" t="str">
        <f t="shared" si="289"/>
        <v>○</v>
      </c>
      <c r="DH129" s="834" t="str">
        <f t="shared" si="289"/>
        <v>○</v>
      </c>
      <c r="DI129" s="834" t="str">
        <f t="shared" si="289"/>
        <v>○</v>
      </c>
      <c r="DJ129" s="834" t="str">
        <f t="shared" si="289"/>
        <v>○</v>
      </c>
      <c r="DK129" s="834" t="str">
        <f t="shared" si="289"/>
        <v>○</v>
      </c>
      <c r="DL129" s="834" t="str">
        <f t="shared" si="289"/>
        <v>○</v>
      </c>
      <c r="DM129" s="834" t="str">
        <f t="shared" si="289"/>
        <v>○</v>
      </c>
      <c r="DN129" s="834" t="str">
        <f t="shared" si="289"/>
        <v>○</v>
      </c>
      <c r="DO129" s="834" t="str">
        <f t="shared" si="289"/>
        <v>○</v>
      </c>
      <c r="DP129" s="834" t="str">
        <f t="shared" si="289"/>
        <v>○</v>
      </c>
      <c r="DQ129" s="834" t="str">
        <f t="shared" si="289"/>
        <v>○</v>
      </c>
      <c r="DR129" s="834" t="str">
        <f t="shared" si="289"/>
        <v>○</v>
      </c>
      <c r="DS129" s="834" t="str">
        <f t="shared" si="289"/>
        <v>○</v>
      </c>
      <c r="DT129" s="834" t="str">
        <f t="shared" si="289"/>
        <v>○</v>
      </c>
      <c r="DU129" s="834" t="str">
        <f t="shared" si="289"/>
        <v>○</v>
      </c>
      <c r="DV129" s="834" t="str">
        <f t="shared" si="289"/>
        <v>○</v>
      </c>
      <c r="DW129" s="834" t="str">
        <f t="shared" si="289"/>
        <v>○</v>
      </c>
      <c r="DX129" s="834" t="str">
        <f t="shared" si="289"/>
        <v>○</v>
      </c>
      <c r="DY129" s="834" t="str">
        <f t="shared" si="289"/>
        <v>○</v>
      </c>
      <c r="DZ129" s="834" t="str">
        <f t="shared" si="289"/>
        <v>○</v>
      </c>
      <c r="EA129" s="834" t="str">
        <f t="shared" si="289"/>
        <v>○</v>
      </c>
      <c r="EB129" s="834" t="str">
        <f t="shared" si="289"/>
        <v>○</v>
      </c>
      <c r="EC129" s="834" t="str">
        <f t="shared" ref="EC129:EW129" si="290">IF(EC124=FALSE, "×",
 IF(EC125=FALSE, "△",
 IF(EC126=FALSE, "◆",
 IF(EC127=FALSE, "▲",
 IF(EC128=FALSE, "□", "○")))))</f>
        <v>○</v>
      </c>
      <c r="ED129" s="834" t="str">
        <f t="shared" si="290"/>
        <v>○</v>
      </c>
      <c r="EE129" s="834" t="str">
        <f t="shared" si="290"/>
        <v>○</v>
      </c>
      <c r="EF129" s="834" t="str">
        <f t="shared" si="290"/>
        <v>○</v>
      </c>
      <c r="EG129" s="834" t="str">
        <f t="shared" si="290"/>
        <v>○</v>
      </c>
      <c r="EH129" s="834" t="str">
        <f t="shared" si="290"/>
        <v>○</v>
      </c>
      <c r="EI129" s="834" t="str">
        <f t="shared" si="290"/>
        <v>○</v>
      </c>
      <c r="EJ129" s="834" t="str">
        <f t="shared" si="290"/>
        <v>○</v>
      </c>
      <c r="EK129" s="834" t="str">
        <f t="shared" si="290"/>
        <v>○</v>
      </c>
      <c r="EL129" s="834" t="str">
        <f t="shared" si="290"/>
        <v>○</v>
      </c>
      <c r="EM129" s="834" t="str">
        <f t="shared" si="290"/>
        <v>○</v>
      </c>
      <c r="EN129" s="834" t="str">
        <f t="shared" si="290"/>
        <v>○</v>
      </c>
      <c r="EO129" s="834" t="str">
        <f t="shared" si="290"/>
        <v>○</v>
      </c>
      <c r="EP129" s="834" t="str">
        <f t="shared" si="290"/>
        <v>○</v>
      </c>
      <c r="EQ129" s="834" t="str">
        <f t="shared" si="290"/>
        <v>○</v>
      </c>
      <c r="ER129" s="834" t="str">
        <f t="shared" si="290"/>
        <v>○</v>
      </c>
      <c r="ES129" s="834" t="str">
        <f t="shared" si="290"/>
        <v>○</v>
      </c>
      <c r="ET129" s="834" t="str">
        <f t="shared" si="290"/>
        <v>○</v>
      </c>
      <c r="EU129" s="834" t="str">
        <f t="shared" si="290"/>
        <v>○</v>
      </c>
      <c r="EV129" s="834" t="str">
        <f t="shared" si="290"/>
        <v>○</v>
      </c>
      <c r="EW129" s="835" t="str">
        <f t="shared" si="290"/>
        <v>○</v>
      </c>
      <c r="EX129" s="810"/>
      <c r="EY129" s="330"/>
      <c r="EZ129" s="330"/>
      <c r="FA129" s="330"/>
      <c r="FB129" s="330"/>
      <c r="FC129" s="330"/>
      <c r="FD129" s="330"/>
      <c r="FE129" s="330"/>
      <c r="FF129" s="330"/>
    </row>
    <row r="130" spans="1:162" ht="36" customHeight="1" outlineLevel="1">
      <c r="B130" s="398"/>
      <c r="C130" s="826" t="s">
        <v>2637</v>
      </c>
      <c r="D130" s="831" t="str">
        <f>IF(D129="×", "必須項目が抜けています。",
 IF(D129="△", "転売量が調達量を超えています。",
 IF(D129="◆", "②発電に用いるエネルギーの種別をプルダウンから選択してください。",
 IF(D129="▲", "③FIT/非FITをプルダウンから選択してください。",
 IF(D129="□", "04.水力（3万kW以上）は「2.非FIT」を選択してください。", "OK")))))</f>
        <v>OK</v>
      </c>
      <c r="E130" s="831" t="str">
        <f t="shared" ref="E130:BP130" si="291">IF(E129="×", "必須項目が抜けています。",
 IF(E129="△", "転売量が調達量を超えています。",
 IF(E129="◆", "②発電に用いるエネルギーの種別をプルダウンから選択してください。",
 IF(E129="▲", "③FIT/非FITをプルダウンから選択してください。",
 IF(E129="□", "04.水力（3万kW以上）は「2.非FIT」を選択してください。", "OK")))))</f>
        <v>OK</v>
      </c>
      <c r="F130" s="831" t="str">
        <f t="shared" si="291"/>
        <v>OK</v>
      </c>
      <c r="G130" s="831" t="str">
        <f t="shared" si="291"/>
        <v>OK</v>
      </c>
      <c r="H130" s="831" t="str">
        <f t="shared" si="291"/>
        <v>OK</v>
      </c>
      <c r="I130" s="831" t="str">
        <f t="shared" si="291"/>
        <v>OK</v>
      </c>
      <c r="J130" s="831" t="str">
        <f t="shared" si="291"/>
        <v>OK</v>
      </c>
      <c r="K130" s="831" t="str">
        <f t="shared" si="291"/>
        <v>OK</v>
      </c>
      <c r="L130" s="831" t="str">
        <f t="shared" si="291"/>
        <v>OK</v>
      </c>
      <c r="M130" s="831" t="str">
        <f t="shared" si="291"/>
        <v>OK</v>
      </c>
      <c r="N130" s="831" t="str">
        <f t="shared" si="291"/>
        <v>OK</v>
      </c>
      <c r="O130" s="831" t="str">
        <f t="shared" si="291"/>
        <v>OK</v>
      </c>
      <c r="P130" s="831" t="str">
        <f t="shared" si="291"/>
        <v>OK</v>
      </c>
      <c r="Q130" s="831" t="str">
        <f t="shared" si="291"/>
        <v>OK</v>
      </c>
      <c r="R130" s="831" t="str">
        <f t="shared" si="291"/>
        <v>OK</v>
      </c>
      <c r="S130" s="831" t="str">
        <f t="shared" si="291"/>
        <v>OK</v>
      </c>
      <c r="T130" s="831" t="str">
        <f t="shared" si="291"/>
        <v>OK</v>
      </c>
      <c r="U130" s="831" t="str">
        <f t="shared" si="291"/>
        <v>OK</v>
      </c>
      <c r="V130" s="831" t="str">
        <f t="shared" si="291"/>
        <v>OK</v>
      </c>
      <c r="W130" s="831" t="str">
        <f t="shared" si="291"/>
        <v>OK</v>
      </c>
      <c r="X130" s="831" t="str">
        <f t="shared" si="291"/>
        <v>OK</v>
      </c>
      <c r="Y130" s="831" t="str">
        <f t="shared" si="291"/>
        <v>OK</v>
      </c>
      <c r="Z130" s="831" t="str">
        <f t="shared" si="291"/>
        <v>OK</v>
      </c>
      <c r="AA130" s="831" t="str">
        <f t="shared" si="291"/>
        <v>OK</v>
      </c>
      <c r="AB130" s="831" t="str">
        <f t="shared" si="291"/>
        <v>OK</v>
      </c>
      <c r="AC130" s="831" t="str">
        <f t="shared" si="291"/>
        <v>OK</v>
      </c>
      <c r="AD130" s="831" t="str">
        <f t="shared" si="291"/>
        <v>OK</v>
      </c>
      <c r="AE130" s="831" t="str">
        <f t="shared" si="291"/>
        <v>OK</v>
      </c>
      <c r="AF130" s="831" t="str">
        <f t="shared" si="291"/>
        <v>OK</v>
      </c>
      <c r="AG130" s="831" t="str">
        <f t="shared" si="291"/>
        <v>OK</v>
      </c>
      <c r="AH130" s="831" t="str">
        <f t="shared" si="291"/>
        <v>OK</v>
      </c>
      <c r="AI130" s="831" t="str">
        <f t="shared" si="291"/>
        <v>OK</v>
      </c>
      <c r="AJ130" s="831" t="str">
        <f t="shared" si="291"/>
        <v>OK</v>
      </c>
      <c r="AK130" s="831" t="str">
        <f t="shared" si="291"/>
        <v>OK</v>
      </c>
      <c r="AL130" s="831" t="str">
        <f t="shared" si="291"/>
        <v>OK</v>
      </c>
      <c r="AM130" s="831" t="str">
        <f t="shared" si="291"/>
        <v>OK</v>
      </c>
      <c r="AN130" s="831" t="str">
        <f t="shared" si="291"/>
        <v>OK</v>
      </c>
      <c r="AO130" s="831" t="str">
        <f t="shared" si="291"/>
        <v>OK</v>
      </c>
      <c r="AP130" s="831" t="str">
        <f t="shared" si="291"/>
        <v>OK</v>
      </c>
      <c r="AQ130" s="831" t="str">
        <f t="shared" si="291"/>
        <v>OK</v>
      </c>
      <c r="AR130" s="831" t="str">
        <f t="shared" si="291"/>
        <v>OK</v>
      </c>
      <c r="AS130" s="831" t="str">
        <f t="shared" si="291"/>
        <v>OK</v>
      </c>
      <c r="AT130" s="831" t="str">
        <f t="shared" si="291"/>
        <v>OK</v>
      </c>
      <c r="AU130" s="831" t="str">
        <f t="shared" si="291"/>
        <v>OK</v>
      </c>
      <c r="AV130" s="831" t="str">
        <f t="shared" si="291"/>
        <v>OK</v>
      </c>
      <c r="AW130" s="831" t="str">
        <f t="shared" si="291"/>
        <v>OK</v>
      </c>
      <c r="AX130" s="831" t="str">
        <f t="shared" si="291"/>
        <v>OK</v>
      </c>
      <c r="AY130" s="831" t="str">
        <f t="shared" si="291"/>
        <v>OK</v>
      </c>
      <c r="AZ130" s="831" t="str">
        <f t="shared" si="291"/>
        <v>OK</v>
      </c>
      <c r="BA130" s="831" t="str">
        <f t="shared" si="291"/>
        <v>OK</v>
      </c>
      <c r="BB130" s="831" t="str">
        <f t="shared" si="291"/>
        <v>OK</v>
      </c>
      <c r="BC130" s="831" t="str">
        <f t="shared" si="291"/>
        <v>OK</v>
      </c>
      <c r="BD130" s="831" t="str">
        <f t="shared" si="291"/>
        <v>OK</v>
      </c>
      <c r="BE130" s="831" t="str">
        <f t="shared" si="291"/>
        <v>OK</v>
      </c>
      <c r="BF130" s="831" t="str">
        <f t="shared" si="291"/>
        <v>OK</v>
      </c>
      <c r="BG130" s="831" t="str">
        <f t="shared" si="291"/>
        <v>OK</v>
      </c>
      <c r="BH130" s="831" t="str">
        <f t="shared" si="291"/>
        <v>OK</v>
      </c>
      <c r="BI130" s="831" t="str">
        <f t="shared" si="291"/>
        <v>OK</v>
      </c>
      <c r="BJ130" s="831" t="str">
        <f t="shared" si="291"/>
        <v>OK</v>
      </c>
      <c r="BK130" s="831" t="str">
        <f t="shared" si="291"/>
        <v>OK</v>
      </c>
      <c r="BL130" s="831" t="str">
        <f t="shared" si="291"/>
        <v>OK</v>
      </c>
      <c r="BM130" s="831" t="str">
        <f t="shared" si="291"/>
        <v>OK</v>
      </c>
      <c r="BN130" s="831" t="str">
        <f t="shared" si="291"/>
        <v>OK</v>
      </c>
      <c r="BO130" s="831" t="str">
        <f t="shared" si="291"/>
        <v>OK</v>
      </c>
      <c r="BP130" s="831" t="str">
        <f t="shared" si="291"/>
        <v>OK</v>
      </c>
      <c r="BQ130" s="831" t="str">
        <f t="shared" ref="BQ130:EB130" si="292">IF(BQ129="×", "必須項目が抜けています。",
 IF(BQ129="△", "転売量が調達量を超えています。",
 IF(BQ129="◆", "②発電に用いるエネルギーの種別をプルダウンから選択してください。",
 IF(BQ129="▲", "③FIT/非FITをプルダウンから選択してください。",
 IF(BQ129="□", "04.水力（3万kW以上）は「2.非FIT」を選択してください。", "OK")))))</f>
        <v>OK</v>
      </c>
      <c r="BR130" s="831" t="str">
        <f t="shared" si="292"/>
        <v>OK</v>
      </c>
      <c r="BS130" s="831" t="str">
        <f t="shared" si="292"/>
        <v>OK</v>
      </c>
      <c r="BT130" s="831" t="str">
        <f t="shared" si="292"/>
        <v>OK</v>
      </c>
      <c r="BU130" s="831" t="str">
        <f t="shared" si="292"/>
        <v>OK</v>
      </c>
      <c r="BV130" s="831" t="str">
        <f t="shared" si="292"/>
        <v>OK</v>
      </c>
      <c r="BW130" s="831" t="str">
        <f t="shared" si="292"/>
        <v>OK</v>
      </c>
      <c r="BX130" s="831" t="str">
        <f t="shared" si="292"/>
        <v>OK</v>
      </c>
      <c r="BY130" s="831" t="str">
        <f t="shared" si="292"/>
        <v>OK</v>
      </c>
      <c r="BZ130" s="831" t="str">
        <f t="shared" si="292"/>
        <v>OK</v>
      </c>
      <c r="CA130" s="831" t="str">
        <f t="shared" si="292"/>
        <v>OK</v>
      </c>
      <c r="CB130" s="831" t="str">
        <f t="shared" si="292"/>
        <v>OK</v>
      </c>
      <c r="CC130" s="831" t="str">
        <f t="shared" si="292"/>
        <v>OK</v>
      </c>
      <c r="CD130" s="831" t="str">
        <f t="shared" si="292"/>
        <v>OK</v>
      </c>
      <c r="CE130" s="831" t="str">
        <f t="shared" si="292"/>
        <v>OK</v>
      </c>
      <c r="CF130" s="831" t="str">
        <f t="shared" si="292"/>
        <v>OK</v>
      </c>
      <c r="CG130" s="831" t="str">
        <f t="shared" si="292"/>
        <v>OK</v>
      </c>
      <c r="CH130" s="831" t="str">
        <f t="shared" si="292"/>
        <v>OK</v>
      </c>
      <c r="CI130" s="831" t="str">
        <f t="shared" si="292"/>
        <v>OK</v>
      </c>
      <c r="CJ130" s="831" t="str">
        <f t="shared" si="292"/>
        <v>OK</v>
      </c>
      <c r="CK130" s="831" t="str">
        <f t="shared" si="292"/>
        <v>OK</v>
      </c>
      <c r="CL130" s="831" t="str">
        <f t="shared" si="292"/>
        <v>OK</v>
      </c>
      <c r="CM130" s="831" t="str">
        <f t="shared" si="292"/>
        <v>OK</v>
      </c>
      <c r="CN130" s="831" t="str">
        <f t="shared" si="292"/>
        <v>OK</v>
      </c>
      <c r="CO130" s="831" t="str">
        <f t="shared" si="292"/>
        <v>OK</v>
      </c>
      <c r="CP130" s="831" t="str">
        <f t="shared" si="292"/>
        <v>OK</v>
      </c>
      <c r="CQ130" s="831" t="str">
        <f t="shared" si="292"/>
        <v>OK</v>
      </c>
      <c r="CR130" s="831" t="str">
        <f t="shared" si="292"/>
        <v>OK</v>
      </c>
      <c r="CS130" s="831" t="str">
        <f t="shared" si="292"/>
        <v>OK</v>
      </c>
      <c r="CT130" s="831" t="str">
        <f t="shared" si="292"/>
        <v>OK</v>
      </c>
      <c r="CU130" s="831" t="str">
        <f t="shared" si="292"/>
        <v>OK</v>
      </c>
      <c r="CV130" s="831" t="str">
        <f t="shared" si="292"/>
        <v>OK</v>
      </c>
      <c r="CW130" s="831" t="str">
        <f t="shared" si="292"/>
        <v>OK</v>
      </c>
      <c r="CX130" s="831" t="str">
        <f t="shared" si="292"/>
        <v>OK</v>
      </c>
      <c r="CY130" s="831" t="str">
        <f t="shared" si="292"/>
        <v>OK</v>
      </c>
      <c r="CZ130" s="831" t="str">
        <f t="shared" si="292"/>
        <v>OK</v>
      </c>
      <c r="DA130" s="831" t="str">
        <f t="shared" si="292"/>
        <v>OK</v>
      </c>
      <c r="DB130" s="831" t="str">
        <f t="shared" si="292"/>
        <v>OK</v>
      </c>
      <c r="DC130" s="831" t="str">
        <f t="shared" si="292"/>
        <v>OK</v>
      </c>
      <c r="DD130" s="831" t="str">
        <f t="shared" si="292"/>
        <v>OK</v>
      </c>
      <c r="DE130" s="831" t="str">
        <f t="shared" si="292"/>
        <v>OK</v>
      </c>
      <c r="DF130" s="831" t="str">
        <f t="shared" si="292"/>
        <v>OK</v>
      </c>
      <c r="DG130" s="831" t="str">
        <f t="shared" si="292"/>
        <v>OK</v>
      </c>
      <c r="DH130" s="831" t="str">
        <f t="shared" si="292"/>
        <v>OK</v>
      </c>
      <c r="DI130" s="831" t="str">
        <f t="shared" si="292"/>
        <v>OK</v>
      </c>
      <c r="DJ130" s="831" t="str">
        <f t="shared" si="292"/>
        <v>OK</v>
      </c>
      <c r="DK130" s="831" t="str">
        <f t="shared" si="292"/>
        <v>OK</v>
      </c>
      <c r="DL130" s="831" t="str">
        <f t="shared" si="292"/>
        <v>OK</v>
      </c>
      <c r="DM130" s="831" t="str">
        <f t="shared" si="292"/>
        <v>OK</v>
      </c>
      <c r="DN130" s="831" t="str">
        <f t="shared" si="292"/>
        <v>OK</v>
      </c>
      <c r="DO130" s="831" t="str">
        <f t="shared" si="292"/>
        <v>OK</v>
      </c>
      <c r="DP130" s="831" t="str">
        <f t="shared" si="292"/>
        <v>OK</v>
      </c>
      <c r="DQ130" s="831" t="str">
        <f t="shared" si="292"/>
        <v>OK</v>
      </c>
      <c r="DR130" s="831" t="str">
        <f t="shared" si="292"/>
        <v>OK</v>
      </c>
      <c r="DS130" s="831" t="str">
        <f t="shared" si="292"/>
        <v>OK</v>
      </c>
      <c r="DT130" s="831" t="str">
        <f t="shared" si="292"/>
        <v>OK</v>
      </c>
      <c r="DU130" s="831" t="str">
        <f t="shared" si="292"/>
        <v>OK</v>
      </c>
      <c r="DV130" s="831" t="str">
        <f t="shared" si="292"/>
        <v>OK</v>
      </c>
      <c r="DW130" s="831" t="str">
        <f t="shared" si="292"/>
        <v>OK</v>
      </c>
      <c r="DX130" s="831" t="str">
        <f t="shared" si="292"/>
        <v>OK</v>
      </c>
      <c r="DY130" s="831" t="str">
        <f t="shared" si="292"/>
        <v>OK</v>
      </c>
      <c r="DZ130" s="831" t="str">
        <f t="shared" si="292"/>
        <v>OK</v>
      </c>
      <c r="EA130" s="831" t="str">
        <f t="shared" si="292"/>
        <v>OK</v>
      </c>
      <c r="EB130" s="831" t="str">
        <f t="shared" si="292"/>
        <v>OK</v>
      </c>
      <c r="EC130" s="831" t="str">
        <f t="shared" ref="EC130:EW130" si="293">IF(EC129="×", "必須項目が抜けています。",
 IF(EC129="△", "転売量が調達量を超えています。",
 IF(EC129="◆", "②発電に用いるエネルギーの種別をプルダウンから選択してください。",
 IF(EC129="▲", "③FIT/非FITをプルダウンから選択してください。",
 IF(EC129="□", "04.水力（3万kW以上）は「2.非FIT」を選択してください。", "OK")))))</f>
        <v>OK</v>
      </c>
      <c r="ED130" s="831" t="str">
        <f t="shared" si="293"/>
        <v>OK</v>
      </c>
      <c r="EE130" s="831" t="str">
        <f t="shared" si="293"/>
        <v>OK</v>
      </c>
      <c r="EF130" s="831" t="str">
        <f t="shared" si="293"/>
        <v>OK</v>
      </c>
      <c r="EG130" s="831" t="str">
        <f t="shared" si="293"/>
        <v>OK</v>
      </c>
      <c r="EH130" s="831" t="str">
        <f t="shared" si="293"/>
        <v>OK</v>
      </c>
      <c r="EI130" s="831" t="str">
        <f t="shared" si="293"/>
        <v>OK</v>
      </c>
      <c r="EJ130" s="831" t="str">
        <f t="shared" si="293"/>
        <v>OK</v>
      </c>
      <c r="EK130" s="831" t="str">
        <f t="shared" si="293"/>
        <v>OK</v>
      </c>
      <c r="EL130" s="831" t="str">
        <f t="shared" si="293"/>
        <v>OK</v>
      </c>
      <c r="EM130" s="831" t="str">
        <f t="shared" si="293"/>
        <v>OK</v>
      </c>
      <c r="EN130" s="831" t="str">
        <f t="shared" si="293"/>
        <v>OK</v>
      </c>
      <c r="EO130" s="831" t="str">
        <f t="shared" si="293"/>
        <v>OK</v>
      </c>
      <c r="EP130" s="831" t="str">
        <f t="shared" si="293"/>
        <v>OK</v>
      </c>
      <c r="EQ130" s="831" t="str">
        <f t="shared" si="293"/>
        <v>OK</v>
      </c>
      <c r="ER130" s="831" t="str">
        <f t="shared" si="293"/>
        <v>OK</v>
      </c>
      <c r="ES130" s="831" t="str">
        <f t="shared" si="293"/>
        <v>OK</v>
      </c>
      <c r="ET130" s="831" t="str">
        <f t="shared" si="293"/>
        <v>OK</v>
      </c>
      <c r="EU130" s="831" t="str">
        <f t="shared" si="293"/>
        <v>OK</v>
      </c>
      <c r="EV130" s="831" t="str">
        <f t="shared" si="293"/>
        <v>OK</v>
      </c>
      <c r="EW130" s="832" t="str">
        <f t="shared" si="293"/>
        <v>OK</v>
      </c>
      <c r="EX130" s="330"/>
      <c r="EY130" s="330"/>
      <c r="EZ130" s="330"/>
      <c r="FA130" s="330"/>
      <c r="FB130" s="330"/>
      <c r="FC130" s="330"/>
      <c r="FD130" s="330"/>
      <c r="FE130" s="330"/>
      <c r="FF130" s="330"/>
    </row>
    <row r="131" spans="1:162">
      <c r="B131" s="398"/>
      <c r="C131" s="330"/>
      <c r="D131" s="330"/>
      <c r="E131" s="330"/>
      <c r="F131" s="330"/>
      <c r="G131" s="330"/>
      <c r="H131" s="330"/>
      <c r="I131" s="330"/>
      <c r="J131" s="330"/>
      <c r="K131" s="330"/>
      <c r="L131" s="330"/>
      <c r="M131" s="330"/>
      <c r="N131" s="330"/>
      <c r="O131" s="330"/>
      <c r="P131" s="330"/>
      <c r="Q131" s="330"/>
      <c r="R131" s="330"/>
      <c r="S131" s="330"/>
      <c r="T131" s="330"/>
      <c r="U131" s="330"/>
      <c r="V131" s="330"/>
      <c r="W131" s="330"/>
      <c r="X131" s="330"/>
      <c r="Y131" s="330"/>
      <c r="Z131" s="330"/>
      <c r="AA131" s="330"/>
      <c r="AB131" s="330"/>
      <c r="AC131" s="330"/>
      <c r="AD131" s="330"/>
      <c r="AE131" s="330"/>
      <c r="AF131" s="330"/>
      <c r="AG131" s="330"/>
      <c r="AH131" s="330"/>
      <c r="AI131" s="330"/>
      <c r="AJ131" s="330"/>
      <c r="AK131" s="330"/>
      <c r="AL131" s="330"/>
      <c r="AM131" s="330"/>
      <c r="AN131" s="330"/>
      <c r="AO131" s="330"/>
      <c r="AP131" s="330"/>
      <c r="AQ131" s="330"/>
      <c r="AR131" s="330"/>
      <c r="AS131" s="330"/>
      <c r="AT131" s="330"/>
      <c r="AU131" s="330"/>
      <c r="AV131" s="330"/>
      <c r="AW131" s="330"/>
      <c r="AX131" s="330"/>
      <c r="AY131" s="330"/>
      <c r="AZ131" s="330"/>
      <c r="BA131" s="330"/>
      <c r="BB131" s="330"/>
      <c r="BC131" s="330"/>
      <c r="BD131" s="330"/>
      <c r="BE131" s="330"/>
      <c r="BF131" s="330"/>
      <c r="BG131" s="330"/>
      <c r="BH131" s="330"/>
      <c r="BI131" s="330"/>
      <c r="BJ131" s="330"/>
      <c r="BK131" s="330"/>
      <c r="BL131" s="330"/>
      <c r="BM131" s="330"/>
      <c r="BN131" s="330"/>
      <c r="BO131" s="330"/>
      <c r="BP131" s="330"/>
      <c r="BQ131" s="330"/>
      <c r="BR131" s="330"/>
      <c r="BS131" s="330"/>
      <c r="BT131" s="330"/>
      <c r="BU131" s="330"/>
      <c r="BV131" s="330"/>
      <c r="BW131" s="330"/>
      <c r="BX131" s="330"/>
      <c r="BY131" s="330"/>
      <c r="BZ131" s="330"/>
      <c r="CA131" s="330"/>
      <c r="CB131" s="330"/>
      <c r="CC131" s="330"/>
      <c r="CD131" s="330"/>
      <c r="CE131" s="330"/>
      <c r="CF131" s="330"/>
      <c r="CG131" s="330"/>
      <c r="CH131" s="330"/>
      <c r="CI131" s="330"/>
      <c r="CJ131" s="330"/>
      <c r="CK131" s="330"/>
      <c r="CL131" s="330"/>
      <c r="CM131" s="330"/>
      <c r="CN131" s="330"/>
      <c r="CO131" s="330"/>
      <c r="CP131" s="330"/>
      <c r="CQ131" s="330"/>
      <c r="CR131" s="330"/>
      <c r="CS131" s="330"/>
      <c r="CT131" s="330"/>
      <c r="CU131" s="330"/>
      <c r="CV131" s="330"/>
      <c r="CW131" s="330"/>
      <c r="CX131" s="330"/>
      <c r="CY131" s="330"/>
      <c r="CZ131" s="330"/>
      <c r="DA131" s="330"/>
      <c r="DB131" s="330"/>
      <c r="DC131" s="330"/>
      <c r="DD131" s="330"/>
      <c r="DE131" s="330"/>
      <c r="DF131" s="330"/>
      <c r="DG131" s="330"/>
      <c r="DH131" s="330"/>
      <c r="DI131" s="330"/>
      <c r="DJ131" s="330"/>
      <c r="DK131" s="330"/>
      <c r="DL131" s="330"/>
      <c r="DM131" s="330"/>
      <c r="DN131" s="330"/>
      <c r="DO131" s="330"/>
      <c r="DP131" s="330"/>
      <c r="DQ131" s="330"/>
      <c r="DR131" s="330"/>
      <c r="DS131" s="330"/>
      <c r="DT131" s="330"/>
      <c r="DU131" s="330"/>
      <c r="DV131" s="330"/>
      <c r="DW131" s="330"/>
      <c r="DX131" s="330"/>
      <c r="DY131" s="330"/>
      <c r="DZ131" s="330"/>
      <c r="EA131" s="330"/>
      <c r="EB131" s="330"/>
      <c r="EC131" s="330"/>
      <c r="ED131" s="330"/>
      <c r="EE131" s="330"/>
      <c r="EF131" s="330"/>
      <c r="EG131" s="330"/>
      <c r="EH131" s="330"/>
      <c r="EI131" s="330"/>
      <c r="EJ131" s="330"/>
      <c r="EK131" s="330"/>
      <c r="EL131" s="330"/>
      <c r="EM131" s="330"/>
      <c r="EN131" s="330"/>
      <c r="EO131" s="330"/>
      <c r="EP131" s="330"/>
      <c r="EQ131" s="330"/>
      <c r="ER131" s="330"/>
      <c r="ES131" s="330"/>
      <c r="ET131" s="330"/>
      <c r="EU131" s="330"/>
      <c r="EV131" s="330"/>
      <c r="EW131" s="330"/>
      <c r="EX131" s="330"/>
      <c r="EY131" s="330"/>
      <c r="EZ131" s="330"/>
      <c r="FA131" s="330"/>
      <c r="FB131" s="330"/>
      <c r="FC131" s="330"/>
      <c r="FD131" s="330"/>
      <c r="FE131" s="330"/>
      <c r="FF131" s="330"/>
    </row>
    <row r="132" spans="1:162">
      <c r="B132" s="398"/>
      <c r="C132" s="330"/>
      <c r="D132" s="330"/>
      <c r="F132" s="330"/>
      <c r="G132" s="330"/>
      <c r="H132" s="330"/>
      <c r="I132" s="330"/>
      <c r="J132" s="330"/>
      <c r="K132" s="330"/>
      <c r="L132" s="330"/>
      <c r="M132" s="330"/>
      <c r="N132" s="330"/>
      <c r="O132" s="330"/>
      <c r="P132" s="330"/>
      <c r="Q132" s="330"/>
      <c r="R132" s="330"/>
      <c r="S132" s="330"/>
      <c r="T132" s="330"/>
      <c r="U132" s="330"/>
      <c r="V132" s="330"/>
      <c r="W132" s="330"/>
      <c r="X132" s="330"/>
      <c r="Y132" s="330"/>
      <c r="Z132" s="330"/>
      <c r="AA132" s="330"/>
      <c r="AB132" s="330"/>
      <c r="AC132" s="330"/>
      <c r="AD132" s="330"/>
      <c r="AE132" s="330"/>
      <c r="AF132" s="330"/>
      <c r="AG132" s="330"/>
      <c r="AH132" s="330"/>
      <c r="AI132" s="330"/>
      <c r="AJ132" s="330"/>
      <c r="AK132" s="330"/>
      <c r="AL132" s="330"/>
      <c r="AM132" s="330"/>
      <c r="AN132" s="330"/>
      <c r="AO132" s="330"/>
      <c r="AP132" s="330"/>
      <c r="AQ132" s="330"/>
      <c r="AR132" s="330"/>
      <c r="AS132" s="330"/>
      <c r="AT132" s="330"/>
      <c r="AU132" s="330"/>
      <c r="AV132" s="330"/>
      <c r="AW132" s="330"/>
      <c r="AX132" s="330"/>
      <c r="AY132" s="330"/>
      <c r="AZ132" s="330"/>
      <c r="BA132" s="330"/>
      <c r="BB132" s="330"/>
      <c r="BC132" s="330"/>
      <c r="BD132" s="330"/>
      <c r="BE132" s="330"/>
      <c r="BF132" s="330"/>
      <c r="BG132" s="330"/>
      <c r="BH132" s="330"/>
      <c r="BI132" s="330"/>
      <c r="BJ132" s="330"/>
      <c r="BK132" s="330"/>
      <c r="BL132" s="330"/>
      <c r="BM132" s="330"/>
      <c r="BN132" s="330"/>
      <c r="BO132" s="330"/>
      <c r="BP132" s="330"/>
      <c r="BQ132" s="330"/>
      <c r="BR132" s="330"/>
      <c r="BS132" s="330"/>
      <c r="BT132" s="330"/>
      <c r="BU132" s="330"/>
      <c r="BV132" s="330"/>
      <c r="BW132" s="330"/>
      <c r="BX132" s="330"/>
      <c r="BY132" s="330"/>
      <c r="BZ132" s="330"/>
      <c r="CA132" s="330"/>
      <c r="CB132" s="330"/>
      <c r="CC132" s="330"/>
      <c r="CD132" s="330"/>
      <c r="CE132" s="330"/>
      <c r="CF132" s="330"/>
      <c r="CG132" s="330"/>
      <c r="CH132" s="330"/>
      <c r="CI132" s="330"/>
      <c r="CJ132" s="330"/>
      <c r="CK132" s="330"/>
      <c r="CL132" s="330"/>
      <c r="CM132" s="330"/>
      <c r="CN132" s="330"/>
      <c r="CO132" s="330"/>
      <c r="CP132" s="330"/>
      <c r="CQ132" s="330"/>
      <c r="CR132" s="330"/>
      <c r="CS132" s="330"/>
      <c r="CT132" s="330"/>
      <c r="CU132" s="330"/>
      <c r="CV132" s="330"/>
      <c r="CW132" s="330"/>
      <c r="CX132" s="330"/>
      <c r="CY132" s="330"/>
      <c r="CZ132" s="330"/>
      <c r="DA132" s="330"/>
      <c r="DB132" s="330"/>
      <c r="DC132" s="330"/>
      <c r="DD132" s="330"/>
      <c r="DE132" s="330"/>
      <c r="DF132" s="330"/>
      <c r="DG132" s="330"/>
      <c r="DH132" s="330"/>
      <c r="DI132" s="330"/>
      <c r="DJ132" s="330"/>
      <c r="DK132" s="330"/>
      <c r="DL132" s="330"/>
      <c r="DM132" s="330"/>
      <c r="DN132" s="330"/>
      <c r="DO132" s="330"/>
      <c r="DP132" s="330"/>
      <c r="DQ132" s="330"/>
      <c r="DR132" s="330"/>
      <c r="DS132" s="330"/>
      <c r="DT132" s="330"/>
      <c r="DU132" s="330"/>
      <c r="DV132" s="330"/>
      <c r="DW132" s="330"/>
      <c r="DX132" s="330"/>
      <c r="DY132" s="330"/>
      <c r="DZ132" s="330"/>
      <c r="EA132" s="330"/>
      <c r="EB132" s="330"/>
      <c r="EC132" s="330"/>
      <c r="ED132" s="330"/>
      <c r="EE132" s="330"/>
      <c r="EF132" s="330"/>
      <c r="EG132" s="330"/>
      <c r="EH132" s="330"/>
      <c r="EI132" s="330"/>
      <c r="EJ132" s="330"/>
      <c r="EK132" s="330"/>
      <c r="EL132" s="330"/>
      <c r="EM132" s="330"/>
      <c r="EN132" s="330"/>
      <c r="EO132" s="330"/>
      <c r="EP132" s="330"/>
      <c r="EQ132" s="330"/>
      <c r="ER132" s="330"/>
      <c r="ES132" s="330"/>
      <c r="ET132" s="330"/>
      <c r="EU132" s="330"/>
      <c r="EV132" s="330"/>
      <c r="EW132" s="330"/>
      <c r="EX132" s="330"/>
      <c r="EY132" s="330"/>
      <c r="EZ132" s="330"/>
      <c r="FA132" s="330"/>
      <c r="FB132" s="330"/>
      <c r="FC132" s="330"/>
      <c r="FD132" s="330"/>
      <c r="FE132" s="330"/>
      <c r="FF132" s="330"/>
    </row>
    <row r="133" spans="1:162">
      <c r="B133" s="398"/>
      <c r="C133" s="330"/>
      <c r="D133" s="330"/>
      <c r="E133" s="330"/>
      <c r="F133" s="330"/>
      <c r="G133" s="330"/>
      <c r="H133" s="330"/>
      <c r="I133" s="330"/>
      <c r="J133" s="330"/>
      <c r="K133" s="330"/>
      <c r="L133" s="330"/>
      <c r="M133" s="330"/>
      <c r="N133" s="330"/>
      <c r="O133" s="330"/>
      <c r="P133" s="330"/>
      <c r="Q133" s="330"/>
      <c r="R133" s="330"/>
      <c r="S133" s="330"/>
      <c r="T133" s="330"/>
      <c r="U133" s="330"/>
      <c r="V133" s="330"/>
      <c r="W133" s="330"/>
      <c r="X133" s="330"/>
      <c r="Y133" s="330"/>
      <c r="Z133" s="330"/>
      <c r="AA133" s="330"/>
      <c r="AB133" s="330"/>
      <c r="AC133" s="330"/>
      <c r="AD133" s="330"/>
      <c r="AE133" s="330"/>
      <c r="AF133" s="330"/>
      <c r="AG133" s="330"/>
      <c r="AH133" s="330"/>
      <c r="AI133" s="330"/>
      <c r="AJ133" s="330"/>
      <c r="AK133" s="330"/>
      <c r="AL133" s="330"/>
      <c r="AM133" s="330"/>
      <c r="AN133" s="330"/>
      <c r="AO133" s="330"/>
      <c r="AP133" s="330"/>
      <c r="AQ133" s="330"/>
      <c r="AR133" s="330"/>
      <c r="AS133" s="330"/>
      <c r="AT133" s="330"/>
      <c r="AU133" s="330"/>
      <c r="AV133" s="330"/>
      <c r="AW133" s="330"/>
      <c r="AX133" s="330"/>
      <c r="AY133" s="330"/>
      <c r="AZ133" s="330"/>
      <c r="BA133" s="330"/>
      <c r="BB133" s="330"/>
      <c r="BC133" s="330"/>
      <c r="BD133" s="330"/>
      <c r="BE133" s="330"/>
      <c r="BF133" s="330"/>
      <c r="BG133" s="330"/>
      <c r="BH133" s="330"/>
      <c r="BI133" s="330"/>
      <c r="BJ133" s="330"/>
      <c r="BK133" s="330"/>
      <c r="BL133" s="330"/>
      <c r="BM133" s="330"/>
      <c r="BN133" s="330"/>
      <c r="BO133" s="330"/>
      <c r="BP133" s="330"/>
      <c r="BQ133" s="330"/>
      <c r="BR133" s="330"/>
      <c r="BS133" s="330"/>
      <c r="BT133" s="330"/>
      <c r="BU133" s="330"/>
      <c r="BV133" s="330"/>
      <c r="BW133" s="330"/>
      <c r="BX133" s="330"/>
      <c r="BY133" s="330"/>
      <c r="BZ133" s="330"/>
      <c r="CA133" s="330"/>
      <c r="CB133" s="330"/>
      <c r="CC133" s="330"/>
      <c r="CD133" s="330"/>
      <c r="CE133" s="330"/>
      <c r="CF133" s="330"/>
      <c r="CG133" s="330"/>
      <c r="CH133" s="330"/>
      <c r="CI133" s="330"/>
      <c r="CJ133" s="330"/>
      <c r="CK133" s="330"/>
      <c r="CL133" s="330"/>
      <c r="CM133" s="330"/>
      <c r="CN133" s="330"/>
      <c r="CO133" s="330"/>
      <c r="CP133" s="330"/>
      <c r="CQ133" s="330"/>
      <c r="CR133" s="330"/>
      <c r="CS133" s="330"/>
      <c r="CT133" s="330"/>
      <c r="CU133" s="330"/>
      <c r="CV133" s="330"/>
      <c r="CW133" s="330"/>
      <c r="CX133" s="330"/>
      <c r="CY133" s="330"/>
      <c r="CZ133" s="330"/>
      <c r="DA133" s="330"/>
      <c r="DB133" s="330"/>
      <c r="DC133" s="330"/>
      <c r="DD133" s="330"/>
      <c r="DE133" s="330"/>
      <c r="DF133" s="330"/>
      <c r="DG133" s="330"/>
      <c r="DH133" s="330"/>
      <c r="DI133" s="330"/>
      <c r="DJ133" s="330"/>
      <c r="DK133" s="330"/>
      <c r="DL133" s="330"/>
      <c r="DM133" s="330"/>
      <c r="DN133" s="330"/>
      <c r="DO133" s="330"/>
      <c r="DP133" s="330"/>
      <c r="DQ133" s="330"/>
      <c r="DR133" s="330"/>
      <c r="DS133" s="330"/>
      <c r="DT133" s="330"/>
      <c r="DU133" s="330"/>
      <c r="DV133" s="330"/>
      <c r="DW133" s="330"/>
      <c r="DX133" s="330"/>
      <c r="DY133" s="330"/>
      <c r="DZ133" s="330"/>
      <c r="EA133" s="330"/>
      <c r="EB133" s="330"/>
      <c r="EC133" s="330"/>
      <c r="ED133" s="330"/>
      <c r="EE133" s="330"/>
      <c r="EF133" s="330"/>
      <c r="EG133" s="330"/>
      <c r="EH133" s="330"/>
      <c r="EI133" s="330"/>
      <c r="EJ133" s="330"/>
      <c r="EK133" s="330"/>
      <c r="EL133" s="330"/>
      <c r="EM133" s="330"/>
      <c r="EN133" s="330"/>
      <c r="EO133" s="330"/>
      <c r="EP133" s="330"/>
      <c r="EQ133" s="330"/>
      <c r="ER133" s="330"/>
      <c r="ES133" s="330"/>
      <c r="ET133" s="330"/>
      <c r="EU133" s="330"/>
      <c r="EV133" s="330"/>
      <c r="EW133" s="330"/>
      <c r="EX133" s="330"/>
      <c r="EY133" s="330"/>
      <c r="EZ133" s="330"/>
      <c r="FA133" s="330"/>
      <c r="FB133" s="330"/>
      <c r="FC133" s="330"/>
      <c r="FD133" s="330"/>
      <c r="FE133" s="330"/>
      <c r="FF133" s="330"/>
    </row>
    <row r="134" spans="1:162">
      <c r="B134" s="398"/>
      <c r="C134" s="330"/>
      <c r="D134" s="330"/>
      <c r="E134" s="330"/>
      <c r="F134" s="330"/>
      <c r="G134" s="330"/>
      <c r="H134" s="330"/>
      <c r="I134" s="330"/>
      <c r="J134" s="330"/>
      <c r="K134" s="330"/>
      <c r="L134" s="330"/>
      <c r="M134" s="330"/>
      <c r="N134" s="330"/>
      <c r="O134" s="330"/>
      <c r="P134" s="330"/>
      <c r="Q134" s="330"/>
      <c r="R134" s="330"/>
      <c r="S134" s="330"/>
      <c r="T134" s="330"/>
      <c r="U134" s="330"/>
      <c r="V134" s="330"/>
      <c r="W134" s="330"/>
      <c r="X134" s="330"/>
      <c r="Y134" s="330"/>
      <c r="Z134" s="330"/>
      <c r="AA134" s="330"/>
      <c r="AB134" s="330"/>
      <c r="AC134" s="330"/>
      <c r="AD134" s="330"/>
      <c r="AE134" s="330"/>
      <c r="AF134" s="330"/>
      <c r="AG134" s="330"/>
      <c r="AH134" s="330"/>
      <c r="AI134" s="330"/>
      <c r="AJ134" s="330"/>
      <c r="AK134" s="330"/>
      <c r="AL134" s="330"/>
      <c r="AM134" s="330"/>
      <c r="AN134" s="330"/>
      <c r="AO134" s="330"/>
      <c r="AP134" s="330"/>
      <c r="AQ134" s="330"/>
      <c r="AR134" s="330"/>
      <c r="AS134" s="330"/>
      <c r="AT134" s="330"/>
      <c r="AU134" s="330"/>
      <c r="AV134" s="330"/>
      <c r="AW134" s="330"/>
      <c r="AX134" s="330"/>
      <c r="AY134" s="330"/>
      <c r="AZ134" s="330"/>
      <c r="BA134" s="330"/>
      <c r="BB134" s="330"/>
      <c r="BC134" s="330"/>
      <c r="BD134" s="330"/>
      <c r="BE134" s="330"/>
      <c r="BF134" s="330"/>
      <c r="BG134" s="330"/>
      <c r="BH134" s="330"/>
      <c r="BI134" s="330"/>
      <c r="BJ134" s="330"/>
      <c r="BK134" s="330"/>
      <c r="BL134" s="330"/>
      <c r="BM134" s="330"/>
      <c r="BN134" s="330"/>
      <c r="BO134" s="330"/>
      <c r="BP134" s="330"/>
      <c r="BQ134" s="330"/>
      <c r="BR134" s="330"/>
      <c r="BS134" s="330"/>
      <c r="BT134" s="330"/>
      <c r="BU134" s="330"/>
      <c r="BV134" s="330"/>
      <c r="BW134" s="330"/>
      <c r="BX134" s="330"/>
      <c r="BY134" s="330"/>
      <c r="BZ134" s="330"/>
      <c r="CA134" s="330"/>
      <c r="CB134" s="330"/>
      <c r="CC134" s="330"/>
      <c r="CD134" s="330"/>
      <c r="CE134" s="330"/>
      <c r="CF134" s="330"/>
      <c r="CG134" s="330"/>
      <c r="CH134" s="330"/>
      <c r="CI134" s="330"/>
      <c r="CJ134" s="330"/>
      <c r="CK134" s="330"/>
      <c r="CL134" s="330"/>
      <c r="CM134" s="330"/>
      <c r="CN134" s="330"/>
      <c r="CO134" s="330"/>
      <c r="CP134" s="330"/>
      <c r="CQ134" s="330"/>
      <c r="CR134" s="330"/>
      <c r="CS134" s="330"/>
      <c r="CT134" s="330"/>
      <c r="CU134" s="330"/>
      <c r="CV134" s="330"/>
      <c r="CW134" s="330"/>
      <c r="CX134" s="330"/>
      <c r="CY134" s="330"/>
      <c r="CZ134" s="330"/>
      <c r="DA134" s="330"/>
      <c r="DB134" s="330"/>
      <c r="DC134" s="330"/>
      <c r="DD134" s="330"/>
      <c r="DE134" s="330"/>
      <c r="DF134" s="330"/>
      <c r="DG134" s="330"/>
      <c r="DH134" s="330"/>
      <c r="DI134" s="330"/>
      <c r="DJ134" s="330"/>
      <c r="DK134" s="330"/>
      <c r="DL134" s="330"/>
      <c r="DM134" s="330"/>
      <c r="DN134" s="330"/>
      <c r="DO134" s="330"/>
      <c r="DP134" s="330"/>
      <c r="DQ134" s="330"/>
      <c r="DR134" s="330"/>
      <c r="DS134" s="330"/>
      <c r="DT134" s="330"/>
      <c r="DU134" s="330"/>
      <c r="DV134" s="330"/>
      <c r="DW134" s="330"/>
      <c r="DX134" s="330"/>
      <c r="DY134" s="330"/>
      <c r="DZ134" s="330"/>
      <c r="EA134" s="330"/>
      <c r="EB134" s="330"/>
      <c r="EC134" s="330"/>
      <c r="ED134" s="330"/>
      <c r="EE134" s="330"/>
      <c r="EF134" s="330"/>
      <c r="EG134" s="330"/>
      <c r="EH134" s="330"/>
      <c r="EI134" s="330"/>
      <c r="EJ134" s="330"/>
      <c r="EK134" s="330"/>
      <c r="EL134" s="330"/>
      <c r="EM134" s="330"/>
      <c r="EN134" s="330"/>
      <c r="EO134" s="330"/>
      <c r="EP134" s="330"/>
      <c r="EQ134" s="330"/>
      <c r="ER134" s="330"/>
      <c r="ES134" s="330"/>
      <c r="ET134" s="330"/>
      <c r="EU134" s="330"/>
      <c r="EV134" s="330"/>
      <c r="EW134" s="330"/>
      <c r="EX134" s="330"/>
      <c r="EY134" s="330"/>
      <c r="EZ134" s="330"/>
      <c r="FA134" s="330"/>
      <c r="FB134" s="330"/>
      <c r="FC134" s="330"/>
      <c r="FD134" s="330"/>
      <c r="FE134" s="330"/>
      <c r="FF134" s="330"/>
    </row>
    <row r="135" spans="1:162">
      <c r="B135" s="398"/>
      <c r="C135" s="330"/>
      <c r="D135" s="330"/>
      <c r="E135" s="330"/>
      <c r="F135" s="330"/>
      <c r="G135" s="330"/>
      <c r="H135" s="330"/>
      <c r="I135" s="330"/>
      <c r="J135" s="330"/>
      <c r="K135" s="330"/>
      <c r="L135" s="330"/>
      <c r="M135" s="330"/>
      <c r="N135" s="330"/>
      <c r="O135" s="330"/>
      <c r="P135" s="330"/>
      <c r="Q135" s="330"/>
      <c r="R135" s="330"/>
      <c r="S135" s="330"/>
      <c r="T135" s="330"/>
      <c r="U135" s="330"/>
      <c r="V135" s="330"/>
      <c r="W135" s="330"/>
      <c r="X135" s="330"/>
      <c r="Y135" s="330"/>
      <c r="Z135" s="330"/>
      <c r="AA135" s="330"/>
      <c r="AB135" s="330"/>
      <c r="AC135" s="330"/>
      <c r="AD135" s="330"/>
      <c r="AE135" s="330"/>
      <c r="AF135" s="330"/>
      <c r="AG135" s="330"/>
      <c r="AH135" s="330"/>
      <c r="AI135" s="330"/>
      <c r="AJ135" s="330"/>
      <c r="AK135" s="330"/>
      <c r="AL135" s="330"/>
      <c r="AM135" s="330"/>
      <c r="AN135" s="330"/>
      <c r="AO135" s="330"/>
      <c r="AP135" s="330"/>
      <c r="AQ135" s="330"/>
      <c r="AR135" s="330"/>
      <c r="AS135" s="330"/>
      <c r="AT135" s="330"/>
      <c r="AU135" s="330"/>
      <c r="AV135" s="330"/>
      <c r="AW135" s="330"/>
      <c r="AX135" s="330"/>
      <c r="AY135" s="330"/>
      <c r="AZ135" s="330"/>
      <c r="BA135" s="330"/>
      <c r="BB135" s="330"/>
      <c r="BC135" s="330"/>
      <c r="BD135" s="330"/>
      <c r="BE135" s="330"/>
      <c r="BF135" s="330"/>
      <c r="BG135" s="330"/>
      <c r="BH135" s="330"/>
      <c r="BI135" s="330"/>
      <c r="BJ135" s="330"/>
      <c r="BK135" s="330"/>
      <c r="BL135" s="330"/>
      <c r="BM135" s="330"/>
      <c r="BN135" s="330"/>
      <c r="BO135" s="330"/>
      <c r="BP135" s="330"/>
      <c r="BQ135" s="330"/>
      <c r="BR135" s="330"/>
      <c r="BS135" s="330"/>
      <c r="BT135" s="330"/>
      <c r="BU135" s="330"/>
      <c r="BV135" s="330"/>
      <c r="BW135" s="330"/>
      <c r="BX135" s="330"/>
      <c r="BY135" s="330"/>
      <c r="BZ135" s="330"/>
      <c r="CA135" s="330"/>
      <c r="CB135" s="330"/>
      <c r="CC135" s="330"/>
      <c r="CD135" s="330"/>
      <c r="CE135" s="330"/>
      <c r="CF135" s="330"/>
      <c r="CG135" s="330"/>
      <c r="CH135" s="330"/>
      <c r="CI135" s="330"/>
      <c r="CJ135" s="330"/>
      <c r="CK135" s="330"/>
      <c r="CL135" s="330"/>
      <c r="CM135" s="330"/>
      <c r="CN135" s="330"/>
      <c r="CO135" s="330"/>
      <c r="CP135" s="330"/>
      <c r="CQ135" s="330"/>
      <c r="CR135" s="330"/>
      <c r="CS135" s="330"/>
      <c r="CT135" s="330"/>
      <c r="CU135" s="330"/>
      <c r="CV135" s="330"/>
      <c r="CW135" s="330"/>
      <c r="CX135" s="330"/>
      <c r="CY135" s="330"/>
      <c r="CZ135" s="330"/>
      <c r="DA135" s="330"/>
      <c r="DB135" s="330"/>
      <c r="DC135" s="330"/>
      <c r="DD135" s="330"/>
      <c r="DE135" s="330"/>
      <c r="DF135" s="330"/>
      <c r="DG135" s="330"/>
      <c r="DH135" s="330"/>
      <c r="DI135" s="330"/>
      <c r="DJ135" s="330"/>
      <c r="DK135" s="330"/>
      <c r="DL135" s="330"/>
      <c r="DM135" s="330"/>
      <c r="DN135" s="330"/>
      <c r="DO135" s="330"/>
      <c r="DP135" s="330"/>
      <c r="DQ135" s="330"/>
      <c r="DR135" s="330"/>
      <c r="DS135" s="330"/>
      <c r="DT135" s="330"/>
      <c r="DU135" s="330"/>
      <c r="DV135" s="330"/>
      <c r="DW135" s="330"/>
      <c r="DX135" s="330"/>
      <c r="DY135" s="330"/>
      <c r="DZ135" s="330"/>
      <c r="EA135" s="330"/>
      <c r="EB135" s="330"/>
      <c r="EC135" s="330"/>
      <c r="ED135" s="330"/>
      <c r="EE135" s="330"/>
      <c r="EF135" s="330"/>
      <c r="EG135" s="330"/>
      <c r="EH135" s="330"/>
      <c r="EI135" s="330"/>
      <c r="EJ135" s="330"/>
      <c r="EK135" s="330"/>
      <c r="EL135" s="330"/>
      <c r="EM135" s="330"/>
      <c r="EN135" s="330"/>
      <c r="EO135" s="330"/>
      <c r="EP135" s="330"/>
      <c r="EQ135" s="330"/>
      <c r="ER135" s="330"/>
      <c r="ES135" s="330"/>
      <c r="ET135" s="330"/>
      <c r="EU135" s="330"/>
      <c r="EV135" s="330"/>
      <c r="EW135" s="330"/>
      <c r="EX135" s="330"/>
      <c r="EY135" s="330"/>
      <c r="EZ135" s="330"/>
      <c r="FA135" s="330"/>
      <c r="FB135" s="330"/>
      <c r="FC135" s="330"/>
      <c r="FD135" s="330"/>
      <c r="FE135" s="330"/>
      <c r="FF135" s="330"/>
    </row>
    <row r="136" spans="1:162">
      <c r="B136" s="398"/>
      <c r="C136" s="330"/>
      <c r="D136" s="330"/>
      <c r="E136" s="330"/>
      <c r="F136" s="330"/>
      <c r="G136" s="330"/>
      <c r="H136" s="330"/>
      <c r="I136" s="330"/>
      <c r="J136" s="330"/>
      <c r="K136" s="330"/>
      <c r="L136" s="330"/>
      <c r="M136" s="330"/>
      <c r="N136" s="330"/>
      <c r="O136" s="330"/>
      <c r="P136" s="330"/>
      <c r="Q136" s="330"/>
      <c r="R136" s="330"/>
      <c r="S136" s="330"/>
      <c r="T136" s="330"/>
      <c r="U136" s="330"/>
      <c r="V136" s="330"/>
      <c r="W136" s="330"/>
      <c r="X136" s="330"/>
      <c r="Y136" s="330"/>
      <c r="Z136" s="330"/>
      <c r="AA136" s="330"/>
      <c r="AB136" s="330"/>
      <c r="AC136" s="330"/>
      <c r="AD136" s="330"/>
      <c r="AE136" s="330"/>
      <c r="AF136" s="330"/>
      <c r="AG136" s="330"/>
      <c r="AH136" s="330"/>
      <c r="AI136" s="330"/>
      <c r="AJ136" s="330"/>
      <c r="AK136" s="330"/>
      <c r="AL136" s="330"/>
      <c r="AM136" s="330"/>
      <c r="AN136" s="330"/>
      <c r="AO136" s="330"/>
      <c r="AP136" s="330"/>
      <c r="AQ136" s="330"/>
      <c r="AR136" s="330"/>
      <c r="AS136" s="330"/>
      <c r="AT136" s="330"/>
      <c r="AU136" s="330"/>
      <c r="AV136" s="330"/>
      <c r="AW136" s="330"/>
      <c r="AX136" s="330"/>
      <c r="AY136" s="330"/>
      <c r="AZ136" s="330"/>
      <c r="BA136" s="330"/>
      <c r="BB136" s="330"/>
      <c r="BC136" s="330"/>
      <c r="BD136" s="330"/>
      <c r="BE136" s="330"/>
      <c r="BF136" s="330"/>
      <c r="BG136" s="330"/>
      <c r="BH136" s="330"/>
      <c r="BI136" s="330"/>
      <c r="BJ136" s="330"/>
      <c r="BK136" s="330"/>
      <c r="BL136" s="330"/>
      <c r="BM136" s="330"/>
      <c r="BN136" s="330"/>
      <c r="BO136" s="330"/>
      <c r="BP136" s="330"/>
      <c r="BQ136" s="330"/>
      <c r="BR136" s="330"/>
      <c r="BS136" s="330"/>
      <c r="BT136" s="330"/>
      <c r="BU136" s="330"/>
      <c r="BV136" s="330"/>
      <c r="BW136" s="330"/>
      <c r="BX136" s="330"/>
      <c r="BY136" s="330"/>
      <c r="BZ136" s="330"/>
      <c r="CA136" s="330"/>
      <c r="CB136" s="330"/>
      <c r="CC136" s="330"/>
      <c r="CD136" s="330"/>
      <c r="CE136" s="330"/>
      <c r="CF136" s="330"/>
      <c r="CG136" s="330"/>
      <c r="CH136" s="330"/>
      <c r="CI136" s="330"/>
      <c r="CJ136" s="330"/>
      <c r="CK136" s="330"/>
      <c r="CL136" s="330"/>
      <c r="CM136" s="330"/>
      <c r="CN136" s="330"/>
      <c r="CO136" s="330"/>
      <c r="CP136" s="330"/>
      <c r="CQ136" s="330"/>
      <c r="CR136" s="330"/>
      <c r="CS136" s="330"/>
      <c r="CT136" s="330"/>
      <c r="CU136" s="330"/>
      <c r="CV136" s="330"/>
      <c r="CW136" s="330"/>
      <c r="CX136" s="330"/>
      <c r="CY136" s="330"/>
      <c r="CZ136" s="330"/>
      <c r="DA136" s="330"/>
      <c r="DB136" s="330"/>
      <c r="DC136" s="330"/>
      <c r="DD136" s="330"/>
      <c r="DE136" s="330"/>
      <c r="DF136" s="330"/>
      <c r="DG136" s="330"/>
      <c r="DH136" s="330"/>
      <c r="DI136" s="330"/>
      <c r="DJ136" s="330"/>
      <c r="DK136" s="330"/>
      <c r="DL136" s="330"/>
      <c r="DM136" s="330"/>
      <c r="DN136" s="330"/>
      <c r="DO136" s="330"/>
      <c r="DP136" s="330"/>
      <c r="DQ136" s="330"/>
      <c r="DR136" s="330"/>
      <c r="DS136" s="330"/>
      <c r="DT136" s="330"/>
      <c r="DU136" s="330"/>
      <c r="DV136" s="330"/>
      <c r="DW136" s="330"/>
      <c r="DX136" s="330"/>
      <c r="DY136" s="330"/>
      <c r="DZ136" s="330"/>
      <c r="EA136" s="330"/>
      <c r="EB136" s="330"/>
      <c r="EC136" s="330"/>
      <c r="ED136" s="330"/>
      <c r="EE136" s="330"/>
      <c r="EF136" s="330"/>
      <c r="EG136" s="330"/>
      <c r="EH136" s="330"/>
      <c r="EI136" s="330"/>
      <c r="EJ136" s="330"/>
      <c r="EK136" s="330"/>
      <c r="EL136" s="330"/>
      <c r="EM136" s="330"/>
      <c r="EN136" s="330"/>
      <c r="EO136" s="330"/>
      <c r="EP136" s="330"/>
      <c r="EQ136" s="330"/>
      <c r="ER136" s="330"/>
      <c r="ES136" s="330"/>
      <c r="ET136" s="330"/>
      <c r="EU136" s="330"/>
      <c r="EV136" s="330"/>
      <c r="EW136" s="330"/>
      <c r="EX136" s="330"/>
      <c r="EY136" s="330"/>
      <c r="EZ136" s="330"/>
      <c r="FA136" s="330"/>
      <c r="FB136" s="330"/>
      <c r="FC136" s="330"/>
      <c r="FD136" s="330"/>
      <c r="FE136" s="330"/>
      <c r="FF136" s="330"/>
    </row>
    <row r="137" spans="1:162">
      <c r="B137" s="398"/>
      <c r="C137" s="330"/>
      <c r="D137" s="330"/>
      <c r="E137" s="330"/>
      <c r="F137" s="330"/>
      <c r="G137" s="330"/>
      <c r="H137" s="330"/>
      <c r="I137" s="330"/>
      <c r="J137" s="330"/>
      <c r="K137" s="330"/>
      <c r="L137" s="330"/>
      <c r="M137" s="330"/>
      <c r="N137" s="330"/>
      <c r="O137" s="330"/>
      <c r="P137" s="330"/>
      <c r="Q137" s="330"/>
      <c r="R137" s="330"/>
      <c r="S137" s="330"/>
      <c r="T137" s="330"/>
      <c r="U137" s="330"/>
      <c r="V137" s="330"/>
      <c r="W137" s="330"/>
      <c r="X137" s="330"/>
      <c r="Y137" s="330"/>
      <c r="Z137" s="330"/>
      <c r="AA137" s="330"/>
      <c r="AB137" s="330"/>
      <c r="AC137" s="330"/>
      <c r="AD137" s="330"/>
      <c r="AE137" s="330"/>
      <c r="AF137" s="330"/>
      <c r="AG137" s="330"/>
      <c r="AH137" s="330"/>
      <c r="AI137" s="330"/>
      <c r="AJ137" s="330"/>
      <c r="AK137" s="330"/>
      <c r="AL137" s="330"/>
      <c r="AM137" s="330"/>
      <c r="AN137" s="330"/>
      <c r="AO137" s="330"/>
      <c r="AP137" s="330"/>
      <c r="AQ137" s="330"/>
      <c r="AR137" s="330"/>
      <c r="AS137" s="330"/>
      <c r="AT137" s="330"/>
      <c r="AU137" s="330"/>
      <c r="AV137" s="330"/>
      <c r="AW137" s="330"/>
      <c r="AX137" s="330"/>
      <c r="AY137" s="330"/>
      <c r="AZ137" s="330"/>
      <c r="BA137" s="330"/>
      <c r="BB137" s="330"/>
      <c r="BC137" s="330"/>
      <c r="BD137" s="330"/>
      <c r="BE137" s="330"/>
      <c r="BF137" s="330"/>
      <c r="BG137" s="330"/>
      <c r="BH137" s="330"/>
      <c r="BI137" s="330"/>
      <c r="BJ137" s="330"/>
      <c r="BK137" s="330"/>
      <c r="BL137" s="330"/>
      <c r="BM137" s="330"/>
      <c r="BN137" s="330"/>
      <c r="BO137" s="330"/>
      <c r="BP137" s="330"/>
      <c r="BQ137" s="330"/>
      <c r="BR137" s="330"/>
      <c r="BS137" s="330"/>
      <c r="BT137" s="330"/>
      <c r="BU137" s="330"/>
      <c r="BV137" s="330"/>
      <c r="BW137" s="330"/>
      <c r="BX137" s="330"/>
      <c r="BY137" s="330"/>
      <c r="BZ137" s="330"/>
      <c r="CA137" s="330"/>
      <c r="CB137" s="330"/>
      <c r="CC137" s="330"/>
      <c r="CD137" s="330"/>
      <c r="CE137" s="330"/>
      <c r="CF137" s="330"/>
      <c r="CG137" s="330"/>
      <c r="CH137" s="330"/>
      <c r="CI137" s="330"/>
      <c r="CJ137" s="330"/>
      <c r="CK137" s="330"/>
      <c r="CL137" s="330"/>
      <c r="CM137" s="330"/>
      <c r="CN137" s="330"/>
      <c r="CO137" s="330"/>
      <c r="CP137" s="330"/>
      <c r="CQ137" s="330"/>
      <c r="CR137" s="330"/>
      <c r="CS137" s="330"/>
      <c r="CT137" s="330"/>
      <c r="CU137" s="330"/>
      <c r="CV137" s="330"/>
      <c r="CW137" s="330"/>
      <c r="CX137" s="330"/>
      <c r="CY137" s="330"/>
      <c r="CZ137" s="330"/>
      <c r="DA137" s="330"/>
      <c r="DB137" s="330"/>
      <c r="DC137" s="330"/>
      <c r="DD137" s="330"/>
      <c r="DE137" s="330"/>
      <c r="DF137" s="330"/>
      <c r="DG137" s="330"/>
      <c r="DH137" s="330"/>
      <c r="DI137" s="330"/>
      <c r="DJ137" s="330"/>
      <c r="DK137" s="330"/>
      <c r="DL137" s="330"/>
      <c r="DM137" s="330"/>
      <c r="DN137" s="330"/>
      <c r="DO137" s="330"/>
      <c r="DP137" s="330"/>
      <c r="DQ137" s="330"/>
      <c r="DR137" s="330"/>
      <c r="DS137" s="330"/>
      <c r="DT137" s="330"/>
      <c r="DU137" s="330"/>
      <c r="DV137" s="330"/>
      <c r="DW137" s="330"/>
      <c r="DX137" s="330"/>
      <c r="DY137" s="330"/>
      <c r="DZ137" s="330"/>
      <c r="EA137" s="330"/>
      <c r="EB137" s="330"/>
      <c r="EC137" s="330"/>
      <c r="ED137" s="330"/>
      <c r="EE137" s="330"/>
      <c r="EF137" s="330"/>
      <c r="EG137" s="330"/>
      <c r="EH137" s="330"/>
      <c r="EI137" s="330"/>
      <c r="EJ137" s="330"/>
      <c r="EK137" s="330"/>
      <c r="EL137" s="330"/>
      <c r="EM137" s="330"/>
      <c r="EN137" s="330"/>
      <c r="EO137" s="330"/>
      <c r="EP137" s="330"/>
      <c r="EQ137" s="330"/>
      <c r="ER137" s="330"/>
      <c r="ES137" s="330"/>
      <c r="ET137" s="330"/>
      <c r="EU137" s="330"/>
      <c r="EV137" s="330"/>
      <c r="EW137" s="330"/>
      <c r="EX137" s="330"/>
      <c r="EY137" s="330"/>
      <c r="EZ137" s="330"/>
      <c r="FA137" s="330"/>
      <c r="FB137" s="330"/>
      <c r="FC137" s="330"/>
      <c r="FD137" s="330"/>
      <c r="FE137" s="330"/>
      <c r="FF137" s="330"/>
    </row>
    <row r="138" spans="1:162">
      <c r="B138" s="398"/>
      <c r="C138" s="330"/>
      <c r="D138" s="330"/>
      <c r="E138" s="330"/>
      <c r="F138" s="330"/>
      <c r="G138" s="330"/>
      <c r="H138" s="330"/>
      <c r="I138" s="330"/>
      <c r="J138" s="330"/>
      <c r="K138" s="330"/>
      <c r="L138" s="330"/>
      <c r="M138" s="330"/>
      <c r="N138" s="330"/>
      <c r="O138" s="330"/>
      <c r="P138" s="330"/>
      <c r="Q138" s="330"/>
      <c r="R138" s="330"/>
      <c r="S138" s="330"/>
      <c r="T138" s="330"/>
      <c r="U138" s="330"/>
      <c r="V138" s="330"/>
      <c r="W138" s="330"/>
      <c r="X138" s="330"/>
      <c r="Y138" s="330"/>
      <c r="Z138" s="330"/>
      <c r="AA138" s="330"/>
      <c r="AB138" s="330"/>
      <c r="AC138" s="330"/>
      <c r="AD138" s="330"/>
      <c r="AE138" s="330"/>
      <c r="AF138" s="330"/>
      <c r="AG138" s="330"/>
      <c r="AH138" s="330"/>
      <c r="AI138" s="330"/>
      <c r="AJ138" s="330"/>
      <c r="AK138" s="330"/>
      <c r="AL138" s="330"/>
      <c r="AM138" s="330"/>
      <c r="AN138" s="330"/>
      <c r="AO138" s="330"/>
      <c r="AP138" s="330"/>
      <c r="AQ138" s="330"/>
      <c r="AR138" s="330"/>
      <c r="AS138" s="330"/>
      <c r="AT138" s="330"/>
      <c r="AU138" s="330"/>
      <c r="AV138" s="330"/>
      <c r="AW138" s="330"/>
      <c r="AX138" s="330"/>
      <c r="AY138" s="330"/>
      <c r="AZ138" s="330"/>
      <c r="BA138" s="330"/>
      <c r="BB138" s="330"/>
      <c r="BC138" s="330"/>
      <c r="BD138" s="330"/>
      <c r="BE138" s="330"/>
      <c r="BF138" s="330"/>
      <c r="BG138" s="330"/>
      <c r="BH138" s="330"/>
      <c r="BI138" s="330"/>
      <c r="BJ138" s="330"/>
      <c r="BK138" s="330"/>
      <c r="BL138" s="330"/>
      <c r="BM138" s="330"/>
      <c r="BN138" s="330"/>
      <c r="BO138" s="330"/>
      <c r="BP138" s="330"/>
      <c r="BQ138" s="330"/>
      <c r="BR138" s="330"/>
      <c r="BS138" s="330"/>
      <c r="BT138" s="330"/>
      <c r="BU138" s="330"/>
      <c r="BV138" s="330"/>
      <c r="BW138" s="330"/>
      <c r="BX138" s="330"/>
      <c r="BY138" s="330"/>
      <c r="BZ138" s="330"/>
      <c r="CA138" s="330"/>
      <c r="CB138" s="330"/>
      <c r="CC138" s="330"/>
      <c r="CD138" s="330"/>
      <c r="CE138" s="330"/>
      <c r="CF138" s="330"/>
      <c r="CG138" s="330"/>
      <c r="CH138" s="330"/>
      <c r="CI138" s="330"/>
      <c r="CJ138" s="330"/>
      <c r="CK138" s="330"/>
      <c r="CL138" s="330"/>
      <c r="CM138" s="330"/>
      <c r="CN138" s="330"/>
      <c r="CO138" s="330"/>
      <c r="CP138" s="330"/>
      <c r="CQ138" s="330"/>
      <c r="CR138" s="330"/>
      <c r="CS138" s="330"/>
      <c r="CT138" s="330"/>
      <c r="CU138" s="330"/>
      <c r="CV138" s="330"/>
      <c r="CW138" s="330"/>
      <c r="CX138" s="330"/>
      <c r="CY138" s="330"/>
      <c r="CZ138" s="330"/>
      <c r="DA138" s="330"/>
      <c r="DB138" s="330"/>
      <c r="DC138" s="330"/>
      <c r="DD138" s="330"/>
      <c r="DE138" s="330"/>
      <c r="DF138" s="330"/>
      <c r="DG138" s="330"/>
      <c r="DH138" s="330"/>
      <c r="DI138" s="330"/>
      <c r="DJ138" s="330"/>
      <c r="DK138" s="330"/>
      <c r="DL138" s="330"/>
      <c r="DM138" s="330"/>
      <c r="DN138" s="330"/>
      <c r="DO138" s="330"/>
      <c r="DP138" s="330"/>
      <c r="DQ138" s="330"/>
      <c r="DR138" s="330"/>
      <c r="DS138" s="330"/>
      <c r="DT138" s="330"/>
      <c r="DU138" s="330"/>
      <c r="DV138" s="330"/>
      <c r="DW138" s="330"/>
      <c r="DX138" s="330"/>
      <c r="DY138" s="330"/>
      <c r="DZ138" s="330"/>
      <c r="EA138" s="330"/>
      <c r="EB138" s="330"/>
      <c r="EC138" s="330"/>
      <c r="ED138" s="330"/>
      <c r="EE138" s="330"/>
      <c r="EF138" s="330"/>
      <c r="EG138" s="330"/>
      <c r="EH138" s="330"/>
      <c r="EI138" s="330"/>
      <c r="EJ138" s="330"/>
      <c r="EK138" s="330"/>
      <c r="EL138" s="330"/>
      <c r="EM138" s="330"/>
      <c r="EN138" s="330"/>
      <c r="EO138" s="330"/>
      <c r="EP138" s="330"/>
      <c r="EQ138" s="330"/>
      <c r="ER138" s="330"/>
      <c r="ES138" s="330"/>
      <c r="ET138" s="330"/>
      <c r="EU138" s="330"/>
      <c r="EV138" s="330"/>
      <c r="EW138" s="330"/>
      <c r="EX138" s="330"/>
      <c r="EY138" s="330"/>
      <c r="EZ138" s="330"/>
      <c r="FA138" s="330"/>
      <c r="FB138" s="330"/>
      <c r="FC138" s="330"/>
      <c r="FD138" s="330"/>
      <c r="FE138" s="330"/>
      <c r="FF138" s="330"/>
    </row>
    <row r="139" spans="1:162">
      <c r="B139" s="398"/>
      <c r="C139" s="330"/>
      <c r="D139" s="330"/>
      <c r="E139" s="330"/>
      <c r="F139" s="330"/>
      <c r="G139" s="330"/>
      <c r="H139" s="330"/>
      <c r="I139" s="330"/>
      <c r="J139" s="330"/>
      <c r="K139" s="330"/>
      <c r="L139" s="330"/>
      <c r="M139" s="330"/>
      <c r="N139" s="330"/>
      <c r="O139" s="330"/>
      <c r="P139" s="330"/>
      <c r="Q139" s="330"/>
      <c r="R139" s="330"/>
      <c r="S139" s="330"/>
      <c r="T139" s="330"/>
      <c r="U139" s="330"/>
      <c r="V139" s="330"/>
      <c r="W139" s="330"/>
      <c r="X139" s="330"/>
      <c r="Y139" s="330"/>
      <c r="Z139" s="330"/>
      <c r="AA139" s="330"/>
      <c r="AB139" s="330"/>
      <c r="AC139" s="330"/>
      <c r="AD139" s="330"/>
      <c r="AE139" s="330"/>
      <c r="AF139" s="330"/>
      <c r="AG139" s="330"/>
      <c r="AH139" s="330"/>
      <c r="AI139" s="330"/>
      <c r="AJ139" s="330"/>
      <c r="AK139" s="330"/>
      <c r="AL139" s="330"/>
      <c r="AM139" s="330"/>
      <c r="AN139" s="330"/>
      <c r="AO139" s="330"/>
      <c r="AP139" s="330"/>
      <c r="AQ139" s="330"/>
      <c r="AR139" s="330"/>
      <c r="AS139" s="330"/>
      <c r="AT139" s="330"/>
      <c r="AU139" s="330"/>
      <c r="AV139" s="330"/>
      <c r="AW139" s="330"/>
      <c r="AX139" s="330"/>
      <c r="AY139" s="330"/>
      <c r="AZ139" s="330"/>
      <c r="BA139" s="330"/>
      <c r="BB139" s="330"/>
      <c r="BC139" s="330"/>
      <c r="BD139" s="330"/>
      <c r="BE139" s="330"/>
      <c r="BF139" s="330"/>
      <c r="BG139" s="330"/>
      <c r="BH139" s="330"/>
      <c r="BI139" s="330"/>
      <c r="BJ139" s="330"/>
      <c r="BK139" s="330"/>
      <c r="BL139" s="330"/>
      <c r="BM139" s="330"/>
      <c r="BN139" s="330"/>
      <c r="BO139" s="330"/>
      <c r="BP139" s="330"/>
      <c r="BQ139" s="330"/>
      <c r="BR139" s="330"/>
      <c r="BS139" s="330"/>
      <c r="BT139" s="330"/>
      <c r="BU139" s="330"/>
      <c r="BV139" s="330"/>
      <c r="BW139" s="330"/>
      <c r="BX139" s="330"/>
      <c r="BY139" s="330"/>
      <c r="BZ139" s="330"/>
      <c r="CA139" s="330"/>
      <c r="CB139" s="330"/>
      <c r="CC139" s="330"/>
      <c r="CD139" s="330"/>
      <c r="CE139" s="330"/>
      <c r="CF139" s="330"/>
      <c r="CG139" s="330"/>
      <c r="CH139" s="330"/>
      <c r="CI139" s="330"/>
      <c r="CJ139" s="330"/>
      <c r="CK139" s="330"/>
      <c r="CL139" s="330"/>
      <c r="CM139" s="330"/>
      <c r="CN139" s="330"/>
      <c r="CO139" s="330"/>
      <c r="CP139" s="330"/>
      <c r="CQ139" s="330"/>
      <c r="CR139" s="330"/>
      <c r="CS139" s="330"/>
      <c r="CT139" s="330"/>
      <c r="CU139" s="330"/>
      <c r="CV139" s="330"/>
      <c r="CW139" s="330"/>
      <c r="CX139" s="330"/>
      <c r="CY139" s="330"/>
      <c r="CZ139" s="330"/>
      <c r="DA139" s="330"/>
      <c r="DB139" s="330"/>
      <c r="DC139" s="330"/>
      <c r="DD139" s="330"/>
      <c r="DE139" s="330"/>
      <c r="DF139" s="330"/>
      <c r="DG139" s="330"/>
      <c r="DH139" s="330"/>
      <c r="DI139" s="330"/>
      <c r="DJ139" s="330"/>
      <c r="DK139" s="330"/>
      <c r="DL139" s="330"/>
      <c r="DM139" s="330"/>
      <c r="DN139" s="330"/>
      <c r="DO139" s="330"/>
      <c r="DP139" s="330"/>
      <c r="DQ139" s="330"/>
      <c r="DR139" s="330"/>
      <c r="DS139" s="330"/>
      <c r="DT139" s="330"/>
      <c r="DU139" s="330"/>
      <c r="DV139" s="330"/>
      <c r="DW139" s="330"/>
      <c r="DX139" s="330"/>
      <c r="DY139" s="330"/>
      <c r="DZ139" s="330"/>
      <c r="EA139" s="330"/>
      <c r="EB139" s="330"/>
      <c r="EC139" s="330"/>
      <c r="ED139" s="330"/>
      <c r="EE139" s="330"/>
      <c r="EF139" s="330"/>
      <c r="EG139" s="330"/>
      <c r="EH139" s="330"/>
      <c r="EI139" s="330"/>
      <c r="EJ139" s="330"/>
      <c r="EK139" s="330"/>
      <c r="EL139" s="330"/>
      <c r="EM139" s="330"/>
      <c r="EN139" s="330"/>
      <c r="EO139" s="330"/>
      <c r="EP139" s="330"/>
      <c r="EQ139" s="330"/>
      <c r="ER139" s="330"/>
      <c r="ES139" s="330"/>
      <c r="ET139" s="330"/>
      <c r="EU139" s="330"/>
      <c r="EV139" s="330"/>
      <c r="EW139" s="330"/>
      <c r="EX139" s="330"/>
      <c r="EY139" s="330"/>
      <c r="EZ139" s="330"/>
      <c r="FA139" s="330"/>
      <c r="FB139" s="330"/>
      <c r="FC139" s="330"/>
      <c r="FD139" s="330"/>
      <c r="FE139" s="330"/>
      <c r="FF139" s="330"/>
    </row>
    <row r="140" spans="1:162">
      <c r="B140" s="398"/>
      <c r="C140" s="330"/>
      <c r="D140" s="330"/>
      <c r="E140" s="330"/>
      <c r="F140" s="330"/>
      <c r="G140" s="330"/>
      <c r="H140" s="330"/>
      <c r="I140" s="330"/>
      <c r="J140" s="330"/>
      <c r="K140" s="330"/>
      <c r="L140" s="330"/>
      <c r="M140" s="330"/>
      <c r="N140" s="330"/>
      <c r="O140" s="330"/>
      <c r="P140" s="330"/>
      <c r="Q140" s="330"/>
      <c r="R140" s="330"/>
      <c r="S140" s="330"/>
      <c r="T140" s="330"/>
      <c r="U140" s="330"/>
      <c r="V140" s="330"/>
      <c r="W140" s="330"/>
      <c r="X140" s="330"/>
      <c r="Y140" s="330"/>
      <c r="Z140" s="330"/>
      <c r="AA140" s="330"/>
      <c r="AB140" s="330"/>
      <c r="AC140" s="330"/>
      <c r="AD140" s="330"/>
      <c r="AE140" s="330"/>
      <c r="AF140" s="330"/>
      <c r="AG140" s="330"/>
      <c r="AH140" s="330"/>
      <c r="AI140" s="330"/>
      <c r="AJ140" s="330"/>
      <c r="AK140" s="330"/>
      <c r="AL140" s="330"/>
      <c r="AM140" s="330"/>
      <c r="AN140" s="330"/>
      <c r="AO140" s="330"/>
      <c r="AP140" s="330"/>
      <c r="AQ140" s="330"/>
      <c r="AR140" s="330"/>
      <c r="AS140" s="330"/>
      <c r="AT140" s="330"/>
      <c r="AU140" s="330"/>
      <c r="AV140" s="330"/>
      <c r="AW140" s="330"/>
      <c r="AX140" s="330"/>
      <c r="AY140" s="330"/>
      <c r="AZ140" s="330"/>
      <c r="BA140" s="330"/>
      <c r="BB140" s="330"/>
      <c r="BC140" s="330"/>
      <c r="BD140" s="330"/>
      <c r="BE140" s="330"/>
      <c r="BF140" s="330"/>
      <c r="BG140" s="330"/>
      <c r="BH140" s="330"/>
      <c r="BI140" s="330"/>
      <c r="BJ140" s="330"/>
      <c r="BK140" s="330"/>
      <c r="BL140" s="330"/>
      <c r="BM140" s="330"/>
      <c r="BN140" s="330"/>
      <c r="BO140" s="330"/>
      <c r="BP140" s="330"/>
      <c r="BQ140" s="330"/>
      <c r="BR140" s="330"/>
      <c r="BS140" s="330"/>
      <c r="BT140" s="330"/>
      <c r="BU140" s="330"/>
      <c r="BV140" s="330"/>
      <c r="BW140" s="330"/>
      <c r="BX140" s="330"/>
      <c r="BY140" s="330"/>
      <c r="BZ140" s="330"/>
      <c r="CA140" s="330"/>
      <c r="CB140" s="330"/>
      <c r="CC140" s="330"/>
      <c r="CD140" s="330"/>
      <c r="CE140" s="330"/>
      <c r="CF140" s="330"/>
      <c r="CG140" s="330"/>
      <c r="CH140" s="330"/>
      <c r="CI140" s="330"/>
      <c r="CJ140" s="330"/>
      <c r="CK140" s="330"/>
      <c r="CL140" s="330"/>
      <c r="CM140" s="330"/>
      <c r="CN140" s="330"/>
      <c r="CO140" s="330"/>
      <c r="CP140" s="330"/>
      <c r="CQ140" s="330"/>
      <c r="CR140" s="330"/>
      <c r="CS140" s="330"/>
      <c r="CT140" s="330"/>
      <c r="CU140" s="330"/>
      <c r="CV140" s="330"/>
      <c r="CW140" s="330"/>
      <c r="CX140" s="330"/>
      <c r="CY140" s="330"/>
      <c r="CZ140" s="330"/>
      <c r="DA140" s="330"/>
      <c r="DB140" s="330"/>
      <c r="DC140" s="330"/>
      <c r="DD140" s="330"/>
      <c r="DE140" s="330"/>
      <c r="DF140" s="330"/>
      <c r="DG140" s="330"/>
      <c r="DH140" s="330"/>
      <c r="DI140" s="330"/>
      <c r="DJ140" s="330"/>
      <c r="DK140" s="330"/>
      <c r="DL140" s="330"/>
      <c r="DM140" s="330"/>
      <c r="DN140" s="330"/>
      <c r="DO140" s="330"/>
      <c r="DP140" s="330"/>
      <c r="DQ140" s="330"/>
      <c r="DR140" s="330"/>
      <c r="DS140" s="330"/>
      <c r="DT140" s="330"/>
      <c r="DU140" s="330"/>
      <c r="DV140" s="330"/>
      <c r="DW140" s="330"/>
      <c r="DX140" s="330"/>
      <c r="DY140" s="330"/>
      <c r="DZ140" s="330"/>
      <c r="EA140" s="330"/>
      <c r="EB140" s="330"/>
      <c r="EC140" s="330"/>
      <c r="ED140" s="330"/>
      <c r="EE140" s="330"/>
      <c r="EF140" s="330"/>
      <c r="EG140" s="330"/>
      <c r="EH140" s="330"/>
      <c r="EI140" s="330"/>
      <c r="EJ140" s="330"/>
      <c r="EK140" s="330"/>
      <c r="EL140" s="330"/>
      <c r="EM140" s="330"/>
      <c r="EN140" s="330"/>
      <c r="EO140" s="330"/>
      <c r="EP140" s="330"/>
      <c r="EQ140" s="330"/>
      <c r="ER140" s="330"/>
      <c r="ES140" s="330"/>
      <c r="ET140" s="330"/>
      <c r="EU140" s="330"/>
      <c r="EV140" s="330"/>
      <c r="EW140" s="330"/>
      <c r="EX140" s="330"/>
      <c r="EY140" s="330"/>
      <c r="EZ140" s="330"/>
      <c r="FA140" s="330"/>
      <c r="FB140" s="330"/>
      <c r="FC140" s="330"/>
      <c r="FD140" s="330"/>
      <c r="FE140" s="330"/>
      <c r="FF140" s="330"/>
    </row>
    <row r="141" spans="1:162">
      <c r="B141" s="398"/>
      <c r="C141" s="330"/>
      <c r="D141" s="330"/>
      <c r="E141" s="330"/>
      <c r="F141" s="330"/>
      <c r="G141" s="330"/>
      <c r="H141" s="330"/>
      <c r="I141" s="330"/>
      <c r="J141" s="330"/>
      <c r="K141" s="330"/>
      <c r="L141" s="330"/>
      <c r="M141" s="330"/>
      <c r="N141" s="330"/>
      <c r="O141" s="330"/>
      <c r="P141" s="330"/>
      <c r="Q141" s="330"/>
      <c r="R141" s="330"/>
      <c r="S141" s="330"/>
      <c r="T141" s="330"/>
      <c r="U141" s="330"/>
      <c r="V141" s="330"/>
      <c r="W141" s="330"/>
      <c r="X141" s="330"/>
      <c r="Y141" s="330"/>
      <c r="Z141" s="330"/>
      <c r="AA141" s="330"/>
      <c r="AB141" s="330"/>
      <c r="AC141" s="330"/>
      <c r="AD141" s="330"/>
      <c r="AE141" s="330"/>
      <c r="AF141" s="330"/>
      <c r="AG141" s="330"/>
      <c r="AH141" s="330"/>
      <c r="AI141" s="330"/>
      <c r="AJ141" s="330"/>
      <c r="AK141" s="330"/>
      <c r="AL141" s="330"/>
      <c r="AM141" s="330"/>
      <c r="AN141" s="330"/>
      <c r="AO141" s="330"/>
      <c r="AP141" s="330"/>
      <c r="AQ141" s="330"/>
      <c r="AR141" s="330"/>
      <c r="AS141" s="330"/>
      <c r="AT141" s="330"/>
      <c r="AU141" s="330"/>
      <c r="AV141" s="330"/>
      <c r="AW141" s="330"/>
      <c r="AX141" s="330"/>
      <c r="AY141" s="330"/>
      <c r="AZ141" s="330"/>
      <c r="BA141" s="330"/>
      <c r="BB141" s="330"/>
      <c r="BC141" s="330"/>
      <c r="BD141" s="330"/>
      <c r="BE141" s="330"/>
      <c r="BF141" s="330"/>
      <c r="BG141" s="330"/>
      <c r="BH141" s="330"/>
      <c r="BI141" s="330"/>
      <c r="BJ141" s="330"/>
      <c r="BK141" s="330"/>
      <c r="BL141" s="330"/>
      <c r="BM141" s="330"/>
      <c r="BN141" s="330"/>
      <c r="BO141" s="330"/>
      <c r="BP141" s="330"/>
      <c r="BQ141" s="330"/>
      <c r="BR141" s="330"/>
      <c r="BS141" s="330"/>
      <c r="BT141" s="330"/>
      <c r="BU141" s="330"/>
      <c r="BV141" s="330"/>
      <c r="BW141" s="330"/>
      <c r="BX141" s="330"/>
      <c r="BY141" s="330"/>
      <c r="BZ141" s="330"/>
      <c r="CA141" s="330"/>
      <c r="CB141" s="330"/>
      <c r="CC141" s="330"/>
      <c r="CD141" s="330"/>
      <c r="CE141" s="330"/>
      <c r="CF141" s="330"/>
      <c r="CG141" s="330"/>
      <c r="CH141" s="330"/>
      <c r="CI141" s="330"/>
      <c r="CJ141" s="330"/>
      <c r="CK141" s="330"/>
      <c r="CL141" s="330"/>
      <c r="CM141" s="330"/>
      <c r="CN141" s="330"/>
      <c r="CO141" s="330"/>
      <c r="CP141" s="330"/>
      <c r="CQ141" s="330"/>
      <c r="CR141" s="330"/>
      <c r="CS141" s="330"/>
      <c r="CT141" s="330"/>
      <c r="CU141" s="330"/>
      <c r="CV141" s="330"/>
      <c r="CW141" s="330"/>
      <c r="CX141" s="330"/>
      <c r="CY141" s="330"/>
      <c r="CZ141" s="330"/>
      <c r="DA141" s="330"/>
      <c r="DB141" s="330"/>
      <c r="DC141" s="330"/>
      <c r="DD141" s="330"/>
      <c r="DE141" s="330"/>
      <c r="DF141" s="330"/>
      <c r="DG141" s="330"/>
      <c r="DH141" s="330"/>
      <c r="DI141" s="330"/>
      <c r="DJ141" s="330"/>
      <c r="DK141" s="330"/>
      <c r="DL141" s="330"/>
      <c r="DM141" s="330"/>
      <c r="DN141" s="330"/>
      <c r="DO141" s="330"/>
      <c r="DP141" s="330"/>
      <c r="DQ141" s="330"/>
      <c r="DR141" s="330"/>
      <c r="DS141" s="330"/>
      <c r="DT141" s="330"/>
      <c r="DU141" s="330"/>
      <c r="DV141" s="330"/>
      <c r="DW141" s="330"/>
      <c r="DX141" s="330"/>
      <c r="DY141" s="330"/>
      <c r="DZ141" s="330"/>
      <c r="EA141" s="330"/>
      <c r="EB141" s="330"/>
      <c r="EC141" s="330"/>
      <c r="ED141" s="330"/>
      <c r="EE141" s="330"/>
      <c r="EF141" s="330"/>
      <c r="EG141" s="330"/>
      <c r="EH141" s="330"/>
      <c r="EI141" s="330"/>
      <c r="EJ141" s="330"/>
      <c r="EK141" s="330"/>
      <c r="EL141" s="330"/>
      <c r="EM141" s="330"/>
      <c r="EN141" s="330"/>
      <c r="EO141" s="330"/>
      <c r="EP141" s="330"/>
      <c r="EQ141" s="330"/>
      <c r="ER141" s="330"/>
      <c r="ES141" s="330"/>
      <c r="ET141" s="330"/>
      <c r="EU141" s="330"/>
      <c r="EV141" s="330"/>
      <c r="EW141" s="330"/>
      <c r="EX141" s="330"/>
      <c r="EY141" s="330"/>
      <c r="EZ141" s="330"/>
      <c r="FA141" s="330"/>
      <c r="FB141" s="330"/>
      <c r="FC141" s="330"/>
      <c r="FD141" s="330"/>
      <c r="FE141" s="330"/>
      <c r="FF141" s="330"/>
    </row>
    <row r="142" spans="1:162">
      <c r="B142" s="398"/>
      <c r="C142" s="330"/>
      <c r="D142" s="330"/>
      <c r="E142" s="330"/>
      <c r="F142" s="330"/>
      <c r="G142" s="330"/>
      <c r="H142" s="330"/>
      <c r="I142" s="330"/>
      <c r="J142" s="330"/>
      <c r="K142" s="330"/>
      <c r="L142" s="330"/>
      <c r="M142" s="330"/>
      <c r="N142" s="330"/>
      <c r="O142" s="330"/>
      <c r="P142" s="330"/>
      <c r="Q142" s="330"/>
      <c r="R142" s="330"/>
      <c r="S142" s="330"/>
      <c r="T142" s="330"/>
      <c r="U142" s="330"/>
      <c r="V142" s="330"/>
      <c r="W142" s="330"/>
      <c r="X142" s="330"/>
      <c r="Y142" s="330"/>
      <c r="Z142" s="330"/>
      <c r="AA142" s="330"/>
      <c r="AB142" s="330"/>
      <c r="AC142" s="330"/>
      <c r="AD142" s="330"/>
      <c r="AE142" s="330"/>
      <c r="AF142" s="330"/>
      <c r="AG142" s="330"/>
      <c r="AH142" s="330"/>
      <c r="AI142" s="330"/>
      <c r="AJ142" s="330"/>
      <c r="AK142" s="330"/>
      <c r="AL142" s="330"/>
      <c r="AM142" s="330"/>
      <c r="AN142" s="330"/>
      <c r="AO142" s="330"/>
      <c r="AP142" s="330"/>
      <c r="AQ142" s="330"/>
      <c r="AR142" s="330"/>
      <c r="AS142" s="330"/>
      <c r="AT142" s="330"/>
      <c r="AU142" s="330"/>
      <c r="AV142" s="330"/>
      <c r="AW142" s="330"/>
      <c r="AX142" s="330"/>
      <c r="AY142" s="330"/>
      <c r="AZ142" s="330"/>
      <c r="BA142" s="330"/>
      <c r="BB142" s="330"/>
      <c r="BC142" s="330"/>
      <c r="BD142" s="330"/>
      <c r="BE142" s="330"/>
      <c r="BF142" s="330"/>
      <c r="BG142" s="330"/>
      <c r="BH142" s="330"/>
      <c r="BI142" s="330"/>
      <c r="BJ142" s="330"/>
      <c r="BK142" s="330"/>
      <c r="BL142" s="330"/>
      <c r="BM142" s="330"/>
      <c r="BN142" s="330"/>
      <c r="BO142" s="330"/>
      <c r="BP142" s="330"/>
      <c r="BQ142" s="330"/>
      <c r="BR142" s="330"/>
      <c r="BS142" s="330"/>
      <c r="BT142" s="330"/>
      <c r="BU142" s="330"/>
      <c r="BV142" s="330"/>
      <c r="BW142" s="330"/>
      <c r="BX142" s="330"/>
      <c r="BY142" s="330"/>
      <c r="BZ142" s="330"/>
      <c r="CA142" s="330"/>
      <c r="CB142" s="330"/>
      <c r="CC142" s="330"/>
      <c r="CD142" s="330"/>
      <c r="CE142" s="330"/>
      <c r="CF142" s="330"/>
      <c r="CG142" s="330"/>
      <c r="CH142" s="330"/>
      <c r="CI142" s="330"/>
      <c r="CJ142" s="330"/>
      <c r="CK142" s="330"/>
      <c r="CL142" s="330"/>
      <c r="CM142" s="330"/>
      <c r="CN142" s="330"/>
      <c r="CO142" s="330"/>
      <c r="CP142" s="330"/>
      <c r="CQ142" s="330"/>
      <c r="CR142" s="330"/>
      <c r="CS142" s="330"/>
      <c r="CT142" s="330"/>
      <c r="CU142" s="330"/>
      <c r="CV142" s="330"/>
      <c r="CW142" s="330"/>
      <c r="CX142" s="330"/>
      <c r="CY142" s="330"/>
      <c r="CZ142" s="330"/>
      <c r="DA142" s="330"/>
      <c r="DB142" s="330"/>
      <c r="DC142" s="330"/>
      <c r="DD142" s="330"/>
      <c r="DE142" s="330"/>
      <c r="DF142" s="330"/>
      <c r="DG142" s="330"/>
      <c r="DH142" s="330"/>
      <c r="DI142" s="330"/>
      <c r="DJ142" s="330"/>
      <c r="DK142" s="330"/>
      <c r="DL142" s="330"/>
      <c r="DM142" s="330"/>
      <c r="DN142" s="330"/>
      <c r="DO142" s="330"/>
      <c r="DP142" s="330"/>
      <c r="DQ142" s="330"/>
      <c r="DR142" s="330"/>
      <c r="DS142" s="330"/>
      <c r="DT142" s="330"/>
      <c r="DU142" s="330"/>
      <c r="DV142" s="330"/>
      <c r="DW142" s="330"/>
      <c r="DX142" s="330"/>
      <c r="DY142" s="330"/>
      <c r="DZ142" s="330"/>
      <c r="EA142" s="330"/>
      <c r="EB142" s="330"/>
      <c r="EC142" s="330"/>
      <c r="ED142" s="330"/>
      <c r="EE142" s="330"/>
      <c r="EF142" s="330"/>
      <c r="EG142" s="330"/>
      <c r="EH142" s="330"/>
      <c r="EI142" s="330"/>
      <c r="EJ142" s="330"/>
      <c r="EK142" s="330"/>
      <c r="EL142" s="330"/>
      <c r="EM142" s="330"/>
      <c r="EN142" s="330"/>
      <c r="EO142" s="330"/>
      <c r="EP142" s="330"/>
      <c r="EQ142" s="330"/>
      <c r="ER142" s="330"/>
      <c r="ES142" s="330"/>
      <c r="ET142" s="330"/>
      <c r="EU142" s="330"/>
      <c r="EV142" s="330"/>
      <c r="EW142" s="330"/>
      <c r="EX142" s="330"/>
      <c r="EY142" s="330"/>
      <c r="EZ142" s="330"/>
      <c r="FA142" s="330"/>
      <c r="FB142" s="330"/>
      <c r="FC142" s="330"/>
      <c r="FD142" s="330"/>
      <c r="FE142" s="330"/>
      <c r="FF142" s="330"/>
    </row>
    <row r="143" spans="1:162">
      <c r="B143" s="398"/>
      <c r="C143" s="330"/>
      <c r="D143" s="330"/>
      <c r="E143" s="330"/>
      <c r="F143" s="330"/>
      <c r="G143" s="330"/>
      <c r="H143" s="330"/>
      <c r="I143" s="330"/>
      <c r="J143" s="330"/>
      <c r="K143" s="330"/>
      <c r="L143" s="330"/>
      <c r="M143" s="330"/>
      <c r="N143" s="330"/>
      <c r="O143" s="330"/>
      <c r="P143" s="330"/>
      <c r="Q143" s="330"/>
      <c r="R143" s="330"/>
      <c r="S143" s="330"/>
      <c r="T143" s="330"/>
      <c r="U143" s="330"/>
      <c r="V143" s="330"/>
      <c r="W143" s="330"/>
      <c r="X143" s="330"/>
      <c r="Y143" s="330"/>
      <c r="Z143" s="330"/>
      <c r="AA143" s="330"/>
      <c r="AB143" s="330"/>
      <c r="AC143" s="330"/>
      <c r="AD143" s="330"/>
      <c r="AE143" s="330"/>
      <c r="AF143" s="330"/>
      <c r="AG143" s="330"/>
      <c r="AH143" s="330"/>
      <c r="AI143" s="330"/>
      <c r="AJ143" s="330"/>
      <c r="AK143" s="330"/>
      <c r="AL143" s="330"/>
      <c r="AM143" s="330"/>
      <c r="AN143" s="330"/>
      <c r="AO143" s="330"/>
      <c r="AP143" s="330"/>
      <c r="AQ143" s="330"/>
      <c r="AR143" s="330"/>
      <c r="AS143" s="330"/>
      <c r="AT143" s="330"/>
      <c r="AU143" s="330"/>
      <c r="AV143" s="330"/>
      <c r="AW143" s="330"/>
      <c r="AX143" s="330"/>
      <c r="AY143" s="330"/>
      <c r="AZ143" s="330"/>
      <c r="BA143" s="330"/>
      <c r="BB143" s="330"/>
      <c r="BC143" s="330"/>
      <c r="BD143" s="330"/>
      <c r="BE143" s="330"/>
      <c r="BF143" s="330"/>
      <c r="BG143" s="330"/>
      <c r="BH143" s="330"/>
      <c r="BI143" s="330"/>
      <c r="BJ143" s="330"/>
      <c r="BK143" s="330"/>
      <c r="BL143" s="330"/>
      <c r="BM143" s="330"/>
      <c r="BN143" s="330"/>
      <c r="BO143" s="330"/>
      <c r="BP143" s="330"/>
      <c r="BQ143" s="330"/>
      <c r="BR143" s="330"/>
      <c r="BS143" s="330"/>
      <c r="BT143" s="330"/>
      <c r="BU143" s="330"/>
      <c r="BV143" s="330"/>
      <c r="BW143" s="330"/>
      <c r="BX143" s="330"/>
      <c r="BY143" s="330"/>
      <c r="BZ143" s="330"/>
      <c r="CA143" s="330"/>
      <c r="CB143" s="330"/>
      <c r="CC143" s="330"/>
      <c r="CD143" s="330"/>
      <c r="CE143" s="330"/>
      <c r="CF143" s="330"/>
      <c r="CG143" s="330"/>
      <c r="CH143" s="330"/>
      <c r="CI143" s="330"/>
      <c r="CJ143" s="330"/>
      <c r="CK143" s="330"/>
      <c r="CL143" s="330"/>
      <c r="CM143" s="330"/>
      <c r="CN143" s="330"/>
      <c r="CO143" s="330"/>
      <c r="CP143" s="330"/>
      <c r="CQ143" s="330"/>
      <c r="CR143" s="330"/>
      <c r="CS143" s="330"/>
      <c r="CT143" s="330"/>
      <c r="CU143" s="330"/>
      <c r="CV143" s="330"/>
      <c r="CW143" s="330"/>
      <c r="CX143" s="330"/>
      <c r="CY143" s="330"/>
      <c r="CZ143" s="330"/>
      <c r="DA143" s="330"/>
      <c r="DB143" s="330"/>
      <c r="DC143" s="330"/>
      <c r="DD143" s="330"/>
      <c r="DE143" s="330"/>
      <c r="DF143" s="330"/>
      <c r="DG143" s="330"/>
      <c r="DH143" s="330"/>
      <c r="DI143" s="330"/>
      <c r="DJ143" s="330"/>
      <c r="DK143" s="330"/>
      <c r="DL143" s="330"/>
      <c r="DM143" s="330"/>
      <c r="DN143" s="330"/>
      <c r="DO143" s="330"/>
      <c r="DP143" s="330"/>
      <c r="DQ143" s="330"/>
      <c r="DR143" s="330"/>
      <c r="DS143" s="330"/>
      <c r="DT143" s="330"/>
      <c r="DU143" s="330"/>
      <c r="DV143" s="330"/>
      <c r="DW143" s="330"/>
      <c r="DX143" s="330"/>
      <c r="DY143" s="330"/>
      <c r="DZ143" s="330"/>
      <c r="EA143" s="330"/>
      <c r="EB143" s="330"/>
      <c r="EC143" s="330"/>
      <c r="ED143" s="330"/>
      <c r="EE143" s="330"/>
      <c r="EF143" s="330"/>
      <c r="EG143" s="330"/>
      <c r="EH143" s="330"/>
      <c r="EI143" s="330"/>
      <c r="EJ143" s="330"/>
      <c r="EK143" s="330"/>
      <c r="EL143" s="330"/>
      <c r="EM143" s="330"/>
      <c r="EN143" s="330"/>
      <c r="EO143" s="330"/>
      <c r="EP143" s="330"/>
      <c r="EQ143" s="330"/>
      <c r="ER143" s="330"/>
      <c r="ES143" s="330"/>
      <c r="ET143" s="330"/>
      <c r="EU143" s="330"/>
      <c r="EV143" s="330"/>
      <c r="EW143" s="330"/>
      <c r="EX143" s="330"/>
      <c r="EY143" s="330"/>
      <c r="EZ143" s="330"/>
      <c r="FA143" s="330"/>
      <c r="FB143" s="330"/>
      <c r="FC143" s="330"/>
      <c r="FD143" s="330"/>
      <c r="FE143" s="330"/>
      <c r="FF143" s="330"/>
    </row>
    <row r="144" spans="1:162">
      <c r="B144" s="398"/>
      <c r="C144" s="330"/>
      <c r="D144" s="330"/>
      <c r="E144" s="330"/>
      <c r="F144" s="330"/>
      <c r="G144" s="330"/>
      <c r="H144" s="330"/>
      <c r="I144" s="330"/>
      <c r="J144" s="330"/>
      <c r="K144" s="330"/>
      <c r="L144" s="330"/>
      <c r="M144" s="330"/>
      <c r="N144" s="330"/>
      <c r="O144" s="330"/>
      <c r="P144" s="330"/>
      <c r="Q144" s="330"/>
      <c r="R144" s="330"/>
      <c r="S144" s="330"/>
      <c r="T144" s="330"/>
      <c r="U144" s="330"/>
      <c r="V144" s="330"/>
      <c r="W144" s="330"/>
      <c r="X144" s="330"/>
      <c r="Y144" s="330"/>
      <c r="Z144" s="330"/>
      <c r="AA144" s="330"/>
      <c r="AB144" s="330"/>
      <c r="AC144" s="330"/>
      <c r="AD144" s="330"/>
      <c r="AE144" s="330"/>
      <c r="AF144" s="330"/>
      <c r="AG144" s="330"/>
      <c r="AH144" s="330"/>
      <c r="AI144" s="330"/>
      <c r="AJ144" s="330"/>
      <c r="AK144" s="330"/>
      <c r="AL144" s="330"/>
      <c r="AM144" s="330"/>
      <c r="AN144" s="330"/>
      <c r="AO144" s="330"/>
      <c r="AP144" s="330"/>
      <c r="AQ144" s="330"/>
      <c r="AR144" s="330"/>
      <c r="AS144" s="330"/>
      <c r="AT144" s="330"/>
      <c r="AU144" s="330"/>
      <c r="AV144" s="330"/>
      <c r="AW144" s="330"/>
      <c r="AX144" s="330"/>
      <c r="AY144" s="330"/>
      <c r="AZ144" s="330"/>
      <c r="BA144" s="330"/>
      <c r="BB144" s="330"/>
      <c r="BC144" s="330"/>
      <c r="BD144" s="330"/>
      <c r="BE144" s="330"/>
      <c r="BF144" s="330"/>
      <c r="BG144" s="330"/>
      <c r="BH144" s="330"/>
      <c r="BI144" s="330"/>
      <c r="BJ144" s="330"/>
      <c r="BK144" s="330"/>
      <c r="BL144" s="330"/>
      <c r="BM144" s="330"/>
      <c r="BN144" s="330"/>
      <c r="BO144" s="330"/>
      <c r="BP144" s="330"/>
      <c r="BQ144" s="330"/>
      <c r="BR144" s="330"/>
      <c r="BS144" s="330"/>
      <c r="BT144" s="330"/>
      <c r="BU144" s="330"/>
      <c r="BV144" s="330"/>
      <c r="BW144" s="330"/>
      <c r="BX144" s="330"/>
      <c r="BY144" s="330"/>
      <c r="BZ144" s="330"/>
      <c r="CA144" s="330"/>
      <c r="CB144" s="330"/>
      <c r="CC144" s="330"/>
      <c r="CD144" s="330"/>
      <c r="CE144" s="330"/>
      <c r="CF144" s="330"/>
      <c r="CG144" s="330"/>
      <c r="CH144" s="330"/>
      <c r="CI144" s="330"/>
      <c r="CJ144" s="330"/>
      <c r="CK144" s="330"/>
      <c r="CL144" s="330"/>
      <c r="CM144" s="330"/>
      <c r="CN144" s="330"/>
      <c r="CO144" s="330"/>
      <c r="CP144" s="330"/>
      <c r="CQ144" s="330"/>
      <c r="CR144" s="330"/>
      <c r="CS144" s="330"/>
      <c r="CT144" s="330"/>
      <c r="CU144" s="330"/>
      <c r="CV144" s="330"/>
      <c r="CW144" s="330"/>
      <c r="CX144" s="330"/>
      <c r="CY144" s="330"/>
      <c r="CZ144" s="330"/>
      <c r="DA144" s="330"/>
      <c r="DB144" s="330"/>
      <c r="DC144" s="330"/>
      <c r="DD144" s="330"/>
      <c r="DE144" s="330"/>
      <c r="DF144" s="330"/>
      <c r="DG144" s="330"/>
      <c r="DH144" s="330"/>
      <c r="DI144" s="330"/>
      <c r="DJ144" s="330"/>
      <c r="DK144" s="330"/>
      <c r="DL144" s="330"/>
      <c r="DM144" s="330"/>
      <c r="DN144" s="330"/>
      <c r="DO144" s="330"/>
      <c r="DP144" s="330"/>
      <c r="DQ144" s="330"/>
      <c r="DR144" s="330"/>
      <c r="DS144" s="330"/>
      <c r="DT144" s="330"/>
      <c r="DU144" s="330"/>
      <c r="DV144" s="330"/>
      <c r="DW144" s="330"/>
      <c r="DX144" s="330"/>
      <c r="DY144" s="330"/>
      <c r="DZ144" s="330"/>
      <c r="EA144" s="330"/>
      <c r="EB144" s="330"/>
      <c r="EC144" s="330"/>
      <c r="ED144" s="330"/>
      <c r="EE144" s="330"/>
      <c r="EF144" s="330"/>
      <c r="EG144" s="330"/>
      <c r="EH144" s="330"/>
      <c r="EI144" s="330"/>
      <c r="EJ144" s="330"/>
      <c r="EK144" s="330"/>
      <c r="EL144" s="330"/>
      <c r="EM144" s="330"/>
      <c r="EN144" s="330"/>
      <c r="EO144" s="330"/>
      <c r="EP144" s="330"/>
      <c r="EQ144" s="330"/>
      <c r="ER144" s="330"/>
      <c r="ES144" s="330"/>
      <c r="ET144" s="330"/>
      <c r="EU144" s="330"/>
      <c r="EV144" s="330"/>
      <c r="EW144" s="330"/>
      <c r="EX144" s="330"/>
      <c r="EY144" s="330"/>
      <c r="EZ144" s="330"/>
      <c r="FA144" s="330"/>
      <c r="FB144" s="330"/>
      <c r="FC144" s="330"/>
      <c r="FD144" s="330"/>
      <c r="FE144" s="330"/>
      <c r="FF144" s="330"/>
    </row>
    <row r="145" spans="2:162">
      <c r="B145" s="398"/>
      <c r="C145" s="330"/>
      <c r="D145" s="330"/>
      <c r="E145" s="330"/>
      <c r="F145" s="330"/>
      <c r="G145" s="330"/>
      <c r="H145" s="330"/>
      <c r="I145" s="330"/>
      <c r="J145" s="330"/>
      <c r="K145" s="330"/>
      <c r="L145" s="330"/>
      <c r="M145" s="330"/>
      <c r="N145" s="330"/>
      <c r="O145" s="330"/>
      <c r="P145" s="330"/>
      <c r="Q145" s="330"/>
      <c r="R145" s="330"/>
      <c r="S145" s="330"/>
      <c r="T145" s="330"/>
      <c r="U145" s="330"/>
      <c r="V145" s="330"/>
      <c r="W145" s="330"/>
      <c r="X145" s="330"/>
      <c r="Y145" s="330"/>
      <c r="Z145" s="330"/>
      <c r="AA145" s="330"/>
      <c r="AB145" s="330"/>
      <c r="AC145" s="330"/>
      <c r="AD145" s="330"/>
      <c r="AE145" s="330"/>
      <c r="AF145" s="330"/>
      <c r="AG145" s="330"/>
      <c r="AH145" s="330"/>
      <c r="AI145" s="330"/>
      <c r="AJ145" s="330"/>
      <c r="AK145" s="330"/>
      <c r="AL145" s="330"/>
      <c r="AM145" s="330"/>
      <c r="AN145" s="330"/>
      <c r="AO145" s="330"/>
      <c r="AP145" s="330"/>
      <c r="AQ145" s="330"/>
      <c r="AR145" s="330"/>
      <c r="AS145" s="330"/>
      <c r="AT145" s="330"/>
      <c r="AU145" s="330"/>
      <c r="AV145" s="330"/>
      <c r="AW145" s="330"/>
      <c r="AX145" s="330"/>
      <c r="AY145" s="330"/>
      <c r="AZ145" s="330"/>
      <c r="BA145" s="330"/>
      <c r="BB145" s="330"/>
      <c r="BC145" s="330"/>
      <c r="BD145" s="330"/>
      <c r="BE145" s="330"/>
      <c r="BF145" s="330"/>
      <c r="BG145" s="330"/>
      <c r="BH145" s="330"/>
      <c r="BI145" s="330"/>
      <c r="BJ145" s="330"/>
      <c r="BK145" s="330"/>
      <c r="BL145" s="330"/>
      <c r="BM145" s="330"/>
      <c r="BN145" s="330"/>
      <c r="BO145" s="330"/>
      <c r="BP145" s="330"/>
      <c r="BQ145" s="330"/>
      <c r="BR145" s="330"/>
      <c r="BS145" s="330"/>
      <c r="BT145" s="330"/>
      <c r="BU145" s="330"/>
      <c r="BV145" s="330"/>
      <c r="BW145" s="330"/>
      <c r="BX145" s="330"/>
      <c r="BY145" s="330"/>
      <c r="BZ145" s="330"/>
      <c r="CA145" s="330"/>
      <c r="CB145" s="330"/>
      <c r="CC145" s="330"/>
      <c r="CD145" s="330"/>
      <c r="CE145" s="330"/>
      <c r="CF145" s="330"/>
      <c r="CG145" s="330"/>
      <c r="CH145" s="330"/>
      <c r="CI145" s="330"/>
      <c r="CJ145" s="330"/>
      <c r="CK145" s="330"/>
      <c r="CL145" s="330"/>
      <c r="CM145" s="330"/>
      <c r="CN145" s="330"/>
      <c r="CO145" s="330"/>
      <c r="CP145" s="330"/>
      <c r="CQ145" s="330"/>
      <c r="CR145" s="330"/>
      <c r="CS145" s="330"/>
      <c r="CT145" s="330"/>
      <c r="CU145" s="330"/>
      <c r="CV145" s="330"/>
      <c r="CW145" s="330"/>
      <c r="CX145" s="330"/>
      <c r="CY145" s="330"/>
      <c r="CZ145" s="330"/>
      <c r="DA145" s="330"/>
      <c r="DB145" s="330"/>
      <c r="DC145" s="330"/>
      <c r="DD145" s="330"/>
      <c r="DE145" s="330"/>
      <c r="DF145" s="330"/>
      <c r="DG145" s="330"/>
      <c r="DH145" s="330"/>
      <c r="DI145" s="330"/>
      <c r="DJ145" s="330"/>
      <c r="DK145" s="330"/>
      <c r="DL145" s="330"/>
      <c r="DM145" s="330"/>
      <c r="DN145" s="330"/>
      <c r="DO145" s="330"/>
      <c r="DP145" s="330"/>
      <c r="DQ145" s="330"/>
      <c r="DR145" s="330"/>
      <c r="DS145" s="330"/>
      <c r="DT145" s="330"/>
      <c r="DU145" s="330"/>
      <c r="DV145" s="330"/>
      <c r="DW145" s="330"/>
      <c r="DX145" s="330"/>
      <c r="DY145" s="330"/>
      <c r="DZ145" s="330"/>
      <c r="EA145" s="330"/>
      <c r="EB145" s="330"/>
      <c r="EC145" s="330"/>
      <c r="ED145" s="330"/>
      <c r="EE145" s="330"/>
      <c r="EF145" s="330"/>
      <c r="EG145" s="330"/>
      <c r="EH145" s="330"/>
      <c r="EI145" s="330"/>
      <c r="EJ145" s="330"/>
      <c r="EK145" s="330"/>
      <c r="EL145" s="330"/>
      <c r="EM145" s="330"/>
      <c r="EN145" s="330"/>
      <c r="EO145" s="330"/>
      <c r="EP145" s="330"/>
      <c r="EQ145" s="330"/>
      <c r="ER145" s="330"/>
      <c r="ES145" s="330"/>
      <c r="ET145" s="330"/>
      <c r="EU145" s="330"/>
      <c r="EV145" s="330"/>
      <c r="EW145" s="330"/>
      <c r="EX145" s="330"/>
      <c r="EY145" s="330"/>
      <c r="EZ145" s="330"/>
      <c r="FA145" s="330"/>
      <c r="FB145" s="330"/>
      <c r="FC145" s="330"/>
      <c r="FD145" s="330"/>
      <c r="FE145" s="330"/>
      <c r="FF145" s="330"/>
    </row>
  </sheetData>
  <sheetProtection algorithmName="SHA-512" hashValue="VHhGruPg9xNvwyOd6hBoGa68/kVsWkjk5U7N5oBy06VCmu5RT0G7EN5c0Oo6APG2xNXgOM34lIzRqq9kORONyw==" saltValue="GFmwd538o9sYCaC1ipT05Q==" spinCount="100000" sheet="1" formatCells="0"/>
  <mergeCells count="4">
    <mergeCell ref="FD4:FD5"/>
    <mergeCell ref="FE4:FE5"/>
    <mergeCell ref="FF4:FF5"/>
    <mergeCell ref="A29:C29"/>
  </mergeCells>
  <phoneticPr fontId="12"/>
  <conditionalFormatting sqref="D5:EW9">
    <cfRule type="containsBlanks" dxfId="67" priority="6">
      <formula>LEN(TRIM(D5))=0</formula>
    </cfRule>
  </conditionalFormatting>
  <conditionalFormatting sqref="D6:EW7">
    <cfRule type="cellIs" dxfId="66" priority="16" operator="equal">
      <formula>"-"</formula>
    </cfRule>
  </conditionalFormatting>
  <conditionalFormatting sqref="D8:EW9">
    <cfRule type="expression" dxfId="65" priority="4">
      <formula>D8&lt;&gt;"-"</formula>
    </cfRule>
  </conditionalFormatting>
  <conditionalFormatting sqref="D11:EW11">
    <cfRule type="containsBlanks" dxfId="64" priority="1">
      <formula>LEN(TRIM(D11))=0</formula>
    </cfRule>
  </conditionalFormatting>
  <conditionalFormatting sqref="D29:EW29">
    <cfRule type="cellIs" dxfId="63" priority="169" operator="notEqual">
      <formula>"○"</formula>
    </cfRule>
  </conditionalFormatting>
  <dataValidations count="7">
    <dataValidation type="decimal" operator="greaterThanOrEqual" allowBlank="1" showInputMessage="1" showErrorMessage="1" error="正の値で入力してください" sqref="D24:EW24" xr:uid="{00000000-0002-0000-0900-000001000000}">
      <formula1>0</formula1>
    </dataValidation>
    <dataValidation type="decimal" operator="greaterThanOrEqual" allowBlank="1" showInputMessage="1" showErrorMessage="1" error="正の値で入力してください。" sqref="D11:EW23" xr:uid="{00000000-0002-0000-0900-000004000000}">
      <formula1>0</formula1>
    </dataValidation>
    <dataValidation type="list" allowBlank="1" showInputMessage="1" showErrorMessage="1" sqref="D7:EW7" xr:uid="{AABCF687-96D7-4C0C-9C55-6E9DC2EDBC00}">
      <formula1>$FB$32:$FB$35</formula1>
    </dataValidation>
    <dataValidation type="list" allowBlank="1" showInputMessage="1" showErrorMessage="1" sqref="D6:EW6" xr:uid="{DA28A721-672E-487F-BA6A-5CFDC003CDF8}">
      <formula1>$EZ$32:$EZ$40</formula1>
    </dataValidation>
    <dataValidation type="list" allowBlank="1" showInputMessage="1" showErrorMessage="1" sqref="D8:EW9" xr:uid="{1B8E87FD-938C-4692-826B-6263830E09A1}">
      <formula1>$FD$41:$FD$42</formula1>
    </dataValidation>
    <dataValidation type="list" allowBlank="1" showInputMessage="1" showErrorMessage="1" sqref="EX7:EX9" xr:uid="{00000000-0002-0000-0900-000005000000}">
      <formula1>"－,1.FIT対象電源,2.FIT非対象電源"</formula1>
    </dataValidation>
    <dataValidation type="list" allowBlank="1" showInputMessage="1" showErrorMessage="1" sqref="EX6:EX9" xr:uid="{00000000-0002-0000-0900-000006000000}">
      <formula1>$FK$33:$FK$42</formula1>
    </dataValidation>
  </dataValidations>
  <pageMargins left="0.74803149606299213" right="0.74803149606299213" top="0.98425196850393704" bottom="0.98425196850393704" header="0.51181102362204722" footer="0.51181102362204722"/>
  <pageSetup paperSize="9" scale="60" orientation="landscape"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54F46-8953-483E-95F6-57034CA36B50}">
  <sheetPr codeName="Sheet2">
    <tabColor rgb="FF006600"/>
  </sheetPr>
  <dimension ref="A1:I18"/>
  <sheetViews>
    <sheetView workbookViewId="0"/>
  </sheetViews>
  <sheetFormatPr defaultRowHeight="13.2"/>
  <cols>
    <col min="1" max="1" width="3.33203125" customWidth="1"/>
    <col min="2" max="2" width="9.88671875" customWidth="1"/>
    <col min="4" max="5" width="14.21875" customWidth="1"/>
    <col min="6" max="7" width="18.6640625" customWidth="1"/>
    <col min="9" max="9" width="31" customWidth="1"/>
  </cols>
  <sheetData>
    <row r="1" spans="1:9" ht="18" customHeight="1">
      <c r="A1" s="69" t="s">
        <v>1232</v>
      </c>
      <c r="B1" s="69"/>
      <c r="D1" s="2"/>
      <c r="E1" s="2"/>
      <c r="F1" s="2"/>
      <c r="G1" s="2"/>
      <c r="H1" s="318" t="s">
        <v>2707</v>
      </c>
    </row>
    <row r="2" spans="1:9">
      <c r="A2" s="2"/>
      <c r="B2" s="2"/>
      <c r="C2" s="340" t="s">
        <v>1161</v>
      </c>
      <c r="D2" s="2"/>
      <c r="E2" s="2"/>
      <c r="F2" s="2"/>
      <c r="G2" s="2"/>
      <c r="H2" s="2"/>
      <c r="I2" s="2"/>
    </row>
    <row r="3" spans="1:9">
      <c r="A3" s="2"/>
      <c r="B3" s="2"/>
      <c r="C3" s="340" t="s">
        <v>1250</v>
      </c>
      <c r="E3" s="2"/>
      <c r="F3" s="2"/>
      <c r="G3" s="2"/>
      <c r="H3" s="2"/>
      <c r="I3" s="2"/>
    </row>
    <row r="4" spans="1:9" ht="159.75" customHeight="1" thickBot="1">
      <c r="A4" s="2"/>
      <c r="B4" s="2"/>
      <c r="C4" s="2"/>
      <c r="D4" s="2"/>
      <c r="E4" s="2"/>
      <c r="F4" s="2"/>
      <c r="G4" s="2"/>
      <c r="H4" s="2"/>
      <c r="I4" s="2"/>
    </row>
    <row r="5" spans="1:9" ht="22.2" thickBot="1">
      <c r="A5" s="2"/>
      <c r="B5" s="2"/>
      <c r="C5" s="1247" t="s">
        <v>1028</v>
      </c>
      <c r="D5" s="1248"/>
      <c r="E5" s="1249"/>
      <c r="F5" s="401" t="s">
        <v>1528</v>
      </c>
      <c r="G5" s="402" t="s">
        <v>1529</v>
      </c>
      <c r="H5" s="2"/>
      <c r="I5" s="2"/>
    </row>
    <row r="6" spans="1:9" ht="29.25" customHeight="1" thickTop="1">
      <c r="A6" s="2"/>
      <c r="B6" s="1256" t="s">
        <v>1598</v>
      </c>
      <c r="C6" s="403" t="s">
        <v>21</v>
      </c>
      <c r="D6" s="1254" t="s">
        <v>3</v>
      </c>
      <c r="E6" s="1255"/>
      <c r="F6" s="890"/>
      <c r="G6" s="798"/>
      <c r="H6" s="2"/>
      <c r="I6" s="435" t="str">
        <f t="shared" ref="I6:I12" si="0">IF(G6&gt;F6,"&lt;入力エラー&gt;転売量が調達量を超えていますので修正してください。","")</f>
        <v/>
      </c>
    </row>
    <row r="7" spans="1:9" ht="29.25" customHeight="1">
      <c r="A7" s="2"/>
      <c r="B7" s="1257"/>
      <c r="C7" s="404" t="s">
        <v>20</v>
      </c>
      <c r="D7" s="1250" t="s">
        <v>1754</v>
      </c>
      <c r="E7" s="1251"/>
      <c r="F7" s="801">
        <v>5000</v>
      </c>
      <c r="G7" s="802"/>
      <c r="H7" s="2"/>
      <c r="I7" s="435" t="str">
        <f t="shared" si="0"/>
        <v/>
      </c>
    </row>
    <row r="8" spans="1:9" ht="29.25" customHeight="1">
      <c r="A8" s="2"/>
      <c r="B8" s="1242" t="s">
        <v>1586</v>
      </c>
      <c r="C8" s="405" t="s">
        <v>20</v>
      </c>
      <c r="D8" s="1252" t="s">
        <v>1035</v>
      </c>
      <c r="E8" s="1253"/>
      <c r="F8" s="803">
        <v>10000</v>
      </c>
      <c r="G8" s="804"/>
      <c r="H8" s="2"/>
      <c r="I8" s="435" t="str">
        <f t="shared" si="0"/>
        <v/>
      </c>
    </row>
    <row r="9" spans="1:9" ht="29.25" customHeight="1">
      <c r="A9" s="2"/>
      <c r="B9" s="1243"/>
      <c r="C9" s="403" t="s">
        <v>20</v>
      </c>
      <c r="D9" s="1254" t="s">
        <v>1036</v>
      </c>
      <c r="E9" s="1255"/>
      <c r="F9" s="799">
        <v>20000</v>
      </c>
      <c r="G9" s="800"/>
      <c r="H9" s="2"/>
      <c r="I9" s="435" t="str">
        <f t="shared" si="0"/>
        <v/>
      </c>
    </row>
    <row r="10" spans="1:9" ht="29.25" customHeight="1">
      <c r="A10" s="2"/>
      <c r="B10" s="1243"/>
      <c r="C10" s="403" t="s">
        <v>20</v>
      </c>
      <c r="D10" s="1254" t="s">
        <v>1582</v>
      </c>
      <c r="E10" s="1255"/>
      <c r="F10" s="799">
        <v>5000</v>
      </c>
      <c r="G10" s="800"/>
      <c r="H10" s="2"/>
      <c r="I10" s="435" t="str">
        <f t="shared" si="0"/>
        <v/>
      </c>
    </row>
    <row r="11" spans="1:9" ht="29.25" customHeight="1">
      <c r="A11" s="2"/>
      <c r="B11" s="1243"/>
      <c r="C11" s="405" t="s">
        <v>1033</v>
      </c>
      <c r="D11" s="1252" t="s">
        <v>1671</v>
      </c>
      <c r="E11" s="1253"/>
      <c r="F11" s="803">
        <v>10000</v>
      </c>
      <c r="G11" s="804">
        <v>5000</v>
      </c>
      <c r="H11" s="2"/>
      <c r="I11" s="435" t="str">
        <f t="shared" si="0"/>
        <v/>
      </c>
    </row>
    <row r="12" spans="1:9" ht="29.25" customHeight="1" thickBot="1">
      <c r="A12" s="2"/>
      <c r="B12" s="1244"/>
      <c r="C12" s="588" t="s">
        <v>1033</v>
      </c>
      <c r="D12" s="1245" t="s">
        <v>575</v>
      </c>
      <c r="E12" s="1246"/>
      <c r="F12" s="805">
        <v>20000</v>
      </c>
      <c r="G12" s="806"/>
      <c r="H12" s="2"/>
      <c r="I12" s="435" t="str">
        <f t="shared" si="0"/>
        <v/>
      </c>
    </row>
    <row r="13" spans="1:9">
      <c r="A13" s="2"/>
      <c r="B13" s="2"/>
      <c r="C13" s="2"/>
      <c r="D13" s="2"/>
      <c r="E13" s="2"/>
      <c r="F13" s="2"/>
      <c r="G13" s="2"/>
      <c r="H13" s="2"/>
      <c r="I13" s="2"/>
    </row>
    <row r="14" spans="1:9">
      <c r="A14" s="2"/>
      <c r="B14" s="2"/>
      <c r="C14" s="2"/>
      <c r="D14" s="2"/>
      <c r="E14" s="2"/>
      <c r="F14" s="2"/>
      <c r="G14" s="435"/>
      <c r="H14" s="2"/>
      <c r="I14" s="2"/>
    </row>
    <row r="15" spans="1:9" ht="70.5" customHeight="1">
      <c r="A15" s="2"/>
      <c r="B15" s="2"/>
      <c r="C15" s="2"/>
      <c r="D15" s="2"/>
      <c r="E15" s="2"/>
      <c r="F15" s="2"/>
      <c r="G15" s="435" t="str">
        <f>IF(COUNTIF($F$6:$G$12, "&lt;0")&gt;0, "&lt;入力エラー&gt;調達量および転売量は0以上の値で入力してください", "")</f>
        <v/>
      </c>
      <c r="H15" s="2"/>
      <c r="I15" s="2"/>
    </row>
    <row r="16" spans="1:9">
      <c r="A16" s="2"/>
      <c r="B16" s="2"/>
      <c r="C16" s="2"/>
      <c r="D16" s="2"/>
      <c r="E16" s="2"/>
      <c r="F16" s="2"/>
      <c r="G16" s="2"/>
      <c r="H16" s="2"/>
      <c r="I16" s="2"/>
    </row>
    <row r="17" spans="1:9">
      <c r="A17" s="2"/>
      <c r="B17" s="2"/>
      <c r="C17" s="2"/>
      <c r="D17" s="2"/>
      <c r="E17" s="2"/>
      <c r="F17" s="2"/>
      <c r="G17" s="2"/>
      <c r="H17" s="2"/>
      <c r="I17" s="2"/>
    </row>
    <row r="18" spans="1:9">
      <c r="I18" s="2"/>
    </row>
  </sheetData>
  <sheetProtection algorithmName="SHA-512" hashValue="eY9pGK0gxTi20YeMgt9sGI/2hjBdrBDT1V6jFVHQcUZFn9Rsu/BxFb+4LhpWiDg2WwdvMlnN62wXHnxWj1jrpw==" saltValue="8yrukG7QmFWg3SUtRK50yA==" spinCount="100000" sheet="1" formatCells="0"/>
  <mergeCells count="10">
    <mergeCell ref="B8:B12"/>
    <mergeCell ref="D12:E12"/>
    <mergeCell ref="C5:E5"/>
    <mergeCell ref="D7:E7"/>
    <mergeCell ref="D8:E8"/>
    <mergeCell ref="D9:E9"/>
    <mergeCell ref="D10:E10"/>
    <mergeCell ref="D11:E11"/>
    <mergeCell ref="D6:E6"/>
    <mergeCell ref="B6:B7"/>
  </mergeCells>
  <phoneticPr fontId="12"/>
  <conditionalFormatting sqref="F6:G12">
    <cfRule type="cellIs" dxfId="62" priority="1" operator="lessThan">
      <formula>0</formula>
    </cfRule>
    <cfRule type="containsBlanks" dxfId="61" priority="5">
      <formula>LEN(TRIM(F6))=0</formula>
    </cfRule>
  </conditionalFormatting>
  <conditionalFormatting sqref="G6:G12">
    <cfRule type="expression" dxfId="60" priority="2">
      <formula>$F6&lt;$G6</formula>
    </cfRule>
  </conditionalFormatting>
  <pageMargins left="0.7" right="0.7" top="0.75" bottom="0.75" header="0.3" footer="0.3"/>
  <pageSetup paperSize="9" orientation="portrait" verticalDpi="0"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642ED-A824-49FC-88AE-69F894BA4568}">
  <sheetPr codeName="Sheet5">
    <tabColor rgb="FF006600"/>
  </sheetPr>
  <dimension ref="A1:I12"/>
  <sheetViews>
    <sheetView workbookViewId="0"/>
  </sheetViews>
  <sheetFormatPr defaultRowHeight="13.2"/>
  <cols>
    <col min="1" max="1" width="2.77734375" customWidth="1"/>
    <col min="2" max="2" width="9.88671875" customWidth="1"/>
    <col min="3" max="3" width="25.33203125" customWidth="1"/>
    <col min="4" max="4" width="21.88671875" customWidth="1"/>
    <col min="5" max="5" width="18.88671875" customWidth="1"/>
  </cols>
  <sheetData>
    <row r="1" spans="1:9" ht="21" customHeight="1">
      <c r="A1" s="69" t="s">
        <v>1233</v>
      </c>
      <c r="C1" s="2"/>
      <c r="D1" s="2"/>
      <c r="E1" s="2"/>
      <c r="F1" s="318" t="s">
        <v>2708</v>
      </c>
      <c r="G1" s="2"/>
      <c r="H1" s="2"/>
      <c r="I1" s="2"/>
    </row>
    <row r="2" spans="1:9">
      <c r="A2" s="2"/>
      <c r="B2" s="340" t="s">
        <v>1159</v>
      </c>
      <c r="D2" s="2"/>
      <c r="E2" s="2"/>
      <c r="F2" s="2"/>
      <c r="G2" s="2"/>
      <c r="H2" s="2"/>
      <c r="I2" s="2"/>
    </row>
    <row r="3" spans="1:9" ht="85.5" customHeight="1" thickBot="1">
      <c r="A3" s="2"/>
      <c r="B3" s="2"/>
      <c r="C3" s="2"/>
      <c r="D3" s="2"/>
      <c r="E3" s="2"/>
      <c r="F3" s="2"/>
      <c r="G3" s="2"/>
      <c r="H3" s="2"/>
      <c r="I3" s="2"/>
    </row>
    <row r="4" spans="1:9" ht="22.2" thickBot="1">
      <c r="A4" s="2"/>
      <c r="B4" s="1247" t="s">
        <v>1028</v>
      </c>
      <c r="C4" s="1249"/>
      <c r="D4" s="406" t="s">
        <v>1530</v>
      </c>
      <c r="E4" s="2"/>
      <c r="F4" s="2"/>
      <c r="G4" s="2"/>
      <c r="H4" s="2"/>
      <c r="I4" s="2"/>
    </row>
    <row r="5" spans="1:9" ht="29.25" customHeight="1" thickTop="1">
      <c r="A5" s="2"/>
      <c r="B5" s="1260" t="s">
        <v>2678</v>
      </c>
      <c r="C5" s="1261"/>
      <c r="D5" s="126">
        <v>5000</v>
      </c>
      <c r="E5" s="2"/>
      <c r="F5" s="2"/>
      <c r="G5" s="2"/>
      <c r="H5" s="2"/>
      <c r="I5" s="2"/>
    </row>
    <row r="6" spans="1:9" ht="29.25" customHeight="1">
      <c r="A6" s="1259"/>
      <c r="B6" s="1262" t="s">
        <v>2679</v>
      </c>
      <c r="C6" s="1263"/>
      <c r="D6" s="127"/>
      <c r="F6" s="2"/>
      <c r="G6" s="2"/>
      <c r="H6" s="2"/>
      <c r="I6" s="2"/>
    </row>
    <row r="7" spans="1:9" ht="29.25" customHeight="1" thickBot="1">
      <c r="A7" s="1259"/>
      <c r="B7" s="1264" t="s">
        <v>2680</v>
      </c>
      <c r="C7" s="1265"/>
      <c r="D7" s="128"/>
      <c r="E7" s="2"/>
      <c r="F7" s="2"/>
      <c r="G7" s="2"/>
      <c r="H7" s="2"/>
      <c r="I7" s="2"/>
    </row>
    <row r="8" spans="1:9">
      <c r="A8" s="2"/>
      <c r="B8" s="2"/>
      <c r="C8" s="2"/>
      <c r="D8" s="2"/>
      <c r="E8" s="2"/>
      <c r="F8" s="2"/>
      <c r="G8" s="2"/>
      <c r="H8" s="2"/>
      <c r="I8" s="2"/>
    </row>
    <row r="9" spans="1:9">
      <c r="A9" s="2"/>
      <c r="B9" s="2"/>
      <c r="C9" s="2"/>
      <c r="D9" s="2" t="str">
        <f>IF(SUM(D5:D7)&gt;'D5'!D32,"1",
 IF(D6&gt;'D5'!G32,"2",
 IF(D7&gt;'D5'!G33,"3","")))</f>
        <v/>
      </c>
      <c r="E9" s="2"/>
      <c r="F9" s="2"/>
      <c r="G9" s="2"/>
      <c r="H9" s="2"/>
      <c r="I9" s="2"/>
    </row>
    <row r="10" spans="1:9">
      <c r="A10" s="2"/>
      <c r="B10" s="2"/>
      <c r="C10" s="2"/>
      <c r="D10" s="1258" t="str">
        <f>IF(D9="1","転売量が調達量を超えていますので修正してください",
 IF(D9="2","FIT電気の転売量がFIT電気の調達量を超えていますので修正してください",
 IF(D9="3","非FIT再エネ電気の転売量が非FIT再エネ電気の調達量を超えていますので修正してください","")))</f>
        <v/>
      </c>
      <c r="E10" s="2"/>
      <c r="F10" s="2"/>
      <c r="G10" s="2"/>
      <c r="H10" s="2"/>
      <c r="I10" s="2"/>
    </row>
    <row r="11" spans="1:9">
      <c r="A11" s="2"/>
      <c r="B11" s="2"/>
      <c r="C11" s="2"/>
      <c r="D11" s="1258"/>
      <c r="E11" s="2"/>
      <c r="F11" s="2"/>
      <c r="G11" s="2"/>
      <c r="H11" s="2"/>
      <c r="I11" s="2"/>
    </row>
    <row r="12" spans="1:9">
      <c r="A12" s="2"/>
      <c r="B12" s="2"/>
      <c r="C12" s="2"/>
      <c r="D12" s="1258"/>
      <c r="E12" s="2"/>
      <c r="F12" s="2"/>
      <c r="G12" s="2"/>
      <c r="H12" s="2"/>
      <c r="I12" s="2"/>
    </row>
  </sheetData>
  <sheetProtection algorithmName="SHA-512" hashValue="DRc+XXtEtiGBkKiAEY//rfPfWVTvUnZp3W/qd3bzehSergOgZB1hhuZjYF/sMsWE70l5H0kmyxgP77m/nm0xMw==" saltValue="U7CfTFDfxlDFC3ypc1KF+w==" spinCount="100000" sheet="1" formatCells="0"/>
  <mergeCells count="6">
    <mergeCell ref="B4:C4"/>
    <mergeCell ref="D10:D12"/>
    <mergeCell ref="A6:A7"/>
    <mergeCell ref="B5:C5"/>
    <mergeCell ref="B6:C6"/>
    <mergeCell ref="B7:C7"/>
  </mergeCells>
  <phoneticPr fontId="12"/>
  <conditionalFormatting sqref="D5:D7">
    <cfRule type="notContainsBlanks" dxfId="59" priority="1">
      <formula>LEN(TRIM(D5))&gt;0</formula>
    </cfRule>
  </conditionalFormatting>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2">
    <tabColor rgb="FF006600"/>
    <pageSetUpPr fitToPage="1"/>
  </sheetPr>
  <dimension ref="A1:X56"/>
  <sheetViews>
    <sheetView workbookViewId="0"/>
  </sheetViews>
  <sheetFormatPr defaultRowHeight="13.2"/>
  <cols>
    <col min="1" max="1" width="3.77734375" customWidth="1"/>
    <col min="2" max="3" width="16" customWidth="1"/>
    <col min="4" max="8" width="11.6640625" customWidth="1"/>
    <col min="9" max="9" width="9.77734375" customWidth="1"/>
    <col min="10" max="10" width="9" customWidth="1"/>
    <col min="12" max="12" width="9.21875" bestFit="1" customWidth="1"/>
    <col min="15" max="15" width="15.88671875" customWidth="1"/>
    <col min="16" max="28" width="9" customWidth="1"/>
  </cols>
  <sheetData>
    <row r="1" spans="1:24" ht="14.4" thickTop="1" thickBot="1">
      <c r="A1" s="69" t="s">
        <v>1118</v>
      </c>
      <c r="B1" s="2"/>
      <c r="C1" s="2"/>
      <c r="D1" s="318" t="s">
        <v>2709</v>
      </c>
      <c r="E1" s="2"/>
      <c r="F1" s="2"/>
      <c r="G1" s="2"/>
      <c r="H1" s="2"/>
      <c r="I1" s="2"/>
      <c r="J1" s="2"/>
      <c r="K1" s="2"/>
      <c r="L1" s="2"/>
      <c r="M1" s="2"/>
      <c r="N1" s="56" t="s">
        <v>1100</v>
      </c>
      <c r="O1" s="54" t="s">
        <v>1142</v>
      </c>
      <c r="P1" s="966">
        <f>IFERROR('D1'!$D$4/'D1'!$D$5,"")</f>
        <v>0.1</v>
      </c>
      <c r="Q1" t="s">
        <v>1143</v>
      </c>
    </row>
    <row r="2" spans="1:24" ht="14.4" thickTop="1" thickBot="1">
      <c r="A2" s="2"/>
      <c r="B2" s="2"/>
      <c r="C2" s="2"/>
      <c r="D2" s="2"/>
      <c r="E2" s="2"/>
      <c r="F2" s="2"/>
      <c r="G2" s="2"/>
      <c r="H2" s="2"/>
      <c r="I2" s="2"/>
      <c r="J2" s="2"/>
      <c r="K2" s="2"/>
      <c r="L2" s="2"/>
      <c r="M2" s="2"/>
      <c r="N2" s="57" t="s">
        <v>1100</v>
      </c>
      <c r="O2" s="55" t="s">
        <v>1248</v>
      </c>
      <c r="P2" s="58">
        <f>IFERROR('D1'!$D$4/'D1'!$D$6,"")</f>
        <v>9.5238095238095219E-2</v>
      </c>
      <c r="Q2" t="s">
        <v>1144</v>
      </c>
    </row>
    <row r="3" spans="1:24" ht="87.75" customHeight="1" thickTop="1">
      <c r="A3" s="2"/>
      <c r="B3" s="1268"/>
      <c r="C3" s="1269"/>
      <c r="D3" s="64" t="s">
        <v>26</v>
      </c>
      <c r="E3" s="64" t="s">
        <v>1104</v>
      </c>
      <c r="F3" s="64" t="s">
        <v>1105</v>
      </c>
      <c r="G3" s="70" t="s">
        <v>1661</v>
      </c>
      <c r="H3" s="70" t="s">
        <v>1664</v>
      </c>
      <c r="I3" s="70" t="s">
        <v>1663</v>
      </c>
      <c r="J3" s="70" t="s">
        <v>1662</v>
      </c>
      <c r="K3" s="64" t="s">
        <v>1101</v>
      </c>
      <c r="L3" s="64" t="s">
        <v>22</v>
      </c>
      <c r="M3" s="64" t="s">
        <v>1102</v>
      </c>
      <c r="N3" s="65" t="s">
        <v>1103</v>
      </c>
      <c r="O3" s="65" t="s">
        <v>22</v>
      </c>
      <c r="P3" s="65" t="s">
        <v>1099</v>
      </c>
      <c r="Q3" s="11"/>
      <c r="R3" s="11"/>
      <c r="S3" s="12"/>
      <c r="U3" s="11"/>
      <c r="V3" s="11"/>
      <c r="W3" s="11"/>
      <c r="X3" s="11"/>
    </row>
    <row r="4" spans="1:24">
      <c r="A4" s="2"/>
      <c r="B4" s="1270" t="s">
        <v>572</v>
      </c>
      <c r="C4" s="1271"/>
      <c r="D4" s="443">
        <f>SUM('D2'!D32:EW32)</f>
        <v>20000</v>
      </c>
      <c r="E4" s="443">
        <f>SUM('D2'!D53:EW53)</f>
        <v>5000</v>
      </c>
      <c r="F4" s="443">
        <f t="shared" ref="F4:F15" si="0">D4-E4</f>
        <v>15000</v>
      </c>
      <c r="G4" s="443">
        <f t="shared" ref="G4:G18" si="1">F4</f>
        <v>15000</v>
      </c>
      <c r="H4" s="444">
        <f>IF(OR(G4="",G4=0),"",G4/G$32)</f>
        <v>0.5</v>
      </c>
      <c r="I4" s="443">
        <f>IF(I$32=0,0,IFERROR(I$32*H4,""))</f>
        <v>0</v>
      </c>
      <c r="J4" s="445">
        <f t="shared" ref="J4:J26" si="2">IF(OR(G4="",G4=0),0,G4-I4)</f>
        <v>15000</v>
      </c>
      <c r="K4" s="445">
        <f>J4</f>
        <v>15000</v>
      </c>
      <c r="L4" s="446">
        <f t="shared" ref="L4:L31" si="3">IF(OR(K4="",K4=0),"",K4/K$32)</f>
        <v>0.13636363636363635</v>
      </c>
      <c r="M4" s="443">
        <f t="shared" ref="M4:M31" si="4">IF(M$32=0,0,IFERROR(M$32*L4,""))</f>
        <v>681.81818181818176</v>
      </c>
      <c r="N4" s="445">
        <f t="shared" ref="N4:N31" si="5">IFERROR(K4-M4,"")</f>
        <v>14318.181818181818</v>
      </c>
      <c r="O4" s="446">
        <f t="shared" ref="O4:O31" si="6">IF(OR(N4="",N4=0),0,N4/N$32)</f>
        <v>0.13636363636363635</v>
      </c>
      <c r="P4" s="447">
        <f t="shared" ref="P4:P31" si="7">IFERROR(IF(N4=0,0,N4*$P$2),0)</f>
        <v>1363.6363636363633</v>
      </c>
      <c r="Q4" s="50"/>
      <c r="R4" s="50"/>
      <c r="S4" s="13"/>
      <c r="V4" s="13"/>
      <c r="W4" s="14"/>
      <c r="X4" s="15"/>
    </row>
    <row r="5" spans="1:24">
      <c r="A5" s="2"/>
      <c r="B5" s="1272" t="s">
        <v>1589</v>
      </c>
      <c r="C5" s="1273"/>
      <c r="D5" s="448">
        <f>SUM('D2'!D33:EW33)</f>
        <v>5000</v>
      </c>
      <c r="E5" s="448">
        <f>SUM('D2'!D54:EW54)</f>
        <v>0</v>
      </c>
      <c r="F5" s="448">
        <f t="shared" si="0"/>
        <v>5000</v>
      </c>
      <c r="G5" s="448">
        <f t="shared" si="1"/>
        <v>5000</v>
      </c>
      <c r="H5" s="449">
        <f>IF(OR(G5="",G5=0),"",G5/G$33)</f>
        <v>0.25</v>
      </c>
      <c r="I5" s="448">
        <f>IF(I$33=0,0,IFERROR(I$33*H5,""))</f>
        <v>0</v>
      </c>
      <c r="J5" s="450">
        <f t="shared" si="2"/>
        <v>5000</v>
      </c>
      <c r="K5" s="450">
        <f t="shared" ref="K5:K18" si="8">J5</f>
        <v>5000</v>
      </c>
      <c r="L5" s="451">
        <f t="shared" si="3"/>
        <v>4.5454545454545456E-2</v>
      </c>
      <c r="M5" s="448">
        <f t="shared" si="4"/>
        <v>227.27272727272728</v>
      </c>
      <c r="N5" s="450">
        <f t="shared" si="5"/>
        <v>4772.727272727273</v>
      </c>
      <c r="O5" s="446">
        <f t="shared" si="6"/>
        <v>4.5454545454545449E-2</v>
      </c>
      <c r="P5" s="447">
        <f t="shared" si="7"/>
        <v>454.5454545454545</v>
      </c>
      <c r="Q5" s="50"/>
      <c r="R5" s="50"/>
      <c r="S5" s="13"/>
      <c r="V5" s="13"/>
      <c r="W5" s="14"/>
      <c r="X5" s="15"/>
    </row>
    <row r="6" spans="1:24">
      <c r="A6" s="2"/>
      <c r="B6" s="1274"/>
      <c r="C6" s="1275"/>
      <c r="D6" s="448"/>
      <c r="E6" s="448"/>
      <c r="F6" s="448"/>
      <c r="G6" s="448"/>
      <c r="H6" s="449"/>
      <c r="I6" s="448"/>
      <c r="J6" s="450"/>
      <c r="K6" s="450"/>
      <c r="L6" s="451"/>
      <c r="M6" s="448"/>
      <c r="N6" s="450"/>
      <c r="O6" s="446"/>
      <c r="P6" s="447"/>
      <c r="Q6" s="50"/>
      <c r="R6" s="50"/>
      <c r="S6" s="13"/>
      <c r="V6" s="13"/>
      <c r="W6" s="14"/>
      <c r="X6" s="15"/>
    </row>
    <row r="7" spans="1:24">
      <c r="A7" s="2"/>
      <c r="B7" s="1274" t="s">
        <v>573</v>
      </c>
      <c r="C7" s="1275"/>
      <c r="D7" s="448">
        <f>SUM('D2'!D35:EW35)</f>
        <v>5000</v>
      </c>
      <c r="E7" s="448">
        <f>SUM('D2'!D56:EW56)</f>
        <v>0</v>
      </c>
      <c r="F7" s="448">
        <f t="shared" si="0"/>
        <v>5000</v>
      </c>
      <c r="G7" s="448">
        <f t="shared" si="1"/>
        <v>5000</v>
      </c>
      <c r="H7" s="449">
        <f>IF(OR(G7="",G7=0),"",G7/G$32)</f>
        <v>0.16666666666666666</v>
      </c>
      <c r="I7" s="448">
        <f>IF(I$32=0,0,IFERROR(I$32*H7,""))</f>
        <v>0</v>
      </c>
      <c r="J7" s="450">
        <f t="shared" si="2"/>
        <v>5000</v>
      </c>
      <c r="K7" s="450">
        <f t="shared" si="8"/>
        <v>5000</v>
      </c>
      <c r="L7" s="451">
        <f t="shared" si="3"/>
        <v>4.5454545454545456E-2</v>
      </c>
      <c r="M7" s="448">
        <f t="shared" si="4"/>
        <v>227.27272727272728</v>
      </c>
      <c r="N7" s="450">
        <f t="shared" si="5"/>
        <v>4772.727272727273</v>
      </c>
      <c r="O7" s="446">
        <f t="shared" si="6"/>
        <v>4.5454545454545449E-2</v>
      </c>
      <c r="P7" s="447">
        <f t="shared" si="7"/>
        <v>454.5454545454545</v>
      </c>
      <c r="Q7" s="50"/>
      <c r="R7" s="50"/>
      <c r="S7" s="13"/>
      <c r="V7" s="13"/>
      <c r="W7" s="14"/>
      <c r="X7" s="15"/>
    </row>
    <row r="8" spans="1:24">
      <c r="A8" s="2"/>
      <c r="B8" s="1274" t="s">
        <v>1610</v>
      </c>
      <c r="C8" s="1275"/>
      <c r="D8" s="448">
        <f>SUM('D2'!D36:EW36)</f>
        <v>0</v>
      </c>
      <c r="E8" s="448">
        <f>SUM('D2'!D57:EW57)</f>
        <v>0</v>
      </c>
      <c r="F8" s="448">
        <f t="shared" si="0"/>
        <v>0</v>
      </c>
      <c r="G8" s="448">
        <f t="shared" si="1"/>
        <v>0</v>
      </c>
      <c r="H8" s="449" t="str">
        <f>IF(OR(G8="",G8=0),"",G8/G$33)</f>
        <v/>
      </c>
      <c r="I8" s="448">
        <f>IF(I$33=0,0,IFERROR(I$33*H8,""))</f>
        <v>0</v>
      </c>
      <c r="J8" s="450">
        <f t="shared" si="2"/>
        <v>0</v>
      </c>
      <c r="K8" s="450">
        <f t="shared" si="8"/>
        <v>0</v>
      </c>
      <c r="L8" s="451" t="str">
        <f t="shared" si="3"/>
        <v/>
      </c>
      <c r="M8" s="448" t="str">
        <f t="shared" si="4"/>
        <v/>
      </c>
      <c r="N8" s="450" t="str">
        <f t="shared" si="5"/>
        <v/>
      </c>
      <c r="O8" s="446">
        <f t="shared" si="6"/>
        <v>0</v>
      </c>
      <c r="P8" s="447">
        <f t="shared" si="7"/>
        <v>0</v>
      </c>
      <c r="Q8" s="50"/>
      <c r="R8" s="50"/>
      <c r="S8" s="13"/>
      <c r="V8" s="13"/>
      <c r="W8" s="14"/>
      <c r="X8" s="15"/>
    </row>
    <row r="9" spans="1:24">
      <c r="A9" s="2"/>
      <c r="B9" s="1274"/>
      <c r="C9" s="1275"/>
      <c r="D9" s="448"/>
      <c r="E9" s="448"/>
      <c r="F9" s="448"/>
      <c r="G9" s="448"/>
      <c r="H9" s="449"/>
      <c r="I9" s="448"/>
      <c r="J9" s="450"/>
      <c r="K9" s="450"/>
      <c r="L9" s="451"/>
      <c r="M9" s="448"/>
      <c r="N9" s="450"/>
      <c r="O9" s="446"/>
      <c r="P9" s="447"/>
      <c r="Q9" s="50"/>
      <c r="R9" s="50"/>
      <c r="S9" s="13"/>
      <c r="V9" s="13"/>
      <c r="W9" s="14"/>
      <c r="X9" s="15"/>
    </row>
    <row r="10" spans="1:24">
      <c r="A10" s="2"/>
      <c r="B10" s="1274" t="s">
        <v>1236</v>
      </c>
      <c r="C10" s="1275"/>
      <c r="D10" s="448">
        <f>SUM('D2'!D38:EW38)</f>
        <v>0</v>
      </c>
      <c r="E10" s="448">
        <f>SUM('D2'!D59:EW59)</f>
        <v>0</v>
      </c>
      <c r="F10" s="448">
        <f t="shared" si="0"/>
        <v>0</v>
      </c>
      <c r="G10" s="448">
        <f t="shared" si="1"/>
        <v>0</v>
      </c>
      <c r="H10" s="449" t="str">
        <f>IF(OR(G10="",G10=0),"",G10/G$32)</f>
        <v/>
      </c>
      <c r="I10" s="448">
        <f>IF(I$32=0,0,IFERROR(I$32*H10,""))</f>
        <v>0</v>
      </c>
      <c r="J10" s="450">
        <f t="shared" si="2"/>
        <v>0</v>
      </c>
      <c r="K10" s="450">
        <f t="shared" si="8"/>
        <v>0</v>
      </c>
      <c r="L10" s="451" t="str">
        <f t="shared" si="3"/>
        <v/>
      </c>
      <c r="M10" s="448" t="str">
        <f t="shared" si="4"/>
        <v/>
      </c>
      <c r="N10" s="450" t="str">
        <f t="shared" si="5"/>
        <v/>
      </c>
      <c r="O10" s="446">
        <f t="shared" si="6"/>
        <v>0</v>
      </c>
      <c r="P10" s="447">
        <f t="shared" si="7"/>
        <v>0</v>
      </c>
      <c r="Q10" s="50"/>
      <c r="R10" s="50"/>
      <c r="S10" s="13"/>
      <c r="V10" s="13"/>
      <c r="W10" s="14"/>
      <c r="X10" s="15"/>
    </row>
    <row r="11" spans="1:24">
      <c r="A11" s="2"/>
      <c r="B11" s="1274" t="s">
        <v>1611</v>
      </c>
      <c r="C11" s="1275"/>
      <c r="D11" s="448">
        <f>SUM('D2'!D39:EW39)</f>
        <v>10000</v>
      </c>
      <c r="E11" s="448">
        <f>SUM('D2'!D60:EW60)</f>
        <v>0</v>
      </c>
      <c r="F11" s="448">
        <f t="shared" si="0"/>
        <v>10000</v>
      </c>
      <c r="G11" s="448">
        <f t="shared" si="1"/>
        <v>10000</v>
      </c>
      <c r="H11" s="449">
        <f>IF(OR(G11="",G11=0),"",G11/G$33)</f>
        <v>0.5</v>
      </c>
      <c r="I11" s="448">
        <f>IF(I$33=0,0,IFERROR(I$33*H11,""))</f>
        <v>0</v>
      </c>
      <c r="J11" s="450">
        <f t="shared" si="2"/>
        <v>10000</v>
      </c>
      <c r="K11" s="450">
        <f t="shared" si="8"/>
        <v>10000</v>
      </c>
      <c r="L11" s="451">
        <f t="shared" si="3"/>
        <v>9.0909090909090912E-2</v>
      </c>
      <c r="M11" s="448">
        <f t="shared" si="4"/>
        <v>454.54545454545456</v>
      </c>
      <c r="N11" s="450">
        <f t="shared" si="5"/>
        <v>9545.454545454546</v>
      </c>
      <c r="O11" s="446">
        <f t="shared" si="6"/>
        <v>9.0909090909090898E-2</v>
      </c>
      <c r="P11" s="447">
        <f t="shared" si="7"/>
        <v>909.09090909090901</v>
      </c>
      <c r="Q11" s="50"/>
      <c r="R11" s="50"/>
      <c r="S11" s="13"/>
      <c r="V11" s="13"/>
      <c r="W11" s="14"/>
      <c r="X11" s="15"/>
    </row>
    <row r="12" spans="1:24">
      <c r="A12" s="2"/>
      <c r="B12" s="1274"/>
      <c r="C12" s="1275"/>
      <c r="D12" s="448"/>
      <c r="E12" s="448"/>
      <c r="F12" s="448"/>
      <c r="G12" s="448"/>
      <c r="H12" s="449"/>
      <c r="I12" s="448"/>
      <c r="J12" s="450"/>
      <c r="K12" s="450"/>
      <c r="L12" s="451"/>
      <c r="M12" s="448"/>
      <c r="N12" s="450"/>
      <c r="O12" s="446"/>
      <c r="P12" s="447"/>
      <c r="Q12" s="50"/>
      <c r="R12" s="50"/>
      <c r="S12" s="13"/>
      <c r="V12" s="13"/>
      <c r="W12" s="14"/>
      <c r="X12" s="15"/>
    </row>
    <row r="13" spans="1:24">
      <c r="A13" s="2"/>
      <c r="B13" s="1274" t="s">
        <v>1612</v>
      </c>
      <c r="C13" s="1275"/>
      <c r="D13" s="448">
        <f>SUM('D2'!D41:EW41)</f>
        <v>0</v>
      </c>
      <c r="E13" s="448">
        <f>SUM('D2'!D62:EW62)</f>
        <v>0</v>
      </c>
      <c r="F13" s="448">
        <f t="shared" si="0"/>
        <v>0</v>
      </c>
      <c r="G13" s="448">
        <f t="shared" si="1"/>
        <v>0</v>
      </c>
      <c r="H13" s="449" t="str">
        <f>IF(OR(G13="",G13=0),"",G13/G$33)</f>
        <v/>
      </c>
      <c r="I13" s="448">
        <f>IF(I$33=0,0,IFERROR(I$33*H13,""))</f>
        <v>0</v>
      </c>
      <c r="J13" s="450">
        <f t="shared" si="2"/>
        <v>0</v>
      </c>
      <c r="K13" s="450">
        <f t="shared" si="8"/>
        <v>0</v>
      </c>
      <c r="L13" s="451" t="str">
        <f t="shared" si="3"/>
        <v/>
      </c>
      <c r="M13" s="448" t="str">
        <f t="shared" si="4"/>
        <v/>
      </c>
      <c r="N13" s="450" t="str">
        <f t="shared" si="5"/>
        <v/>
      </c>
      <c r="O13" s="446">
        <f t="shared" si="6"/>
        <v>0</v>
      </c>
      <c r="P13" s="447">
        <f t="shared" si="7"/>
        <v>0</v>
      </c>
      <c r="Q13" s="50"/>
      <c r="R13" s="50"/>
      <c r="S13" s="13"/>
      <c r="V13" s="13"/>
      <c r="W13" s="14"/>
      <c r="X13" s="15"/>
    </row>
    <row r="14" spans="1:24">
      <c r="A14" s="2"/>
      <c r="B14" s="1274" t="s">
        <v>574</v>
      </c>
      <c r="C14" s="1275"/>
      <c r="D14" s="448">
        <f>SUM('D2'!D42:EW42)</f>
        <v>0</v>
      </c>
      <c r="E14" s="448">
        <f>SUM('D2'!D63:EW63)</f>
        <v>0</v>
      </c>
      <c r="F14" s="448">
        <f t="shared" si="0"/>
        <v>0</v>
      </c>
      <c r="G14" s="448">
        <f t="shared" si="1"/>
        <v>0</v>
      </c>
      <c r="H14" s="449" t="str">
        <f>IF(OR(G14="",G14=0),"",G14/G$32)</f>
        <v/>
      </c>
      <c r="I14" s="448">
        <f>IF(I$32=0,0,IFERROR(I$32*H14,""))</f>
        <v>0</v>
      </c>
      <c r="J14" s="450">
        <f t="shared" si="2"/>
        <v>0</v>
      </c>
      <c r="K14" s="450">
        <f t="shared" si="8"/>
        <v>0</v>
      </c>
      <c r="L14" s="451" t="str">
        <f t="shared" si="3"/>
        <v/>
      </c>
      <c r="M14" s="448" t="str">
        <f t="shared" si="4"/>
        <v/>
      </c>
      <c r="N14" s="450" t="str">
        <f t="shared" si="5"/>
        <v/>
      </c>
      <c r="O14" s="446">
        <f t="shared" si="6"/>
        <v>0</v>
      </c>
      <c r="P14" s="447">
        <f t="shared" si="7"/>
        <v>0</v>
      </c>
      <c r="Q14" s="50"/>
      <c r="R14" s="50"/>
      <c r="S14" s="13"/>
      <c r="V14" s="13"/>
      <c r="W14" s="14"/>
      <c r="X14" s="15"/>
    </row>
    <row r="15" spans="1:24">
      <c r="A15" s="2"/>
      <c r="B15" s="1274" t="s">
        <v>1613</v>
      </c>
      <c r="C15" s="1275"/>
      <c r="D15" s="448">
        <f>SUM('D2'!D43:EW43)</f>
        <v>0</v>
      </c>
      <c r="E15" s="448">
        <f>SUM('D2'!D64:EW64)</f>
        <v>0</v>
      </c>
      <c r="F15" s="448">
        <f t="shared" si="0"/>
        <v>0</v>
      </c>
      <c r="G15" s="448">
        <f t="shared" si="1"/>
        <v>0</v>
      </c>
      <c r="H15" s="449" t="str">
        <f>IF(OR(G15="",G15=0),"",G15/G$33)</f>
        <v/>
      </c>
      <c r="I15" s="448">
        <f>IF(I$33=0,0,IFERROR(I$33*H15,""))</f>
        <v>0</v>
      </c>
      <c r="J15" s="450">
        <f t="shared" si="2"/>
        <v>0</v>
      </c>
      <c r="K15" s="450">
        <f t="shared" si="8"/>
        <v>0</v>
      </c>
      <c r="L15" s="451" t="str">
        <f t="shared" si="3"/>
        <v/>
      </c>
      <c r="M15" s="448" t="str">
        <f t="shared" si="4"/>
        <v/>
      </c>
      <c r="N15" s="450" t="str">
        <f t="shared" si="5"/>
        <v/>
      </c>
      <c r="O15" s="446">
        <f t="shared" si="6"/>
        <v>0</v>
      </c>
      <c r="P15" s="447">
        <f t="shared" si="7"/>
        <v>0</v>
      </c>
      <c r="Q15" s="50"/>
      <c r="R15" s="50"/>
      <c r="S15" s="13"/>
      <c r="V15" s="13"/>
      <c r="W15" s="14"/>
      <c r="X15" s="15"/>
    </row>
    <row r="16" spans="1:24">
      <c r="A16" s="2"/>
      <c r="B16" s="1274"/>
      <c r="C16" s="1275"/>
      <c r="D16" s="448"/>
      <c r="E16" s="448"/>
      <c r="F16" s="448"/>
      <c r="G16" s="448"/>
      <c r="H16" s="449"/>
      <c r="I16" s="448"/>
      <c r="J16" s="450"/>
      <c r="K16" s="450"/>
      <c r="L16" s="451"/>
      <c r="M16" s="448"/>
      <c r="N16" s="450"/>
      <c r="O16" s="446"/>
      <c r="P16" s="447"/>
      <c r="Q16" s="50"/>
      <c r="R16" s="50"/>
      <c r="S16" s="13"/>
      <c r="V16" s="13"/>
      <c r="W16" s="14"/>
      <c r="X16" s="15"/>
    </row>
    <row r="17" spans="1:24">
      <c r="A17" s="2"/>
      <c r="B17" s="1274" t="s">
        <v>2688</v>
      </c>
      <c r="C17" s="1275"/>
      <c r="D17" s="448">
        <f>SUM('D2'!D45:EW45)</f>
        <v>10000</v>
      </c>
      <c r="E17" s="448">
        <f>SUM('D2'!D66:EW66)</f>
        <v>0</v>
      </c>
      <c r="F17" s="448">
        <f>D17-E17</f>
        <v>10000</v>
      </c>
      <c r="G17" s="448">
        <f t="shared" si="1"/>
        <v>10000</v>
      </c>
      <c r="H17" s="449">
        <f>IF(OR(G17="",G17=0),"",G17/G$32)</f>
        <v>0.33333333333333331</v>
      </c>
      <c r="I17" s="448">
        <f>IF(I$32=0,0,IFERROR(I$32*H17,""))</f>
        <v>0</v>
      </c>
      <c r="J17" s="450">
        <f t="shared" si="2"/>
        <v>10000</v>
      </c>
      <c r="K17" s="450">
        <f t="shared" si="8"/>
        <v>10000</v>
      </c>
      <c r="L17" s="451">
        <f t="shared" si="3"/>
        <v>9.0909090909090912E-2</v>
      </c>
      <c r="M17" s="448">
        <f t="shared" si="4"/>
        <v>454.54545454545456</v>
      </c>
      <c r="N17" s="450">
        <f t="shared" si="5"/>
        <v>9545.454545454546</v>
      </c>
      <c r="O17" s="446">
        <f t="shared" si="6"/>
        <v>9.0909090909090898E-2</v>
      </c>
      <c r="P17" s="447">
        <f t="shared" si="7"/>
        <v>909.09090909090901</v>
      </c>
      <c r="Q17" s="50"/>
      <c r="R17" s="50"/>
      <c r="S17" s="13"/>
      <c r="V17" s="13"/>
      <c r="W17" s="14"/>
      <c r="X17" s="15"/>
    </row>
    <row r="18" spans="1:24">
      <c r="A18" s="2"/>
      <c r="B18" s="1274" t="s">
        <v>2689</v>
      </c>
      <c r="C18" s="1275"/>
      <c r="D18" s="448">
        <f>SUM('D2'!D46:EW46)</f>
        <v>0</v>
      </c>
      <c r="E18" s="448">
        <f>SUM('D2'!D67:EW67)</f>
        <v>0</v>
      </c>
      <c r="F18" s="448">
        <f>D18-E18</f>
        <v>0</v>
      </c>
      <c r="G18" s="448">
        <f t="shared" si="1"/>
        <v>0</v>
      </c>
      <c r="H18" s="449" t="str">
        <f>IF(OR(G18="",G18=0),"",G18/G$33)</f>
        <v/>
      </c>
      <c r="I18" s="448">
        <f>IF(I$33=0,0,IFERROR(I$33*H18,""))</f>
        <v>0</v>
      </c>
      <c r="J18" s="450">
        <f t="shared" si="2"/>
        <v>0</v>
      </c>
      <c r="K18" s="450">
        <f t="shared" si="8"/>
        <v>0</v>
      </c>
      <c r="L18" s="451" t="str">
        <f t="shared" si="3"/>
        <v/>
      </c>
      <c r="M18" s="448" t="str">
        <f t="shared" si="4"/>
        <v/>
      </c>
      <c r="N18" s="450" t="str">
        <f t="shared" si="5"/>
        <v/>
      </c>
      <c r="O18" s="446">
        <f t="shared" si="6"/>
        <v>0</v>
      </c>
      <c r="P18" s="447">
        <f t="shared" si="7"/>
        <v>0</v>
      </c>
      <c r="Q18" s="50"/>
      <c r="R18" s="50"/>
      <c r="S18" s="13"/>
      <c r="V18" s="13"/>
      <c r="W18" s="14"/>
      <c r="X18" s="15"/>
    </row>
    <row r="19" spans="1:24">
      <c r="A19" s="2"/>
      <c r="B19" s="1274"/>
      <c r="C19" s="1275"/>
      <c r="D19" s="448"/>
      <c r="E19" s="448"/>
      <c r="F19" s="448"/>
      <c r="G19" s="448"/>
      <c r="H19" s="449"/>
      <c r="I19" s="448"/>
      <c r="J19" s="450"/>
      <c r="K19" s="450"/>
      <c r="L19" s="451"/>
      <c r="M19" s="448"/>
      <c r="N19" s="450"/>
      <c r="O19" s="446"/>
      <c r="P19" s="447"/>
      <c r="Q19" s="50"/>
      <c r="R19" s="50"/>
      <c r="S19" s="13"/>
      <c r="V19" s="13"/>
      <c r="W19" s="14"/>
      <c r="X19" s="15"/>
    </row>
    <row r="20" spans="1:24">
      <c r="A20" s="2"/>
      <c r="B20" s="1274"/>
      <c r="C20" s="1275"/>
      <c r="D20" s="448"/>
      <c r="E20" s="448"/>
      <c r="F20" s="448"/>
      <c r="G20" s="448"/>
      <c r="H20" s="449"/>
      <c r="I20" s="448"/>
      <c r="J20" s="450"/>
      <c r="K20" s="450"/>
      <c r="L20" s="451"/>
      <c r="M20" s="448"/>
      <c r="N20" s="450"/>
      <c r="O20" s="446"/>
      <c r="P20" s="447"/>
      <c r="Q20" s="50"/>
      <c r="R20" s="50"/>
      <c r="S20" s="13"/>
      <c r="V20" s="13"/>
      <c r="W20" s="14"/>
      <c r="X20" s="15"/>
    </row>
    <row r="21" spans="1:24">
      <c r="A21" s="2"/>
      <c r="B21" s="1274"/>
      <c r="C21" s="1275"/>
      <c r="D21" s="448"/>
      <c r="E21" s="448"/>
      <c r="F21" s="448"/>
      <c r="G21" s="448"/>
      <c r="H21" s="449"/>
      <c r="I21" s="448"/>
      <c r="J21" s="450"/>
      <c r="K21" s="450"/>
      <c r="L21" s="451"/>
      <c r="M21" s="448"/>
      <c r="N21" s="450"/>
      <c r="O21" s="446"/>
      <c r="P21" s="447"/>
      <c r="Q21" s="50"/>
      <c r="R21" s="50"/>
      <c r="S21" s="13"/>
      <c r="V21" s="13"/>
      <c r="W21" s="14"/>
      <c r="X21" s="15"/>
    </row>
    <row r="22" spans="1:24">
      <c r="A22" s="2"/>
      <c r="B22" s="1274" t="s">
        <v>1034</v>
      </c>
      <c r="C22" s="1275"/>
      <c r="D22" s="448">
        <f>SUM('D2'!D49:EW49)</f>
        <v>0</v>
      </c>
      <c r="E22" s="448">
        <f>SUM('D2'!D70:EW70)</f>
        <v>0</v>
      </c>
      <c r="F22" s="448">
        <f>D22-E22</f>
        <v>0</v>
      </c>
      <c r="G22" s="448">
        <f>F22</f>
        <v>0</v>
      </c>
      <c r="H22" s="449" t="str">
        <f>IF(OR(G22="",G22=0),"",G22/G$32)</f>
        <v/>
      </c>
      <c r="I22" s="448">
        <f>IF(I$32=0,0,IFERROR(I$32*H22,""))</f>
        <v>0</v>
      </c>
      <c r="J22" s="450">
        <f t="shared" si="2"/>
        <v>0</v>
      </c>
      <c r="K22" s="450">
        <f>J22</f>
        <v>0</v>
      </c>
      <c r="L22" s="451" t="str">
        <f t="shared" si="3"/>
        <v/>
      </c>
      <c r="M22" s="448" t="str">
        <f t="shared" si="4"/>
        <v/>
      </c>
      <c r="N22" s="450" t="str">
        <f t="shared" si="5"/>
        <v/>
      </c>
      <c r="O22" s="446">
        <f t="shared" si="6"/>
        <v>0</v>
      </c>
      <c r="P22" s="447">
        <f t="shared" si="7"/>
        <v>0</v>
      </c>
      <c r="Q22" s="50"/>
      <c r="R22" s="50"/>
      <c r="S22" s="13"/>
      <c r="V22" s="13"/>
      <c r="W22" s="14"/>
      <c r="X22" s="15"/>
    </row>
    <row r="23" spans="1:24">
      <c r="A23" s="2"/>
      <c r="B23" s="1274" t="s">
        <v>2698</v>
      </c>
      <c r="C23" s="1275"/>
      <c r="D23" s="448">
        <f>SUM('D2'!D50:EW50)</f>
        <v>0</v>
      </c>
      <c r="E23" s="448">
        <f>SUM('D2'!D71:EW71)</f>
        <v>0</v>
      </c>
      <c r="F23" s="448">
        <f>D23-E23</f>
        <v>0</v>
      </c>
      <c r="G23" s="448">
        <f>F23</f>
        <v>0</v>
      </c>
      <c r="H23" s="449" t="str">
        <f>IF(OR(G23="",G23=0),"",G23/G$33)</f>
        <v/>
      </c>
      <c r="I23" s="448">
        <f>IF(I$33=0,0,IFERROR(I$33*H23,""))</f>
        <v>0</v>
      </c>
      <c r="J23" s="450">
        <f t="shared" si="2"/>
        <v>0</v>
      </c>
      <c r="K23" s="450">
        <f>J23</f>
        <v>0</v>
      </c>
      <c r="L23" s="451" t="str">
        <f t="shared" si="3"/>
        <v/>
      </c>
      <c r="M23" s="448" t="str">
        <f t="shared" si="4"/>
        <v/>
      </c>
      <c r="N23" s="450" t="str">
        <f t="shared" si="5"/>
        <v/>
      </c>
      <c r="O23" s="446">
        <f t="shared" si="6"/>
        <v>0</v>
      </c>
      <c r="P23" s="447">
        <f t="shared" si="7"/>
        <v>0</v>
      </c>
      <c r="Q23" s="50"/>
      <c r="R23" s="50"/>
      <c r="S23" s="13"/>
      <c r="V23" s="13"/>
      <c r="W23" s="14"/>
      <c r="X23" s="15"/>
    </row>
    <row r="24" spans="1:24">
      <c r="A24" s="2"/>
      <c r="B24" s="1274"/>
      <c r="C24" s="1275"/>
      <c r="D24" s="448"/>
      <c r="E24" s="448"/>
      <c r="F24" s="448"/>
      <c r="G24" s="448"/>
      <c r="H24" s="449"/>
      <c r="I24" s="448"/>
      <c r="J24" s="450"/>
      <c r="K24" s="450"/>
      <c r="L24" s="451"/>
      <c r="M24" s="448"/>
      <c r="N24" s="450"/>
      <c r="O24" s="446"/>
      <c r="P24" s="447"/>
      <c r="Q24" s="50"/>
      <c r="R24" s="50"/>
      <c r="S24" s="13"/>
      <c r="V24" s="13"/>
      <c r="W24" s="14"/>
      <c r="X24" s="15"/>
    </row>
    <row r="25" spans="1:24">
      <c r="A25" s="2"/>
      <c r="B25" s="1276" t="s">
        <v>3</v>
      </c>
      <c r="C25" s="1277"/>
      <c r="D25" s="448">
        <f>'D3'!F6</f>
        <v>0</v>
      </c>
      <c r="E25" s="448">
        <f>'D3'!G6</f>
        <v>0</v>
      </c>
      <c r="F25" s="448">
        <f t="shared" ref="F25:F29" si="9">D25-E25</f>
        <v>0</v>
      </c>
      <c r="G25" s="448">
        <f t="shared" ref="G25:G26" si="10">F25</f>
        <v>0</v>
      </c>
      <c r="H25" s="449" t="str">
        <f>IF(OR(G25="",G25=0),"",G25/G$33)</f>
        <v/>
      </c>
      <c r="I25" s="448">
        <f>IF(I$33=0,0,IFERROR(I$33*H25,""))</f>
        <v>0</v>
      </c>
      <c r="J25" s="450">
        <f t="shared" si="2"/>
        <v>0</v>
      </c>
      <c r="K25" s="450">
        <f t="shared" ref="K25:K26" si="11">J25</f>
        <v>0</v>
      </c>
      <c r="L25" s="451" t="str">
        <f t="shared" si="3"/>
        <v/>
      </c>
      <c r="M25" s="448" t="str">
        <f t="shared" si="4"/>
        <v/>
      </c>
      <c r="N25" s="450" t="str">
        <f t="shared" si="5"/>
        <v/>
      </c>
      <c r="O25" s="446">
        <f t="shared" si="6"/>
        <v>0</v>
      </c>
      <c r="P25" s="447">
        <f t="shared" si="7"/>
        <v>0</v>
      </c>
      <c r="Q25" s="50"/>
      <c r="R25" s="50"/>
      <c r="S25" s="13"/>
      <c r="V25" s="13"/>
      <c r="W25" s="14"/>
      <c r="X25" s="15"/>
    </row>
    <row r="26" spans="1:24" ht="13.5" customHeight="1">
      <c r="A26" s="2"/>
      <c r="B26" s="1276" t="s">
        <v>1793</v>
      </c>
      <c r="C26" s="1277"/>
      <c r="D26" s="448">
        <f>'D3'!F7</f>
        <v>5000</v>
      </c>
      <c r="E26" s="448">
        <f>'D3'!G7</f>
        <v>0</v>
      </c>
      <c r="F26" s="448">
        <f t="shared" si="9"/>
        <v>5000</v>
      </c>
      <c r="G26" s="448">
        <f t="shared" si="10"/>
        <v>5000</v>
      </c>
      <c r="H26" s="449">
        <f>IF(OR(G26="",G26=0),"",G26/G$33)</f>
        <v>0.25</v>
      </c>
      <c r="I26" s="448">
        <f>IF(I$33=0,0,IFERROR(I$33*H26,""))</f>
        <v>0</v>
      </c>
      <c r="J26" s="450">
        <f t="shared" si="2"/>
        <v>5000</v>
      </c>
      <c r="K26" s="450">
        <f t="shared" si="11"/>
        <v>5000</v>
      </c>
      <c r="L26" s="451">
        <f t="shared" si="3"/>
        <v>4.5454545454545456E-2</v>
      </c>
      <c r="M26" s="448">
        <f t="shared" si="4"/>
        <v>227.27272727272728</v>
      </c>
      <c r="N26" s="450">
        <f t="shared" si="5"/>
        <v>4772.727272727273</v>
      </c>
      <c r="O26" s="446">
        <f t="shared" si="6"/>
        <v>4.5454545454545449E-2</v>
      </c>
      <c r="P26" s="447">
        <f t="shared" si="7"/>
        <v>454.5454545454545</v>
      </c>
      <c r="Q26" s="50"/>
      <c r="R26" s="50"/>
      <c r="S26" s="13"/>
      <c r="V26" s="13"/>
      <c r="W26" s="14"/>
      <c r="X26" s="15"/>
    </row>
    <row r="27" spans="1:24">
      <c r="A27" s="2"/>
      <c r="B27" s="1276" t="s">
        <v>1035</v>
      </c>
      <c r="C27" s="1277"/>
      <c r="D27" s="448">
        <f>'D3'!F8</f>
        <v>10000</v>
      </c>
      <c r="E27" s="448">
        <f>'D3'!G8</f>
        <v>0</v>
      </c>
      <c r="F27" s="448">
        <f t="shared" si="9"/>
        <v>10000</v>
      </c>
      <c r="G27" s="452"/>
      <c r="H27" s="453"/>
      <c r="I27" s="452"/>
      <c r="J27" s="454"/>
      <c r="K27" s="450">
        <f t="shared" ref="K27:K31" si="12">F27</f>
        <v>10000</v>
      </c>
      <c r="L27" s="451">
        <f t="shared" si="3"/>
        <v>9.0909090909090912E-2</v>
      </c>
      <c r="M27" s="448">
        <f t="shared" si="4"/>
        <v>454.54545454545456</v>
      </c>
      <c r="N27" s="450">
        <f t="shared" si="5"/>
        <v>9545.454545454546</v>
      </c>
      <c r="O27" s="446">
        <f t="shared" si="6"/>
        <v>9.0909090909090898E-2</v>
      </c>
      <c r="P27" s="447">
        <f t="shared" si="7"/>
        <v>909.09090909090901</v>
      </c>
      <c r="Q27" s="50"/>
      <c r="R27" s="50"/>
      <c r="S27" s="13"/>
      <c r="V27" s="13"/>
      <c r="W27" s="14"/>
      <c r="X27" s="15"/>
    </row>
    <row r="28" spans="1:24">
      <c r="A28" s="2"/>
      <c r="B28" s="1276" t="s">
        <v>1036</v>
      </c>
      <c r="C28" s="1277"/>
      <c r="D28" s="448">
        <f>'D3'!F9</f>
        <v>20000</v>
      </c>
      <c r="E28" s="448">
        <f>'D3'!G9</f>
        <v>0</v>
      </c>
      <c r="F28" s="448">
        <f t="shared" si="9"/>
        <v>20000</v>
      </c>
      <c r="G28" s="452"/>
      <c r="H28" s="453"/>
      <c r="I28" s="452"/>
      <c r="J28" s="454"/>
      <c r="K28" s="450">
        <f t="shared" si="12"/>
        <v>20000</v>
      </c>
      <c r="L28" s="451">
        <f t="shared" si="3"/>
        <v>0.18181818181818182</v>
      </c>
      <c r="M28" s="448">
        <f t="shared" si="4"/>
        <v>909.09090909090912</v>
      </c>
      <c r="N28" s="450">
        <f t="shared" si="5"/>
        <v>19090.909090909092</v>
      </c>
      <c r="O28" s="446">
        <f t="shared" si="6"/>
        <v>0.1818181818181818</v>
      </c>
      <c r="P28" s="447">
        <f t="shared" si="7"/>
        <v>1818.181818181818</v>
      </c>
      <c r="Q28" s="50"/>
      <c r="R28" s="50"/>
      <c r="S28" s="13"/>
      <c r="V28" s="13"/>
      <c r="W28" s="14"/>
      <c r="X28" s="15"/>
    </row>
    <row r="29" spans="1:24">
      <c r="A29" s="2"/>
      <c r="B29" s="1276" t="s">
        <v>1582</v>
      </c>
      <c r="C29" s="1277"/>
      <c r="D29" s="448">
        <f>'D3'!F10</f>
        <v>5000</v>
      </c>
      <c r="E29" s="448">
        <f>'D3'!G10</f>
        <v>0</v>
      </c>
      <c r="F29" s="448">
        <f t="shared" si="9"/>
        <v>5000</v>
      </c>
      <c r="G29" s="452"/>
      <c r="H29" s="453"/>
      <c r="I29" s="452"/>
      <c r="J29" s="454"/>
      <c r="K29" s="450">
        <f t="shared" si="12"/>
        <v>5000</v>
      </c>
      <c r="L29" s="451">
        <f t="shared" si="3"/>
        <v>4.5454545454545456E-2</v>
      </c>
      <c r="M29" s="448">
        <f t="shared" si="4"/>
        <v>227.27272727272728</v>
      </c>
      <c r="N29" s="450">
        <f t="shared" si="5"/>
        <v>4772.727272727273</v>
      </c>
      <c r="O29" s="446">
        <f t="shared" si="6"/>
        <v>4.5454545454545449E-2</v>
      </c>
      <c r="P29" s="447">
        <f t="shared" si="7"/>
        <v>454.5454545454545</v>
      </c>
      <c r="Q29" s="50"/>
      <c r="R29" s="13"/>
      <c r="U29" s="13"/>
      <c r="V29" s="14"/>
      <c r="W29" s="15"/>
    </row>
    <row r="30" spans="1:24">
      <c r="A30" s="2"/>
      <c r="B30" s="1276" t="s">
        <v>1671</v>
      </c>
      <c r="C30" s="1277"/>
      <c r="D30" s="448">
        <f>'D3'!F11</f>
        <v>10000</v>
      </c>
      <c r="E30" s="448">
        <f>'D3'!G11</f>
        <v>5000</v>
      </c>
      <c r="F30" s="448">
        <f>D30-E30</f>
        <v>5000</v>
      </c>
      <c r="G30" s="452"/>
      <c r="H30" s="453"/>
      <c r="I30" s="452"/>
      <c r="J30" s="454"/>
      <c r="K30" s="450">
        <f t="shared" si="12"/>
        <v>5000</v>
      </c>
      <c r="L30" s="451">
        <f t="shared" si="3"/>
        <v>4.5454545454545456E-2</v>
      </c>
      <c r="M30" s="448">
        <f t="shared" si="4"/>
        <v>227.27272727272728</v>
      </c>
      <c r="N30" s="450">
        <f t="shared" si="5"/>
        <v>4772.727272727273</v>
      </c>
      <c r="O30" s="446">
        <f t="shared" si="6"/>
        <v>4.5454545454545449E-2</v>
      </c>
      <c r="P30" s="447">
        <f t="shared" si="7"/>
        <v>454.5454545454545</v>
      </c>
      <c r="Q30" s="50"/>
      <c r="R30" s="50"/>
      <c r="S30" s="13"/>
      <c r="V30" s="13"/>
      <c r="W30" s="14"/>
      <c r="X30" s="15"/>
    </row>
    <row r="31" spans="1:24" ht="13.8" thickBot="1">
      <c r="A31" s="2"/>
      <c r="B31" s="1266" t="s">
        <v>575</v>
      </c>
      <c r="C31" s="1267"/>
      <c r="D31" s="448">
        <f>'D3'!F12</f>
        <v>20000</v>
      </c>
      <c r="E31" s="448">
        <f>'D3'!G12</f>
        <v>0</v>
      </c>
      <c r="F31" s="455">
        <f>D31-E31</f>
        <v>20000</v>
      </c>
      <c r="G31" s="456"/>
      <c r="H31" s="457"/>
      <c r="I31" s="456"/>
      <c r="J31" s="458"/>
      <c r="K31" s="459">
        <f t="shared" si="12"/>
        <v>20000</v>
      </c>
      <c r="L31" s="460">
        <f t="shared" si="3"/>
        <v>0.18181818181818182</v>
      </c>
      <c r="M31" s="455">
        <f t="shared" si="4"/>
        <v>909.09090909090912</v>
      </c>
      <c r="N31" s="459">
        <f t="shared" si="5"/>
        <v>19090.909090909092</v>
      </c>
      <c r="O31" s="446">
        <f t="shared" si="6"/>
        <v>0.1818181818181818</v>
      </c>
      <c r="P31" s="447">
        <f t="shared" si="7"/>
        <v>1818.181818181818</v>
      </c>
      <c r="Q31" s="50"/>
      <c r="R31" s="50"/>
      <c r="S31" s="13"/>
      <c r="V31" s="13"/>
      <c r="W31" s="14"/>
      <c r="X31" s="15"/>
    </row>
    <row r="32" spans="1:24">
      <c r="A32" s="2"/>
      <c r="B32" s="68"/>
      <c r="C32" s="51" t="s">
        <v>23</v>
      </c>
      <c r="D32" s="461">
        <f>SUM(D4:D31)</f>
        <v>120000</v>
      </c>
      <c r="E32" s="461">
        <f>SUM(E4:E31)</f>
        <v>10000</v>
      </c>
      <c r="F32" s="461">
        <f>SUM(F4:F31)</f>
        <v>110000</v>
      </c>
      <c r="G32" s="461">
        <f>SUM(G4,G7,G10,G14,G17,G22)</f>
        <v>30000</v>
      </c>
      <c r="H32" s="462"/>
      <c r="I32" s="463">
        <f>SUM('D4'!D6)</f>
        <v>0</v>
      </c>
      <c r="J32" s="464">
        <f>SUM(J4:J31)</f>
        <v>50000</v>
      </c>
      <c r="K32" s="464">
        <f>SUM(K4:K31)</f>
        <v>110000</v>
      </c>
      <c r="L32" s="465"/>
      <c r="M32" s="463">
        <f>SUM('D4'!D5)</f>
        <v>5000</v>
      </c>
      <c r="N32" s="464">
        <f>SUM(N4:N31)</f>
        <v>105000.00000000001</v>
      </c>
      <c r="O32" s="466">
        <f>IF(OR(N32="",N32=0),"",N32/N$32)</f>
        <v>1</v>
      </c>
      <c r="P32" s="467">
        <f>SUM(P4:P31)</f>
        <v>9999.9999999999982</v>
      </c>
    </row>
    <row r="33" spans="1:16">
      <c r="A33" s="2"/>
      <c r="B33" s="2"/>
      <c r="C33" s="2"/>
      <c r="D33" s="468"/>
      <c r="E33" s="468"/>
      <c r="F33" s="468"/>
      <c r="G33" s="448">
        <f>SUM(G5,G8,G11,G13,G15,G18,G23,G25,G26)</f>
        <v>20000</v>
      </c>
      <c r="H33" s="468"/>
      <c r="I33" s="469">
        <f>SUM('D4'!D7)</f>
        <v>0</v>
      </c>
      <c r="J33" s="470"/>
      <c r="K33" s="468"/>
      <c r="L33" s="468"/>
      <c r="M33" s="468"/>
      <c r="N33" s="468"/>
      <c r="O33" s="468"/>
      <c r="P33" s="471"/>
    </row>
    <row r="34" spans="1:16">
      <c r="A34" s="2"/>
      <c r="B34" s="2"/>
      <c r="C34" s="2"/>
      <c r="D34" s="468"/>
      <c r="E34" s="468"/>
      <c r="F34" s="472">
        <f>F20+SUM(F25:F31)</f>
        <v>65000</v>
      </c>
      <c r="G34" s="448"/>
      <c r="H34" s="468"/>
      <c r="I34" s="469"/>
      <c r="J34" s="468"/>
      <c r="K34" s="468"/>
      <c r="L34" s="468"/>
      <c r="M34" s="473" t="s">
        <v>1537</v>
      </c>
      <c r="N34" s="474">
        <f>IFERROR((E32+I32+I33+I34+M32)/D32,"")</f>
        <v>0.125</v>
      </c>
      <c r="O34" s="468"/>
      <c r="P34" s="471"/>
    </row>
    <row r="35" spans="1:16">
      <c r="A35" s="2"/>
      <c r="B35" s="2"/>
      <c r="C35" s="2"/>
      <c r="D35" s="468"/>
      <c r="E35" s="468"/>
      <c r="F35" s="468"/>
      <c r="G35" s="468"/>
      <c r="H35" s="468"/>
      <c r="I35" s="468"/>
      <c r="J35" s="468"/>
      <c r="K35" s="468"/>
      <c r="L35" s="468"/>
      <c r="M35" s="468"/>
      <c r="N35" s="468"/>
      <c r="O35" s="468"/>
      <c r="P35" s="471"/>
    </row>
    <row r="36" spans="1:16">
      <c r="A36" s="129" t="s">
        <v>1506</v>
      </c>
      <c r="B36" s="129"/>
      <c r="C36" s="129"/>
      <c r="D36" s="468"/>
      <c r="E36" s="468"/>
      <c r="F36" s="468"/>
      <c r="G36" s="468"/>
      <c r="H36" s="468"/>
      <c r="I36" s="468"/>
      <c r="J36" s="468"/>
      <c r="K36" s="468"/>
      <c r="L36" s="468"/>
      <c r="M36" s="468"/>
      <c r="N36" s="468"/>
      <c r="O36" s="468"/>
      <c r="P36" s="471"/>
    </row>
    <row r="37" spans="1:16">
      <c r="A37" s="2"/>
      <c r="B37" s="1278" t="s">
        <v>572</v>
      </c>
      <c r="C37" s="1279"/>
      <c r="D37" s="475">
        <f>SUM('D2'!D76:EW76)</f>
        <v>0</v>
      </c>
      <c r="E37" s="448">
        <f>SUM('D2'!D96:EW96)</f>
        <v>0</v>
      </c>
      <c r="F37" s="448">
        <f>D37-E37</f>
        <v>0</v>
      </c>
      <c r="G37" s="476"/>
      <c r="H37" s="476"/>
      <c r="I37" s="477">
        <f t="shared" ref="I37:I44" si="13">IFERROR(I4*F37/F4,0)</f>
        <v>0</v>
      </c>
      <c r="J37" s="477">
        <f>F37-I37</f>
        <v>0</v>
      </c>
      <c r="K37" s="476"/>
      <c r="L37" s="476"/>
      <c r="M37" s="477">
        <f t="shared" ref="M37:M44" si="14">IFERROR(M4*J37/K4,0)</f>
        <v>0</v>
      </c>
      <c r="N37" s="477">
        <f>IFERROR(J37-M37,"")</f>
        <v>0</v>
      </c>
      <c r="O37" s="468"/>
      <c r="P37" s="478">
        <f t="shared" ref="P37:P54" si="15">IFERROR(IF(N37=0,0,N37*$P$2),0)</f>
        <v>0</v>
      </c>
    </row>
    <row r="38" spans="1:16">
      <c r="A38" s="2"/>
      <c r="B38" s="1272" t="s">
        <v>1665</v>
      </c>
      <c r="C38" s="1273"/>
      <c r="D38" s="475">
        <f>SUM('D2'!D77:EW77)</f>
        <v>0</v>
      </c>
      <c r="E38" s="448">
        <f>SUM('D2'!D97:EW97)</f>
        <v>0</v>
      </c>
      <c r="F38" s="448">
        <f t="shared" ref="F38:F54" si="16">D38-E38</f>
        <v>0</v>
      </c>
      <c r="G38" s="476"/>
      <c r="H38" s="476"/>
      <c r="I38" s="477">
        <f t="shared" si="13"/>
        <v>0</v>
      </c>
      <c r="J38" s="477">
        <f t="shared" ref="J38:J46" si="17">F38-I38</f>
        <v>0</v>
      </c>
      <c r="K38" s="476"/>
      <c r="L38" s="476"/>
      <c r="M38" s="477">
        <f t="shared" si="14"/>
        <v>0</v>
      </c>
      <c r="N38" s="477">
        <f t="shared" ref="N38:N54" si="18">IFERROR(J38-M38,"")</f>
        <v>0</v>
      </c>
      <c r="O38" s="468"/>
      <c r="P38" s="447">
        <f t="shared" si="15"/>
        <v>0</v>
      </c>
    </row>
    <row r="39" spans="1:16">
      <c r="A39" s="2"/>
      <c r="B39" s="1274"/>
      <c r="C39" s="1275"/>
      <c r="D39" s="475"/>
      <c r="E39" s="448"/>
      <c r="F39" s="448"/>
      <c r="G39" s="476"/>
      <c r="H39" s="476"/>
      <c r="I39" s="477"/>
      <c r="J39" s="477"/>
      <c r="K39" s="476"/>
      <c r="L39" s="476"/>
      <c r="M39" s="477"/>
      <c r="N39" s="477"/>
      <c r="O39" s="468"/>
      <c r="P39" s="447"/>
    </row>
    <row r="40" spans="1:16">
      <c r="A40" s="2"/>
      <c r="B40" s="1274" t="s">
        <v>573</v>
      </c>
      <c r="C40" s="1275"/>
      <c r="D40" s="475">
        <f>SUM('D2'!D79:EW79)</f>
        <v>0</v>
      </c>
      <c r="E40" s="448">
        <f>SUM('D2'!D99:EW99)</f>
        <v>0</v>
      </c>
      <c r="F40" s="448">
        <f t="shared" si="16"/>
        <v>0</v>
      </c>
      <c r="G40" s="476"/>
      <c r="H40" s="476"/>
      <c r="I40" s="477">
        <f t="shared" si="13"/>
        <v>0</v>
      </c>
      <c r="J40" s="477">
        <f t="shared" si="17"/>
        <v>0</v>
      </c>
      <c r="K40" s="476"/>
      <c r="L40" s="476"/>
      <c r="M40" s="477">
        <f t="shared" si="14"/>
        <v>0</v>
      </c>
      <c r="N40" s="477">
        <f t="shared" si="18"/>
        <v>0</v>
      </c>
      <c r="O40" s="468"/>
      <c r="P40" s="447">
        <f t="shared" si="15"/>
        <v>0</v>
      </c>
    </row>
    <row r="41" spans="1:16">
      <c r="A41" s="2"/>
      <c r="B41" s="1274" t="s">
        <v>1590</v>
      </c>
      <c r="C41" s="1275"/>
      <c r="D41" s="475">
        <f>SUM('D2'!D80:EW80)</f>
        <v>0</v>
      </c>
      <c r="E41" s="448">
        <f>SUM('D2'!D100:EW100)</f>
        <v>0</v>
      </c>
      <c r="F41" s="448">
        <f t="shared" si="16"/>
        <v>0</v>
      </c>
      <c r="G41" s="476"/>
      <c r="H41" s="476"/>
      <c r="I41" s="477">
        <f t="shared" si="13"/>
        <v>0</v>
      </c>
      <c r="J41" s="477">
        <f t="shared" si="17"/>
        <v>0</v>
      </c>
      <c r="K41" s="476"/>
      <c r="L41" s="476"/>
      <c r="M41" s="477">
        <f t="shared" si="14"/>
        <v>0</v>
      </c>
      <c r="N41" s="477">
        <f t="shared" si="18"/>
        <v>0</v>
      </c>
      <c r="O41" s="468"/>
      <c r="P41" s="447">
        <f t="shared" si="15"/>
        <v>0</v>
      </c>
    </row>
    <row r="42" spans="1:16">
      <c r="A42" s="2"/>
      <c r="B42" s="1274"/>
      <c r="C42" s="1275"/>
      <c r="D42" s="475"/>
      <c r="E42" s="448"/>
      <c r="F42" s="448"/>
      <c r="G42" s="476"/>
      <c r="H42" s="476"/>
      <c r="I42" s="477"/>
      <c r="J42" s="477"/>
      <c r="K42" s="476"/>
      <c r="L42" s="476"/>
      <c r="M42" s="477"/>
      <c r="N42" s="477"/>
      <c r="O42" s="468"/>
      <c r="P42" s="447"/>
    </row>
    <row r="43" spans="1:16">
      <c r="A43" s="2"/>
      <c r="B43" s="1274" t="s">
        <v>1236</v>
      </c>
      <c r="C43" s="1275"/>
      <c r="D43" s="475">
        <f>SUM('D2'!D82:EW82)</f>
        <v>0</v>
      </c>
      <c r="E43" s="448">
        <f>SUM('D2'!D102:EW102)</f>
        <v>0</v>
      </c>
      <c r="F43" s="448">
        <f t="shared" si="16"/>
        <v>0</v>
      </c>
      <c r="G43" s="476"/>
      <c r="H43" s="476"/>
      <c r="I43" s="477">
        <f t="shared" si="13"/>
        <v>0</v>
      </c>
      <c r="J43" s="477">
        <f t="shared" si="17"/>
        <v>0</v>
      </c>
      <c r="K43" s="476"/>
      <c r="L43" s="476"/>
      <c r="M43" s="477">
        <f t="shared" si="14"/>
        <v>0</v>
      </c>
      <c r="N43" s="477">
        <f t="shared" si="18"/>
        <v>0</v>
      </c>
      <c r="O43" s="468"/>
      <c r="P43" s="447">
        <f t="shared" si="15"/>
        <v>0</v>
      </c>
    </row>
    <row r="44" spans="1:16">
      <c r="A44" s="2"/>
      <c r="B44" s="1274" t="s">
        <v>1666</v>
      </c>
      <c r="C44" s="1275"/>
      <c r="D44" s="475">
        <f>SUM('D2'!D83:EW83)</f>
        <v>0</v>
      </c>
      <c r="E44" s="448">
        <f>SUM('D2'!D103:EW103)</f>
        <v>0</v>
      </c>
      <c r="F44" s="448">
        <f t="shared" si="16"/>
        <v>0</v>
      </c>
      <c r="G44" s="476"/>
      <c r="H44" s="476"/>
      <c r="I44" s="477">
        <f t="shared" si="13"/>
        <v>0</v>
      </c>
      <c r="J44" s="477">
        <f t="shared" si="17"/>
        <v>0</v>
      </c>
      <c r="K44" s="476"/>
      <c r="L44" s="476"/>
      <c r="M44" s="477">
        <f t="shared" si="14"/>
        <v>0</v>
      </c>
      <c r="N44" s="477">
        <f t="shared" si="18"/>
        <v>0</v>
      </c>
      <c r="O44" s="468"/>
      <c r="P44" s="447">
        <f t="shared" si="15"/>
        <v>0</v>
      </c>
    </row>
    <row r="45" spans="1:16">
      <c r="A45" s="2"/>
      <c r="B45" s="1274"/>
      <c r="C45" s="1275"/>
      <c r="D45" s="475"/>
      <c r="E45" s="448"/>
      <c r="F45" s="448"/>
      <c r="G45" s="476"/>
      <c r="H45" s="476"/>
      <c r="I45" s="477"/>
      <c r="J45" s="477"/>
      <c r="K45" s="476"/>
      <c r="L45" s="476"/>
      <c r="M45" s="477"/>
      <c r="N45" s="477"/>
      <c r="O45" s="468"/>
      <c r="P45" s="447"/>
    </row>
    <row r="46" spans="1:16">
      <c r="A46" s="2"/>
      <c r="B46" s="1274" t="s">
        <v>574</v>
      </c>
      <c r="C46" s="1275"/>
      <c r="D46" s="475">
        <f>SUM('D2'!D85:EW85)</f>
        <v>0</v>
      </c>
      <c r="E46" s="448">
        <f>SUM('D2'!D105:EW105)</f>
        <v>0</v>
      </c>
      <c r="F46" s="448">
        <f t="shared" si="16"/>
        <v>0</v>
      </c>
      <c r="G46" s="476"/>
      <c r="H46" s="476"/>
      <c r="I46" s="477">
        <f t="shared" ref="I46:I50" si="19">IFERROR(I14*F46/F14,0)</f>
        <v>0</v>
      </c>
      <c r="J46" s="477">
        <f t="shared" si="17"/>
        <v>0</v>
      </c>
      <c r="K46" s="476"/>
      <c r="L46" s="476"/>
      <c r="M46" s="477">
        <f t="shared" ref="M46:M50" si="20">IFERROR(M14*J46/K14,0)</f>
        <v>0</v>
      </c>
      <c r="N46" s="477">
        <f t="shared" si="18"/>
        <v>0</v>
      </c>
      <c r="O46" s="468"/>
      <c r="P46" s="447">
        <f t="shared" si="15"/>
        <v>0</v>
      </c>
    </row>
    <row r="47" spans="1:16">
      <c r="A47" s="2"/>
      <c r="B47" s="1274" t="s">
        <v>1667</v>
      </c>
      <c r="C47" s="1275"/>
      <c r="D47" s="475">
        <f>SUM('D2'!D86:EW86)</f>
        <v>0</v>
      </c>
      <c r="E47" s="448">
        <f>SUM('D2'!D106:EW106)</f>
        <v>0</v>
      </c>
      <c r="F47" s="448">
        <f t="shared" si="16"/>
        <v>0</v>
      </c>
      <c r="G47" s="476"/>
      <c r="H47" s="476"/>
      <c r="I47" s="477">
        <f t="shared" si="19"/>
        <v>0</v>
      </c>
      <c r="J47" s="477">
        <f t="shared" ref="J47:J50" si="21">F47-I47</f>
        <v>0</v>
      </c>
      <c r="K47" s="476"/>
      <c r="L47" s="476"/>
      <c r="M47" s="477">
        <f t="shared" si="20"/>
        <v>0</v>
      </c>
      <c r="N47" s="477">
        <f t="shared" si="18"/>
        <v>0</v>
      </c>
      <c r="O47" s="468"/>
      <c r="P47" s="447">
        <f t="shared" si="15"/>
        <v>0</v>
      </c>
    </row>
    <row r="48" spans="1:16">
      <c r="A48" s="2"/>
      <c r="B48" s="1274"/>
      <c r="C48" s="1275"/>
      <c r="D48" s="475"/>
      <c r="E48" s="448"/>
      <c r="F48" s="448"/>
      <c r="G48" s="476"/>
      <c r="H48" s="476"/>
      <c r="I48" s="477"/>
      <c r="J48" s="477"/>
      <c r="K48" s="476"/>
      <c r="L48" s="476"/>
      <c r="M48" s="477"/>
      <c r="N48" s="477"/>
      <c r="O48" s="468"/>
      <c r="P48" s="447"/>
    </row>
    <row r="49" spans="1:16">
      <c r="A49" s="2"/>
      <c r="B49" s="1274" t="s">
        <v>2688</v>
      </c>
      <c r="C49" s="1275"/>
      <c r="D49" s="475">
        <f>SUM('D2'!D88:EW88)</f>
        <v>10000</v>
      </c>
      <c r="E49" s="448">
        <f>SUM('D2'!D108:EW108)</f>
        <v>0</v>
      </c>
      <c r="F49" s="448">
        <f t="shared" si="16"/>
        <v>10000</v>
      </c>
      <c r="G49" s="476"/>
      <c r="H49" s="476"/>
      <c r="I49" s="477">
        <f t="shared" si="19"/>
        <v>0</v>
      </c>
      <c r="J49" s="477">
        <f t="shared" si="21"/>
        <v>10000</v>
      </c>
      <c r="K49" s="476"/>
      <c r="L49" s="476"/>
      <c r="M49" s="477">
        <f t="shared" si="20"/>
        <v>454.54545454545456</v>
      </c>
      <c r="N49" s="477">
        <f t="shared" si="18"/>
        <v>9545.454545454546</v>
      </c>
      <c r="O49" s="468"/>
      <c r="P49" s="447">
        <f t="shared" si="15"/>
        <v>909.09090909090901</v>
      </c>
    </row>
    <row r="50" spans="1:16">
      <c r="A50" s="2"/>
      <c r="B50" s="1274" t="s">
        <v>2690</v>
      </c>
      <c r="C50" s="1275"/>
      <c r="D50" s="475">
        <f>SUM('D2'!D89:EW89)</f>
        <v>0</v>
      </c>
      <c r="E50" s="448">
        <f>SUM('D2'!D109:EW109)</f>
        <v>0</v>
      </c>
      <c r="F50" s="448">
        <f t="shared" si="16"/>
        <v>0</v>
      </c>
      <c r="G50" s="476"/>
      <c r="H50" s="476"/>
      <c r="I50" s="477">
        <f t="shared" si="19"/>
        <v>0</v>
      </c>
      <c r="J50" s="477">
        <f t="shared" si="21"/>
        <v>0</v>
      </c>
      <c r="K50" s="476"/>
      <c r="L50" s="476"/>
      <c r="M50" s="477">
        <f t="shared" si="20"/>
        <v>0</v>
      </c>
      <c r="N50" s="477">
        <f t="shared" si="18"/>
        <v>0</v>
      </c>
      <c r="O50" s="468"/>
      <c r="P50" s="447">
        <f t="shared" si="15"/>
        <v>0</v>
      </c>
    </row>
    <row r="51" spans="1:16">
      <c r="A51" s="2"/>
      <c r="B51" s="1274"/>
      <c r="C51" s="1275"/>
      <c r="D51" s="475"/>
      <c r="E51" s="448"/>
      <c r="F51" s="448"/>
      <c r="G51" s="476"/>
      <c r="H51" s="476"/>
      <c r="I51" s="477"/>
      <c r="J51" s="477"/>
      <c r="K51" s="476"/>
      <c r="L51" s="476"/>
      <c r="M51" s="477"/>
      <c r="N51" s="477"/>
      <c r="O51" s="468"/>
      <c r="P51" s="447"/>
    </row>
    <row r="52" spans="1:16">
      <c r="A52" s="2"/>
      <c r="B52" s="1274"/>
      <c r="C52" s="1275"/>
      <c r="D52" s="475"/>
      <c r="E52" s="448"/>
      <c r="F52" s="448"/>
      <c r="G52" s="476"/>
      <c r="H52" s="476"/>
      <c r="I52" s="477"/>
      <c r="J52" s="477"/>
      <c r="K52" s="476"/>
      <c r="L52" s="476"/>
      <c r="M52" s="477"/>
      <c r="N52" s="477"/>
      <c r="O52" s="468"/>
      <c r="P52" s="447"/>
    </row>
    <row r="53" spans="1:16">
      <c r="A53" s="2"/>
      <c r="B53" s="1274" t="s">
        <v>1034</v>
      </c>
      <c r="C53" s="1275"/>
      <c r="D53" s="475">
        <f>SUM('D2'!D92:EW92)</f>
        <v>0</v>
      </c>
      <c r="E53" s="448">
        <f>SUM('D2'!D112:EW112)</f>
        <v>0</v>
      </c>
      <c r="F53" s="448">
        <f t="shared" si="16"/>
        <v>0</v>
      </c>
      <c r="G53" s="476"/>
      <c r="H53" s="476"/>
      <c r="I53" s="477">
        <f>IFERROR(I22*F53/F22,0)</f>
        <v>0</v>
      </c>
      <c r="J53" s="477">
        <f t="shared" ref="J53:J54" si="22">F53-I53</f>
        <v>0</v>
      </c>
      <c r="K53" s="476"/>
      <c r="L53" s="476"/>
      <c r="M53" s="477">
        <f>IFERROR(M22*J53/K22,0)</f>
        <v>0</v>
      </c>
      <c r="N53" s="477">
        <f t="shared" si="18"/>
        <v>0</v>
      </c>
      <c r="O53" s="468"/>
      <c r="P53" s="447">
        <f t="shared" si="15"/>
        <v>0</v>
      </c>
    </row>
    <row r="54" spans="1:16">
      <c r="A54" s="2"/>
      <c r="B54" s="1274" t="s">
        <v>2698</v>
      </c>
      <c r="C54" s="1275"/>
      <c r="D54" s="475">
        <f>SUM('D2'!D93:EW93)</f>
        <v>0</v>
      </c>
      <c r="E54" s="448">
        <f>SUM('D2'!D113:EW113)</f>
        <v>0</v>
      </c>
      <c r="F54" s="448">
        <f t="shared" si="16"/>
        <v>0</v>
      </c>
      <c r="G54" s="476"/>
      <c r="H54" s="476"/>
      <c r="I54" s="477">
        <f>IFERROR(I23*F54/F23,0)</f>
        <v>0</v>
      </c>
      <c r="J54" s="477">
        <f t="shared" si="22"/>
        <v>0</v>
      </c>
      <c r="K54" s="476"/>
      <c r="L54" s="476"/>
      <c r="M54" s="477">
        <f>IFERROR(M23*J54/K23,0)</f>
        <v>0</v>
      </c>
      <c r="N54" s="477">
        <f t="shared" si="18"/>
        <v>0</v>
      </c>
      <c r="O54" s="468"/>
      <c r="P54" s="447">
        <f t="shared" si="15"/>
        <v>0</v>
      </c>
    </row>
    <row r="55" spans="1:16">
      <c r="A55" s="2"/>
      <c r="B55" s="1280"/>
      <c r="C55" s="1281"/>
      <c r="D55" s="475"/>
      <c r="E55" s="448"/>
      <c r="F55" s="448"/>
      <c r="G55" s="476"/>
      <c r="H55" s="476"/>
      <c r="I55" s="477"/>
      <c r="J55" s="477"/>
      <c r="K55" s="476"/>
      <c r="L55" s="476"/>
      <c r="M55" s="477"/>
      <c r="N55" s="477"/>
      <c r="O55" s="468"/>
      <c r="P55" s="447"/>
    </row>
    <row r="56" spans="1:16">
      <c r="A56" s="2"/>
      <c r="B56" s="2"/>
      <c r="C56" s="2"/>
      <c r="D56" s="2"/>
      <c r="E56" s="2"/>
      <c r="F56" s="2"/>
      <c r="G56" s="2"/>
      <c r="H56" s="2"/>
      <c r="I56" s="2"/>
      <c r="J56" s="2"/>
      <c r="K56" s="2"/>
      <c r="L56" s="2"/>
      <c r="M56" s="2"/>
      <c r="N56" s="2"/>
      <c r="O56" s="2"/>
      <c r="P56" s="2"/>
    </row>
  </sheetData>
  <sheetProtection algorithmName="SHA-512" hashValue="CZvsaTKj/sPZvRGgyDa+23YRRgtxc5i8q5L2wJxz6kh6xWBqraPmWck3+BMX1f6ttb3o5ehBKUwMgxXIMB2qJg==" saltValue="pkGWBkHzDiUnwqbMq9AUZQ==" spinCount="100000" sheet="1" formatCells="0"/>
  <mergeCells count="48">
    <mergeCell ref="B53:C53"/>
    <mergeCell ref="B54:C54"/>
    <mergeCell ref="B55:C55"/>
    <mergeCell ref="B49:C49"/>
    <mergeCell ref="B50:C50"/>
    <mergeCell ref="B51:C51"/>
    <mergeCell ref="B52:C52"/>
    <mergeCell ref="B46:C46"/>
    <mergeCell ref="B47:C47"/>
    <mergeCell ref="B48:C48"/>
    <mergeCell ref="B42:C42"/>
    <mergeCell ref="B43:C43"/>
    <mergeCell ref="B44:C44"/>
    <mergeCell ref="B45:C45"/>
    <mergeCell ref="B37:C37"/>
    <mergeCell ref="B38:C38"/>
    <mergeCell ref="B39:C39"/>
    <mergeCell ref="B40:C40"/>
    <mergeCell ref="B41:C41"/>
    <mergeCell ref="B30:C30"/>
    <mergeCell ref="B22:C22"/>
    <mergeCell ref="B23:C23"/>
    <mergeCell ref="B24:C24"/>
    <mergeCell ref="B25:C25"/>
    <mergeCell ref="B26:C26"/>
    <mergeCell ref="B28:C28"/>
    <mergeCell ref="B29:C29"/>
    <mergeCell ref="B17:C17"/>
    <mergeCell ref="B18:C18"/>
    <mergeCell ref="B19:C19"/>
    <mergeCell ref="B20:C20"/>
    <mergeCell ref="B21:C21"/>
    <mergeCell ref="B31:C31"/>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27:C27"/>
  </mergeCells>
  <phoneticPr fontId="12"/>
  <pageMargins left="0.39370078740157483" right="0.39370078740157483" top="0.39370078740157483" bottom="0.39370078740157483" header="0.39370078740157483" footer="0.39370078740157483"/>
  <pageSetup paperSize="9" scale="95" orientation="landscape" r:id="rId1"/>
  <headerFooter alignWithMargins="0"/>
  <ignoredErrors>
    <ignoredError sqref="O32 H14:I14" formula="1"/>
  </ignoredErrors>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57D2D-F281-4DD7-8472-DD37DD1424D0}">
  <sheetPr codeName="Sheet10">
    <tabColor rgb="FFFFC000"/>
    <pageSetUpPr fitToPage="1"/>
  </sheetPr>
  <dimension ref="C1:V108"/>
  <sheetViews>
    <sheetView workbookViewId="0"/>
  </sheetViews>
  <sheetFormatPr defaultColWidth="9" defaultRowHeight="13.2" outlineLevelCol="1"/>
  <cols>
    <col min="1" max="1" width="2.109375" style="261" customWidth="1"/>
    <col min="2" max="2" width="2.6640625" style="261" customWidth="1"/>
    <col min="3" max="3" width="5.6640625" style="277" customWidth="1"/>
    <col min="4" max="6" width="14.6640625" style="261" customWidth="1"/>
    <col min="7" max="7" width="13" style="261" customWidth="1"/>
    <col min="8" max="8" width="8.77734375" style="261" customWidth="1"/>
    <col min="9" max="9" width="8.6640625" style="278" customWidth="1"/>
    <col min="10" max="10" width="8.77734375" style="261" customWidth="1"/>
    <col min="11" max="11" width="10.6640625" style="279" customWidth="1"/>
    <col min="12" max="12" width="2.109375" style="261" customWidth="1"/>
    <col min="13" max="13" width="78.88671875" style="261" customWidth="1"/>
    <col min="14" max="14" width="5.44140625" style="261" customWidth="1"/>
    <col min="15" max="15" width="7.77734375" style="261" customWidth="1"/>
    <col min="16" max="17" width="22" style="261" hidden="1" customWidth="1" outlineLevel="1"/>
    <col min="18" max="21" width="9" style="261" hidden="1" customWidth="1" outlineLevel="1"/>
    <col min="22" max="22" width="9" style="261" collapsed="1"/>
    <col min="23" max="16384" width="9" style="261"/>
  </cols>
  <sheetData>
    <row r="1" spans="3:19" ht="136.5" customHeight="1">
      <c r="C1" s="793" t="s">
        <v>1235</v>
      </c>
      <c r="D1" s="260"/>
      <c r="E1" s="260"/>
      <c r="F1" s="260"/>
      <c r="I1" s="261"/>
      <c r="K1" s="261"/>
      <c r="M1" s="745" t="s">
        <v>2710</v>
      </c>
      <c r="N1" s="745"/>
      <c r="O1" s="745"/>
    </row>
    <row r="2" spans="3:19" ht="27.75" customHeight="1" thickBot="1">
      <c r="C2" s="262" t="s">
        <v>1546</v>
      </c>
      <c r="G2" s="1282"/>
      <c r="H2" s="1282"/>
      <c r="I2" s="1282"/>
      <c r="J2" s="1282"/>
      <c r="K2" s="1282"/>
      <c r="M2" s="1283"/>
      <c r="N2" s="742"/>
      <c r="O2" s="742"/>
    </row>
    <row r="3" spans="3:19" ht="47.25" customHeight="1">
      <c r="C3" s="263" t="s">
        <v>1044</v>
      </c>
      <c r="D3" s="264" t="s">
        <v>1045</v>
      </c>
      <c r="E3" s="265" t="s">
        <v>1046</v>
      </c>
      <c r="F3" s="265" t="s">
        <v>1047</v>
      </c>
      <c r="G3" s="1284" t="s">
        <v>1048</v>
      </c>
      <c r="H3" s="1285"/>
      <c r="I3" s="266" t="s">
        <v>1049</v>
      </c>
      <c r="J3" s="267" t="s">
        <v>1050</v>
      </c>
      <c r="K3" s="268" t="s">
        <v>1129</v>
      </c>
      <c r="M3" s="1283"/>
      <c r="N3" s="742"/>
      <c r="O3" s="742"/>
      <c r="P3" s="269" t="s">
        <v>1051</v>
      </c>
      <c r="Q3" s="269" t="s">
        <v>1052</v>
      </c>
      <c r="R3" s="269" t="s">
        <v>2652</v>
      </c>
      <c r="S3" s="269" t="s">
        <v>2653</v>
      </c>
    </row>
    <row r="4" spans="3:19" ht="23.25" customHeight="1" thickBot="1">
      <c r="C4" s="270">
        <v>1</v>
      </c>
      <c r="D4" s="27" t="s">
        <v>2742</v>
      </c>
      <c r="E4" s="28" t="s">
        <v>2743</v>
      </c>
      <c r="F4" s="28" t="s">
        <v>2744</v>
      </c>
      <c r="G4" s="29" t="s">
        <v>1053</v>
      </c>
      <c r="H4" s="30" t="s">
        <v>1054</v>
      </c>
      <c r="I4" s="31"/>
      <c r="J4" s="32">
        <v>2000</v>
      </c>
      <c r="K4" s="33">
        <v>43678</v>
      </c>
      <c r="M4" s="746" t="str">
        <f>IF(N4=2,"エネルギーの種別はプルダウンメニューから選択してください",
 IF(N4=1,"エネルギーの種別はFIT/FIP/非FIT非FIPを選択してください", ""))</f>
        <v/>
      </c>
      <c r="N4" s="747" t="str">
        <f t="shared" ref="N4:N35" si="0">IF(AND(G4&lt;&gt;"太陽光",G4&lt;&gt;"風力",G4&lt;&gt;"水力（3万kW未満）",G4&lt;&gt;"水力（3万kW以上）",G4&lt;&gt;"地熱",G4&lt;&gt;"バイオマス",G4&lt;&gt;"原子力",G4&lt;&gt;"未利用エネルギー",G4&lt;&gt;"火力（石炭）",G4&lt;&gt;"火力（LNG）",G4&lt;&gt;"火力（石油・その他）",G4&lt;&gt;""),2,IF(AND(H4&lt;&gt;"FIT",H4&lt;&gt;"FIP",H4&lt;&gt;"非FIT非FIP",H4&lt;&gt;""),1,""))</f>
        <v/>
      </c>
      <c r="O4" s="271"/>
      <c r="P4" s="272"/>
      <c r="Q4" s="272"/>
    </row>
    <row r="5" spans="3:19" ht="23.25" customHeight="1" thickBot="1">
      <c r="C5" s="270">
        <v>2</v>
      </c>
      <c r="D5" s="27" t="s">
        <v>2745</v>
      </c>
      <c r="E5" s="34" t="s">
        <v>2746</v>
      </c>
      <c r="F5" s="34" t="s">
        <v>2</v>
      </c>
      <c r="G5" s="29" t="s">
        <v>1053</v>
      </c>
      <c r="H5" s="30" t="s">
        <v>2765</v>
      </c>
      <c r="I5" s="31"/>
      <c r="J5" s="32">
        <v>100</v>
      </c>
      <c r="K5" s="33" t="s">
        <v>2767</v>
      </c>
      <c r="M5" s="746" t="str">
        <f t="shared" ref="M5:M68" si="1">IF(N5=2,"エネルギーの種別はプルダウンメニューから選択してください",
 IF(N5=1,"エネルギーの種別はFIT/FIP/非FIT非FIPを選択してください", ""))</f>
        <v/>
      </c>
      <c r="N5" s="747" t="str">
        <f t="shared" si="0"/>
        <v/>
      </c>
      <c r="O5" s="273"/>
      <c r="P5" s="272" t="s">
        <v>1053</v>
      </c>
      <c r="Q5" s="885" t="s">
        <v>1054</v>
      </c>
      <c r="R5" s="885" t="s">
        <v>2646</v>
      </c>
      <c r="S5" s="889"/>
    </row>
    <row r="6" spans="3:19" ht="23.25" customHeight="1">
      <c r="C6" s="270">
        <v>3</v>
      </c>
      <c r="D6" s="27" t="s">
        <v>2747</v>
      </c>
      <c r="E6" s="34" t="s">
        <v>2743</v>
      </c>
      <c r="F6" s="34" t="s">
        <v>2748</v>
      </c>
      <c r="G6" s="29" t="s">
        <v>1055</v>
      </c>
      <c r="H6" s="30" t="s">
        <v>1054</v>
      </c>
      <c r="I6" s="31"/>
      <c r="J6" s="32">
        <v>500</v>
      </c>
      <c r="K6" s="33">
        <v>44652</v>
      </c>
      <c r="M6" s="746" t="str">
        <f t="shared" si="1"/>
        <v/>
      </c>
      <c r="N6" s="747" t="str">
        <f t="shared" si="0"/>
        <v/>
      </c>
      <c r="O6" s="273"/>
      <c r="P6" s="272" t="s">
        <v>1055</v>
      </c>
      <c r="Q6" s="886" t="s">
        <v>2646</v>
      </c>
      <c r="R6" s="886" t="s">
        <v>2647</v>
      </c>
    </row>
    <row r="7" spans="3:19" ht="23.25" customHeight="1" thickBot="1">
      <c r="C7" s="270">
        <v>4</v>
      </c>
      <c r="D7" s="27" t="s">
        <v>2749</v>
      </c>
      <c r="E7" s="34" t="s">
        <v>2743</v>
      </c>
      <c r="F7" s="34" t="s">
        <v>2750</v>
      </c>
      <c r="G7" s="29" t="s">
        <v>2762</v>
      </c>
      <c r="H7" s="30" t="s">
        <v>2765</v>
      </c>
      <c r="I7" s="31"/>
      <c r="J7" s="32">
        <v>4800</v>
      </c>
      <c r="K7" s="33">
        <v>42948</v>
      </c>
      <c r="M7" s="746" t="str">
        <f t="shared" si="1"/>
        <v/>
      </c>
      <c r="N7" s="747" t="str">
        <f t="shared" si="0"/>
        <v/>
      </c>
      <c r="P7" s="272" t="s">
        <v>1497</v>
      </c>
      <c r="Q7" s="886" t="s">
        <v>2647</v>
      </c>
      <c r="R7" s="888"/>
    </row>
    <row r="8" spans="3:19" ht="23.25" customHeight="1" thickBot="1">
      <c r="C8" s="270">
        <v>5</v>
      </c>
      <c r="D8" s="27" t="s">
        <v>2751</v>
      </c>
      <c r="E8" s="34" t="s">
        <v>2743</v>
      </c>
      <c r="F8" s="34" t="s">
        <v>2752</v>
      </c>
      <c r="G8" s="29" t="s">
        <v>2763</v>
      </c>
      <c r="H8" s="30" t="s">
        <v>1054</v>
      </c>
      <c r="I8" s="31" t="s">
        <v>2766</v>
      </c>
      <c r="J8" s="32">
        <v>6500</v>
      </c>
      <c r="K8" s="33">
        <v>45505</v>
      </c>
      <c r="M8" s="746" t="str">
        <f t="shared" si="1"/>
        <v/>
      </c>
      <c r="N8" s="747" t="str">
        <f t="shared" si="0"/>
        <v/>
      </c>
      <c r="P8" s="272" t="s">
        <v>1498</v>
      </c>
      <c r="Q8" s="887"/>
    </row>
    <row r="9" spans="3:19" ht="23.25" customHeight="1">
      <c r="C9" s="270">
        <v>6</v>
      </c>
      <c r="D9" s="27" t="s">
        <v>2753</v>
      </c>
      <c r="E9" s="34" t="s">
        <v>2743</v>
      </c>
      <c r="F9" s="34" t="s">
        <v>2754</v>
      </c>
      <c r="G9" s="29" t="s">
        <v>2764</v>
      </c>
      <c r="H9" s="30"/>
      <c r="I9" s="31"/>
      <c r="J9" s="32">
        <v>3000</v>
      </c>
      <c r="K9" s="33">
        <v>43678</v>
      </c>
      <c r="M9" s="746" t="str">
        <f t="shared" si="1"/>
        <v/>
      </c>
      <c r="N9" s="747" t="str">
        <f t="shared" si="0"/>
        <v/>
      </c>
      <c r="P9" s="272" t="s">
        <v>1056</v>
      </c>
      <c r="Q9" s="274"/>
    </row>
    <row r="10" spans="3:19" ht="23.25" customHeight="1">
      <c r="C10" s="270">
        <v>7</v>
      </c>
      <c r="D10" s="27" t="s">
        <v>2755</v>
      </c>
      <c r="E10" s="34" t="s">
        <v>2756</v>
      </c>
      <c r="F10" s="34" t="s">
        <v>2757</v>
      </c>
      <c r="G10" s="29" t="s">
        <v>1035</v>
      </c>
      <c r="H10" s="30"/>
      <c r="I10" s="31"/>
      <c r="J10" s="32">
        <v>700000</v>
      </c>
      <c r="K10" s="33">
        <v>37347</v>
      </c>
      <c r="M10" s="746" t="str">
        <f t="shared" si="1"/>
        <v/>
      </c>
      <c r="N10" s="747" t="str">
        <f t="shared" si="0"/>
        <v/>
      </c>
      <c r="P10" s="272" t="s">
        <v>2686</v>
      </c>
      <c r="Q10" s="274"/>
    </row>
    <row r="11" spans="3:19" ht="23.25" customHeight="1">
      <c r="C11" s="270">
        <v>8</v>
      </c>
      <c r="D11" s="27" t="s">
        <v>2758</v>
      </c>
      <c r="E11" s="34" t="s">
        <v>2743</v>
      </c>
      <c r="F11" s="34" t="s">
        <v>2759</v>
      </c>
      <c r="G11" s="29" t="s">
        <v>1036</v>
      </c>
      <c r="H11" s="30"/>
      <c r="I11" s="31"/>
      <c r="J11" s="32">
        <v>1500000</v>
      </c>
      <c r="K11" s="33">
        <v>42948</v>
      </c>
      <c r="M11" s="746" t="str">
        <f t="shared" si="1"/>
        <v/>
      </c>
      <c r="N11" s="747" t="str">
        <f t="shared" si="0"/>
        <v/>
      </c>
      <c r="P11" s="272" t="s">
        <v>1058</v>
      </c>
      <c r="Q11" s="269" t="s">
        <v>1106</v>
      </c>
    </row>
    <row r="12" spans="3:19" ht="23.25" customHeight="1">
      <c r="C12" s="270">
        <v>9</v>
      </c>
      <c r="D12" s="27" t="s">
        <v>2760</v>
      </c>
      <c r="E12" s="34" t="s">
        <v>2743</v>
      </c>
      <c r="F12" s="34" t="s">
        <v>2761</v>
      </c>
      <c r="G12" s="29" t="s">
        <v>1582</v>
      </c>
      <c r="H12" s="30"/>
      <c r="I12" s="31"/>
      <c r="J12" s="32">
        <v>350000</v>
      </c>
      <c r="K12" s="33">
        <v>29434</v>
      </c>
      <c r="M12" s="746" t="str">
        <f t="shared" si="1"/>
        <v/>
      </c>
      <c r="N12" s="747" t="str">
        <f t="shared" si="0"/>
        <v/>
      </c>
      <c r="P12" s="272" t="s">
        <v>1793</v>
      </c>
      <c r="Q12" s="275"/>
    </row>
    <row r="13" spans="3:19" ht="23.25" customHeight="1">
      <c r="C13" s="270">
        <v>10</v>
      </c>
      <c r="D13" s="35"/>
      <c r="E13" s="36"/>
      <c r="F13" s="36"/>
      <c r="G13" s="29"/>
      <c r="H13" s="30"/>
      <c r="I13" s="983"/>
      <c r="J13" s="38"/>
      <c r="K13" s="39"/>
      <c r="M13" s="746" t="str">
        <f t="shared" si="1"/>
        <v/>
      </c>
      <c r="N13" s="747" t="str">
        <f t="shared" si="0"/>
        <v/>
      </c>
      <c r="P13" s="272" t="s">
        <v>1035</v>
      </c>
      <c r="Q13" s="275" t="s">
        <v>1059</v>
      </c>
    </row>
    <row r="14" spans="3:19" ht="23.25" customHeight="1">
      <c r="C14" s="270">
        <v>11</v>
      </c>
      <c r="D14" s="27"/>
      <c r="E14" s="28"/>
      <c r="F14" s="28"/>
      <c r="G14" s="29"/>
      <c r="H14" s="30"/>
      <c r="I14" s="31"/>
      <c r="J14" s="32"/>
      <c r="K14" s="33"/>
      <c r="M14" s="746" t="str">
        <f t="shared" si="1"/>
        <v/>
      </c>
      <c r="N14" s="747" t="str">
        <f t="shared" si="0"/>
        <v/>
      </c>
      <c r="P14" s="272" t="s">
        <v>1036</v>
      </c>
      <c r="Q14" s="275" t="s">
        <v>1060</v>
      </c>
    </row>
    <row r="15" spans="3:19" ht="23.25" customHeight="1">
      <c r="C15" s="270">
        <v>12</v>
      </c>
      <c r="D15" s="27"/>
      <c r="E15" s="34"/>
      <c r="F15" s="34"/>
      <c r="G15" s="29"/>
      <c r="H15" s="30"/>
      <c r="I15" s="31"/>
      <c r="J15" s="32"/>
      <c r="K15" s="33"/>
      <c r="M15" s="746" t="str">
        <f t="shared" si="1"/>
        <v/>
      </c>
      <c r="N15" s="747" t="str">
        <f t="shared" si="0"/>
        <v/>
      </c>
      <c r="P15" s="272" t="s">
        <v>1582</v>
      </c>
      <c r="Q15" s="275" t="s">
        <v>1061</v>
      </c>
      <c r="S15" s="272"/>
    </row>
    <row r="16" spans="3:19" ht="23.25" customHeight="1">
      <c r="C16" s="270">
        <v>13</v>
      </c>
      <c r="D16" s="27"/>
      <c r="E16" s="34"/>
      <c r="F16" s="34"/>
      <c r="G16" s="29"/>
      <c r="H16" s="30"/>
      <c r="I16" s="31"/>
      <c r="J16" s="32"/>
      <c r="K16" s="33"/>
      <c r="M16" s="746" t="str">
        <f t="shared" si="1"/>
        <v/>
      </c>
      <c r="N16" s="747" t="str">
        <f t="shared" si="0"/>
        <v/>
      </c>
      <c r="P16" s="272"/>
      <c r="Q16" s="275" t="s">
        <v>1062</v>
      </c>
    </row>
    <row r="17" spans="3:17" ht="23.25" customHeight="1">
      <c r="C17" s="270">
        <v>14</v>
      </c>
      <c r="D17" s="27"/>
      <c r="E17" s="34"/>
      <c r="F17" s="34"/>
      <c r="G17" s="29"/>
      <c r="H17" s="30"/>
      <c r="I17" s="31"/>
      <c r="J17" s="32"/>
      <c r="K17" s="33"/>
      <c r="M17" s="746" t="str">
        <f t="shared" si="1"/>
        <v/>
      </c>
      <c r="N17" s="747" t="str">
        <f t="shared" si="0"/>
        <v/>
      </c>
      <c r="P17" s="272"/>
      <c r="Q17" s="275" t="s">
        <v>1063</v>
      </c>
    </row>
    <row r="18" spans="3:17" ht="23.25" customHeight="1">
      <c r="C18" s="270">
        <v>15</v>
      </c>
      <c r="D18" s="27"/>
      <c r="E18" s="34"/>
      <c r="F18" s="34"/>
      <c r="G18" s="29"/>
      <c r="H18" s="30"/>
      <c r="I18" s="31"/>
      <c r="J18" s="32"/>
      <c r="K18" s="33"/>
      <c r="M18" s="746" t="str">
        <f t="shared" si="1"/>
        <v/>
      </c>
      <c r="N18" s="747" t="str">
        <f t="shared" si="0"/>
        <v/>
      </c>
      <c r="P18" s="272"/>
      <c r="Q18" s="275" t="s">
        <v>1064</v>
      </c>
    </row>
    <row r="19" spans="3:17" ht="23.25" customHeight="1">
      <c r="C19" s="270">
        <v>16</v>
      </c>
      <c r="D19" s="27"/>
      <c r="E19" s="34"/>
      <c r="F19" s="34"/>
      <c r="G19" s="29"/>
      <c r="H19" s="30"/>
      <c r="I19" s="31"/>
      <c r="J19" s="32"/>
      <c r="K19" s="33"/>
      <c r="M19" s="746" t="str">
        <f t="shared" si="1"/>
        <v/>
      </c>
      <c r="N19" s="747" t="str">
        <f t="shared" si="0"/>
        <v/>
      </c>
      <c r="P19" s="272"/>
      <c r="Q19" s="274"/>
    </row>
    <row r="20" spans="3:17" ht="23.25" customHeight="1">
      <c r="C20" s="270">
        <v>17</v>
      </c>
      <c r="D20" s="27"/>
      <c r="E20" s="34"/>
      <c r="F20" s="34"/>
      <c r="G20" s="29"/>
      <c r="H20" s="30"/>
      <c r="I20" s="31"/>
      <c r="J20" s="32"/>
      <c r="K20" s="33"/>
      <c r="M20" s="746" t="str">
        <f t="shared" si="1"/>
        <v/>
      </c>
      <c r="N20" s="747" t="str">
        <f t="shared" si="0"/>
        <v/>
      </c>
      <c r="P20" s="272"/>
      <c r="Q20" s="274"/>
    </row>
    <row r="21" spans="3:17" ht="23.25" customHeight="1">
      <c r="C21" s="270">
        <v>18</v>
      </c>
      <c r="D21" s="27"/>
      <c r="E21" s="34"/>
      <c r="F21" s="34"/>
      <c r="G21" s="29"/>
      <c r="H21" s="30"/>
      <c r="I21" s="31"/>
      <c r="J21" s="32"/>
      <c r="K21" s="33"/>
      <c r="M21" s="746" t="str">
        <f t="shared" si="1"/>
        <v/>
      </c>
      <c r="N21" s="747" t="str">
        <f t="shared" si="0"/>
        <v/>
      </c>
    </row>
    <row r="22" spans="3:17" ht="23.25" customHeight="1">
      <c r="C22" s="270">
        <v>19</v>
      </c>
      <c r="D22" s="27"/>
      <c r="E22" s="34"/>
      <c r="F22" s="34"/>
      <c r="G22" s="29"/>
      <c r="H22" s="30"/>
      <c r="I22" s="31"/>
      <c r="J22" s="32"/>
      <c r="K22" s="33"/>
      <c r="M22" s="746" t="str">
        <f t="shared" si="1"/>
        <v/>
      </c>
      <c r="N22" s="747" t="str">
        <f t="shared" si="0"/>
        <v/>
      </c>
    </row>
    <row r="23" spans="3:17" ht="23.25" customHeight="1">
      <c r="C23" s="270">
        <v>20</v>
      </c>
      <c r="D23" s="35"/>
      <c r="E23" s="36"/>
      <c r="F23" s="36"/>
      <c r="G23" s="29"/>
      <c r="H23" s="30"/>
      <c r="I23" s="983"/>
      <c r="J23" s="38"/>
      <c r="K23" s="39"/>
      <c r="M23" s="746" t="str">
        <f t="shared" si="1"/>
        <v/>
      </c>
      <c r="N23" s="747" t="str">
        <f t="shared" si="0"/>
        <v/>
      </c>
    </row>
    <row r="24" spans="3:17" ht="23.25" customHeight="1">
      <c r="C24" s="270">
        <v>21</v>
      </c>
      <c r="D24" s="27"/>
      <c r="E24" s="34"/>
      <c r="F24" s="34"/>
      <c r="G24" s="29"/>
      <c r="H24" s="30"/>
      <c r="I24" s="31"/>
      <c r="J24" s="32"/>
      <c r="K24" s="33"/>
      <c r="M24" s="746" t="str">
        <f t="shared" si="1"/>
        <v/>
      </c>
      <c r="N24" s="747" t="str">
        <f t="shared" si="0"/>
        <v/>
      </c>
    </row>
    <row r="25" spans="3:17" ht="23.25" customHeight="1">
      <c r="C25" s="270">
        <v>22</v>
      </c>
      <c r="D25" s="27"/>
      <c r="E25" s="34"/>
      <c r="F25" s="34"/>
      <c r="G25" s="29"/>
      <c r="H25" s="30"/>
      <c r="I25" s="31"/>
      <c r="J25" s="32"/>
      <c r="K25" s="33"/>
      <c r="M25" s="746" t="str">
        <f t="shared" si="1"/>
        <v/>
      </c>
      <c r="N25" s="747" t="str">
        <f t="shared" si="0"/>
        <v/>
      </c>
    </row>
    <row r="26" spans="3:17" ht="23.25" customHeight="1">
      <c r="C26" s="270">
        <v>23</v>
      </c>
      <c r="D26" s="27"/>
      <c r="E26" s="34"/>
      <c r="F26" s="34"/>
      <c r="G26" s="29"/>
      <c r="H26" s="30"/>
      <c r="I26" s="31"/>
      <c r="J26" s="32"/>
      <c r="K26" s="33"/>
      <c r="M26" s="746" t="str">
        <f t="shared" si="1"/>
        <v/>
      </c>
      <c r="N26" s="747" t="str">
        <f t="shared" si="0"/>
        <v/>
      </c>
    </row>
    <row r="27" spans="3:17" ht="23.25" customHeight="1">
      <c r="C27" s="270">
        <v>24</v>
      </c>
      <c r="D27" s="27"/>
      <c r="E27" s="34"/>
      <c r="F27" s="34"/>
      <c r="G27" s="29"/>
      <c r="H27" s="30"/>
      <c r="I27" s="31"/>
      <c r="J27" s="32"/>
      <c r="K27" s="33"/>
      <c r="M27" s="746" t="str">
        <f t="shared" si="1"/>
        <v/>
      </c>
      <c r="N27" s="747" t="str">
        <f t="shared" si="0"/>
        <v/>
      </c>
    </row>
    <row r="28" spans="3:17" ht="23.25" customHeight="1">
      <c r="C28" s="270">
        <v>25</v>
      </c>
      <c r="D28" s="27"/>
      <c r="E28" s="34"/>
      <c r="F28" s="34"/>
      <c r="G28" s="29"/>
      <c r="H28" s="30"/>
      <c r="I28" s="31"/>
      <c r="J28" s="32"/>
      <c r="K28" s="33"/>
      <c r="M28" s="746" t="str">
        <f t="shared" si="1"/>
        <v/>
      </c>
      <c r="N28" s="747" t="str">
        <f t="shared" si="0"/>
        <v/>
      </c>
    </row>
    <row r="29" spans="3:17" ht="23.25" customHeight="1">
      <c r="C29" s="270">
        <v>26</v>
      </c>
      <c r="D29" s="27"/>
      <c r="E29" s="34"/>
      <c r="F29" s="34"/>
      <c r="G29" s="29"/>
      <c r="H29" s="30"/>
      <c r="I29" s="31"/>
      <c r="J29" s="32"/>
      <c r="K29" s="33"/>
      <c r="M29" s="746" t="str">
        <f t="shared" si="1"/>
        <v/>
      </c>
      <c r="N29" s="747" t="str">
        <f t="shared" si="0"/>
        <v/>
      </c>
    </row>
    <row r="30" spans="3:17" ht="23.25" customHeight="1">
      <c r="C30" s="270">
        <v>27</v>
      </c>
      <c r="D30" s="27"/>
      <c r="E30" s="34"/>
      <c r="F30" s="34"/>
      <c r="G30" s="29"/>
      <c r="H30" s="30"/>
      <c r="I30" s="31"/>
      <c r="J30" s="32"/>
      <c r="K30" s="33"/>
      <c r="M30" s="746" t="str">
        <f t="shared" si="1"/>
        <v/>
      </c>
      <c r="N30" s="747" t="str">
        <f t="shared" si="0"/>
        <v/>
      </c>
    </row>
    <row r="31" spans="3:17" ht="23.25" customHeight="1">
      <c r="C31" s="270">
        <v>28</v>
      </c>
      <c r="D31" s="27"/>
      <c r="E31" s="34"/>
      <c r="F31" s="34"/>
      <c r="G31" s="29"/>
      <c r="H31" s="30"/>
      <c r="I31" s="31"/>
      <c r="J31" s="32"/>
      <c r="K31" s="33"/>
      <c r="M31" s="746" t="str">
        <f t="shared" si="1"/>
        <v/>
      </c>
      <c r="N31" s="747" t="str">
        <f t="shared" si="0"/>
        <v/>
      </c>
    </row>
    <row r="32" spans="3:17" ht="23.25" customHeight="1">
      <c r="C32" s="270">
        <v>29</v>
      </c>
      <c r="D32" s="27"/>
      <c r="E32" s="34"/>
      <c r="F32" s="34"/>
      <c r="G32" s="29"/>
      <c r="H32" s="30"/>
      <c r="I32" s="31"/>
      <c r="J32" s="32"/>
      <c r="K32" s="33"/>
      <c r="M32" s="746" t="str">
        <f t="shared" si="1"/>
        <v/>
      </c>
      <c r="N32" s="747" t="str">
        <f t="shared" si="0"/>
        <v/>
      </c>
    </row>
    <row r="33" spans="3:14" ht="23.25" customHeight="1">
      <c r="C33" s="276">
        <v>30</v>
      </c>
      <c r="D33" s="35"/>
      <c r="E33" s="36"/>
      <c r="F33" s="36"/>
      <c r="G33" s="40"/>
      <c r="H33" s="41"/>
      <c r="I33" s="983"/>
      <c r="J33" s="38"/>
      <c r="K33" s="39"/>
      <c r="M33" s="746" t="str">
        <f t="shared" si="1"/>
        <v/>
      </c>
      <c r="N33" s="747" t="str">
        <f t="shared" si="0"/>
        <v/>
      </c>
    </row>
    <row r="34" spans="3:14" ht="23.25" customHeight="1">
      <c r="C34" s="270">
        <v>31</v>
      </c>
      <c r="D34" s="27"/>
      <c r="E34" s="34"/>
      <c r="F34" s="34"/>
      <c r="G34" s="29"/>
      <c r="H34" s="30"/>
      <c r="I34" s="31"/>
      <c r="J34" s="32"/>
      <c r="K34" s="33"/>
      <c r="M34" s="746" t="str">
        <f t="shared" si="1"/>
        <v/>
      </c>
      <c r="N34" s="747" t="str">
        <f t="shared" si="0"/>
        <v/>
      </c>
    </row>
    <row r="35" spans="3:14" ht="23.25" customHeight="1">
      <c r="C35" s="270">
        <v>32</v>
      </c>
      <c r="D35" s="27"/>
      <c r="E35" s="34"/>
      <c r="F35" s="34"/>
      <c r="G35" s="29"/>
      <c r="H35" s="30"/>
      <c r="I35" s="31"/>
      <c r="J35" s="32"/>
      <c r="K35" s="33"/>
      <c r="M35" s="746" t="str">
        <f t="shared" si="1"/>
        <v/>
      </c>
      <c r="N35" s="747" t="str">
        <f t="shared" si="0"/>
        <v/>
      </c>
    </row>
    <row r="36" spans="3:14" ht="23.25" customHeight="1">
      <c r="C36" s="270">
        <v>33</v>
      </c>
      <c r="D36" s="27"/>
      <c r="E36" s="34"/>
      <c r="F36" s="34"/>
      <c r="G36" s="29"/>
      <c r="H36" s="30"/>
      <c r="I36" s="31"/>
      <c r="J36" s="32"/>
      <c r="K36" s="33"/>
      <c r="M36" s="746" t="str">
        <f t="shared" si="1"/>
        <v/>
      </c>
      <c r="N36" s="747" t="str">
        <f t="shared" ref="N36:N67" si="2">IF(AND(G36&lt;&gt;"太陽光",G36&lt;&gt;"風力",G36&lt;&gt;"水力（3万kW未満）",G36&lt;&gt;"水力（3万kW以上）",G36&lt;&gt;"地熱",G36&lt;&gt;"バイオマス",G36&lt;&gt;"原子力",G36&lt;&gt;"未利用エネルギー",G36&lt;&gt;"火力（石炭）",G36&lt;&gt;"火力（LNG）",G36&lt;&gt;"火力（石油・その他）",G36&lt;&gt;""),2,IF(AND(H36&lt;&gt;"FIT",H36&lt;&gt;"FIP",H36&lt;&gt;"非FIT非FIP",H36&lt;&gt;""),1,""))</f>
        <v/>
      </c>
    </row>
    <row r="37" spans="3:14" ht="23.25" customHeight="1">
      <c r="C37" s="270">
        <v>34</v>
      </c>
      <c r="D37" s="27"/>
      <c r="E37" s="34"/>
      <c r="F37" s="34"/>
      <c r="G37" s="29"/>
      <c r="H37" s="30"/>
      <c r="I37" s="31"/>
      <c r="J37" s="32"/>
      <c r="K37" s="33"/>
      <c r="M37" s="746" t="str">
        <f t="shared" si="1"/>
        <v/>
      </c>
      <c r="N37" s="747" t="str">
        <f t="shared" si="2"/>
        <v/>
      </c>
    </row>
    <row r="38" spans="3:14" ht="23.25" customHeight="1" thickBot="1">
      <c r="C38" s="784">
        <v>35</v>
      </c>
      <c r="D38" s="42"/>
      <c r="E38" s="43"/>
      <c r="F38" s="43"/>
      <c r="G38" s="44"/>
      <c r="H38" s="45"/>
      <c r="I38" s="986"/>
      <c r="J38" s="46"/>
      <c r="K38" s="47"/>
      <c r="M38" s="746" t="str">
        <f t="shared" si="1"/>
        <v/>
      </c>
      <c r="N38" s="747" t="str">
        <f t="shared" si="2"/>
        <v/>
      </c>
    </row>
    <row r="39" spans="3:14" ht="23.25" customHeight="1">
      <c r="C39" s="786">
        <v>36</v>
      </c>
      <c r="D39" s="787"/>
      <c r="E39" s="788"/>
      <c r="F39" s="788"/>
      <c r="G39" s="789"/>
      <c r="H39" s="790"/>
      <c r="I39" s="990"/>
      <c r="J39" s="791"/>
      <c r="K39" s="792"/>
      <c r="M39" s="746" t="str">
        <f t="shared" si="1"/>
        <v/>
      </c>
      <c r="N39" s="747" t="str">
        <f t="shared" si="2"/>
        <v/>
      </c>
    </row>
    <row r="40" spans="3:14" ht="23.25" customHeight="1">
      <c r="C40" s="783">
        <v>37</v>
      </c>
      <c r="D40" s="27"/>
      <c r="E40" s="34"/>
      <c r="F40" s="34"/>
      <c r="G40" s="29"/>
      <c r="H40" s="30"/>
      <c r="I40" s="31"/>
      <c r="J40" s="32"/>
      <c r="K40" s="33"/>
      <c r="M40" s="746" t="str">
        <f t="shared" si="1"/>
        <v/>
      </c>
      <c r="N40" s="747" t="str">
        <f t="shared" si="2"/>
        <v/>
      </c>
    </row>
    <row r="41" spans="3:14" ht="23.25" customHeight="1">
      <c r="C41" s="783">
        <v>38</v>
      </c>
      <c r="D41" s="27"/>
      <c r="E41" s="34"/>
      <c r="F41" s="34"/>
      <c r="G41" s="29"/>
      <c r="H41" s="30"/>
      <c r="I41" s="31"/>
      <c r="J41" s="32"/>
      <c r="K41" s="33"/>
      <c r="M41" s="746" t="str">
        <f t="shared" si="1"/>
        <v/>
      </c>
      <c r="N41" s="747" t="str">
        <f t="shared" si="2"/>
        <v/>
      </c>
    </row>
    <row r="42" spans="3:14" ht="23.25" customHeight="1">
      <c r="C42" s="783">
        <v>39</v>
      </c>
      <c r="D42" s="27"/>
      <c r="E42" s="34"/>
      <c r="F42" s="34"/>
      <c r="G42" s="29"/>
      <c r="H42" s="30"/>
      <c r="I42" s="31"/>
      <c r="J42" s="32"/>
      <c r="K42" s="33"/>
      <c r="M42" s="746" t="str">
        <f t="shared" si="1"/>
        <v/>
      </c>
      <c r="N42" s="747" t="str">
        <f t="shared" si="2"/>
        <v/>
      </c>
    </row>
    <row r="43" spans="3:14" ht="23.25" customHeight="1">
      <c r="C43" s="783">
        <v>40</v>
      </c>
      <c r="D43" s="27"/>
      <c r="E43" s="34"/>
      <c r="F43" s="34"/>
      <c r="G43" s="29"/>
      <c r="H43" s="30"/>
      <c r="I43" s="31"/>
      <c r="J43" s="32"/>
      <c r="K43" s="33"/>
      <c r="M43" s="746" t="str">
        <f t="shared" si="1"/>
        <v/>
      </c>
      <c r="N43" s="747" t="str">
        <f t="shared" si="2"/>
        <v/>
      </c>
    </row>
    <row r="44" spans="3:14" ht="23.25" customHeight="1">
      <c r="C44" s="783">
        <v>41</v>
      </c>
      <c r="D44" s="27"/>
      <c r="E44" s="34"/>
      <c r="F44" s="34"/>
      <c r="G44" s="29"/>
      <c r="H44" s="30"/>
      <c r="I44" s="31"/>
      <c r="J44" s="32"/>
      <c r="K44" s="33"/>
      <c r="M44" s="746" t="str">
        <f t="shared" si="1"/>
        <v/>
      </c>
      <c r="N44" s="747" t="str">
        <f t="shared" si="2"/>
        <v/>
      </c>
    </row>
    <row r="45" spans="3:14" ht="23.25" customHeight="1">
      <c r="C45" s="783">
        <v>42</v>
      </c>
      <c r="D45" s="27"/>
      <c r="E45" s="34"/>
      <c r="F45" s="34"/>
      <c r="G45" s="29"/>
      <c r="H45" s="30"/>
      <c r="I45" s="31"/>
      <c r="J45" s="32"/>
      <c r="K45" s="33"/>
      <c r="M45" s="746" t="str">
        <f t="shared" si="1"/>
        <v/>
      </c>
      <c r="N45" s="747" t="str">
        <f t="shared" si="2"/>
        <v/>
      </c>
    </row>
    <row r="46" spans="3:14" ht="23.25" customHeight="1">
      <c r="C46" s="783">
        <v>43</v>
      </c>
      <c r="D46" s="27"/>
      <c r="E46" s="34"/>
      <c r="F46" s="34"/>
      <c r="G46" s="29"/>
      <c r="H46" s="30"/>
      <c r="I46" s="31"/>
      <c r="J46" s="32"/>
      <c r="K46" s="33"/>
      <c r="M46" s="746" t="str">
        <f t="shared" si="1"/>
        <v/>
      </c>
      <c r="N46" s="747" t="str">
        <f t="shared" si="2"/>
        <v/>
      </c>
    </row>
    <row r="47" spans="3:14" ht="23.25" customHeight="1">
      <c r="C47" s="783">
        <v>44</v>
      </c>
      <c r="D47" s="27"/>
      <c r="E47" s="34"/>
      <c r="F47" s="34"/>
      <c r="G47" s="29"/>
      <c r="H47" s="30"/>
      <c r="I47" s="31"/>
      <c r="J47" s="32"/>
      <c r="K47" s="33"/>
      <c r="M47" s="746" t="str">
        <f t="shared" si="1"/>
        <v/>
      </c>
      <c r="N47" s="747" t="str">
        <f t="shared" si="2"/>
        <v/>
      </c>
    </row>
    <row r="48" spans="3:14" ht="23.25" customHeight="1">
      <c r="C48" s="783">
        <v>45</v>
      </c>
      <c r="D48" s="27"/>
      <c r="E48" s="34"/>
      <c r="F48" s="34"/>
      <c r="G48" s="29"/>
      <c r="H48" s="30"/>
      <c r="I48" s="31"/>
      <c r="J48" s="32"/>
      <c r="K48" s="33"/>
      <c r="M48" s="746" t="str">
        <f t="shared" si="1"/>
        <v/>
      </c>
      <c r="N48" s="747" t="str">
        <f t="shared" si="2"/>
        <v/>
      </c>
    </row>
    <row r="49" spans="3:14" ht="23.25" customHeight="1">
      <c r="C49" s="783">
        <v>46</v>
      </c>
      <c r="D49" s="35"/>
      <c r="E49" s="36"/>
      <c r="F49" s="36"/>
      <c r="G49" s="40"/>
      <c r="H49" s="41"/>
      <c r="I49" s="983"/>
      <c r="J49" s="38"/>
      <c r="K49" s="39"/>
      <c r="M49" s="746" t="str">
        <f t="shared" si="1"/>
        <v/>
      </c>
      <c r="N49" s="747" t="str">
        <f t="shared" si="2"/>
        <v/>
      </c>
    </row>
    <row r="50" spans="3:14" ht="23.25" customHeight="1">
      <c r="C50" s="783">
        <v>47</v>
      </c>
      <c r="D50" s="27"/>
      <c r="E50" s="34"/>
      <c r="F50" s="34"/>
      <c r="G50" s="29"/>
      <c r="H50" s="30"/>
      <c r="I50" s="31"/>
      <c r="J50" s="32"/>
      <c r="K50" s="33"/>
      <c r="M50" s="746" t="str">
        <f t="shared" si="1"/>
        <v/>
      </c>
      <c r="N50" s="747" t="str">
        <f t="shared" si="2"/>
        <v/>
      </c>
    </row>
    <row r="51" spans="3:14" ht="23.25" customHeight="1">
      <c r="C51" s="783">
        <v>48</v>
      </c>
      <c r="D51" s="27"/>
      <c r="E51" s="34"/>
      <c r="F51" s="34"/>
      <c r="G51" s="29"/>
      <c r="H51" s="30"/>
      <c r="I51" s="31"/>
      <c r="J51" s="32"/>
      <c r="K51" s="33"/>
      <c r="M51" s="746" t="str">
        <f t="shared" si="1"/>
        <v/>
      </c>
      <c r="N51" s="747" t="str">
        <f t="shared" si="2"/>
        <v/>
      </c>
    </row>
    <row r="52" spans="3:14" ht="23.25" customHeight="1">
      <c r="C52" s="783">
        <v>49</v>
      </c>
      <c r="D52" s="27"/>
      <c r="E52" s="34"/>
      <c r="F52" s="34"/>
      <c r="G52" s="29"/>
      <c r="H52" s="30"/>
      <c r="I52" s="31"/>
      <c r="J52" s="32"/>
      <c r="K52" s="33"/>
      <c r="M52" s="746" t="str">
        <f t="shared" si="1"/>
        <v/>
      </c>
      <c r="N52" s="747" t="str">
        <f t="shared" si="2"/>
        <v/>
      </c>
    </row>
    <row r="53" spans="3:14" ht="23.25" customHeight="1">
      <c r="C53" s="783">
        <v>50</v>
      </c>
      <c r="D53" s="27"/>
      <c r="E53" s="34"/>
      <c r="F53" s="34"/>
      <c r="G53" s="29"/>
      <c r="H53" s="30"/>
      <c r="I53" s="31"/>
      <c r="J53" s="32"/>
      <c r="K53" s="33"/>
      <c r="M53" s="746" t="str">
        <f t="shared" si="1"/>
        <v/>
      </c>
      <c r="N53" s="747" t="str">
        <f t="shared" si="2"/>
        <v/>
      </c>
    </row>
    <row r="54" spans="3:14" ht="23.25" customHeight="1">
      <c r="C54" s="785">
        <v>51</v>
      </c>
      <c r="D54" s="35"/>
      <c r="E54" s="36"/>
      <c r="F54" s="36"/>
      <c r="G54" s="40"/>
      <c r="H54" s="41"/>
      <c r="I54" s="983"/>
      <c r="J54" s="38"/>
      <c r="K54" s="39"/>
      <c r="M54" s="746" t="str">
        <f t="shared" si="1"/>
        <v/>
      </c>
      <c r="N54" s="747" t="str">
        <f t="shared" si="2"/>
        <v/>
      </c>
    </row>
    <row r="55" spans="3:14" ht="23.25" customHeight="1">
      <c r="C55" s="783">
        <v>52</v>
      </c>
      <c r="D55" s="27"/>
      <c r="E55" s="34"/>
      <c r="F55" s="34"/>
      <c r="G55" s="29"/>
      <c r="H55" s="30"/>
      <c r="I55" s="31"/>
      <c r="J55" s="32"/>
      <c r="K55" s="33"/>
      <c r="M55" s="746" t="str">
        <f t="shared" si="1"/>
        <v/>
      </c>
      <c r="N55" s="747" t="str">
        <f t="shared" si="2"/>
        <v/>
      </c>
    </row>
    <row r="56" spans="3:14" ht="23.25" customHeight="1">
      <c r="C56" s="783">
        <v>53</v>
      </c>
      <c r="D56" s="27"/>
      <c r="E56" s="34"/>
      <c r="F56" s="34"/>
      <c r="G56" s="29"/>
      <c r="H56" s="30"/>
      <c r="I56" s="31"/>
      <c r="J56" s="32"/>
      <c r="K56" s="33"/>
      <c r="M56" s="746" t="str">
        <f t="shared" si="1"/>
        <v/>
      </c>
      <c r="N56" s="747" t="str">
        <f t="shared" si="2"/>
        <v/>
      </c>
    </row>
    <row r="57" spans="3:14" ht="23.25" customHeight="1">
      <c r="C57" s="783">
        <v>54</v>
      </c>
      <c r="D57" s="27"/>
      <c r="E57" s="34"/>
      <c r="F57" s="34"/>
      <c r="G57" s="29"/>
      <c r="H57" s="30"/>
      <c r="I57" s="31"/>
      <c r="J57" s="32"/>
      <c r="K57" s="33"/>
      <c r="M57" s="746" t="str">
        <f t="shared" si="1"/>
        <v/>
      </c>
      <c r="N57" s="747" t="str">
        <f t="shared" si="2"/>
        <v/>
      </c>
    </row>
    <row r="58" spans="3:14" ht="23.25" customHeight="1">
      <c r="C58" s="783">
        <v>55</v>
      </c>
      <c r="D58" s="27"/>
      <c r="E58" s="34"/>
      <c r="F58" s="34"/>
      <c r="G58" s="29"/>
      <c r="H58" s="30"/>
      <c r="I58" s="31"/>
      <c r="J58" s="32"/>
      <c r="K58" s="33"/>
      <c r="M58" s="746" t="str">
        <f t="shared" si="1"/>
        <v/>
      </c>
      <c r="N58" s="747" t="str">
        <f t="shared" si="2"/>
        <v/>
      </c>
    </row>
    <row r="59" spans="3:14" ht="23.25" customHeight="1">
      <c r="C59" s="783">
        <v>56</v>
      </c>
      <c r="D59" s="27"/>
      <c r="E59" s="34"/>
      <c r="F59" s="34"/>
      <c r="G59" s="29"/>
      <c r="H59" s="30"/>
      <c r="I59" s="31"/>
      <c r="J59" s="32"/>
      <c r="K59" s="33"/>
      <c r="M59" s="746" t="str">
        <f t="shared" si="1"/>
        <v/>
      </c>
      <c r="N59" s="747" t="str">
        <f t="shared" si="2"/>
        <v/>
      </c>
    </row>
    <row r="60" spans="3:14" ht="23.25" customHeight="1">
      <c r="C60" s="783">
        <v>57</v>
      </c>
      <c r="D60" s="27"/>
      <c r="E60" s="34"/>
      <c r="F60" s="34"/>
      <c r="G60" s="29"/>
      <c r="H60" s="30"/>
      <c r="I60" s="31"/>
      <c r="J60" s="32"/>
      <c r="K60" s="33"/>
      <c r="M60" s="746" t="str">
        <f t="shared" si="1"/>
        <v/>
      </c>
      <c r="N60" s="747" t="str">
        <f t="shared" si="2"/>
        <v/>
      </c>
    </row>
    <row r="61" spans="3:14" ht="23.25" customHeight="1">
      <c r="C61" s="783">
        <v>58</v>
      </c>
      <c r="D61" s="27"/>
      <c r="E61" s="34"/>
      <c r="F61" s="34"/>
      <c r="G61" s="29"/>
      <c r="H61" s="30"/>
      <c r="I61" s="31"/>
      <c r="J61" s="32"/>
      <c r="K61" s="33"/>
      <c r="M61" s="746" t="str">
        <f t="shared" si="1"/>
        <v/>
      </c>
      <c r="N61" s="747" t="str">
        <f t="shared" si="2"/>
        <v/>
      </c>
    </row>
    <row r="62" spans="3:14" ht="23.25" customHeight="1">
      <c r="C62" s="783">
        <v>59</v>
      </c>
      <c r="D62" s="27"/>
      <c r="E62" s="34"/>
      <c r="F62" s="34"/>
      <c r="G62" s="29"/>
      <c r="H62" s="30"/>
      <c r="I62" s="31"/>
      <c r="J62" s="32"/>
      <c r="K62" s="33"/>
      <c r="M62" s="746" t="str">
        <f t="shared" si="1"/>
        <v/>
      </c>
      <c r="N62" s="747" t="str">
        <f t="shared" si="2"/>
        <v/>
      </c>
    </row>
    <row r="63" spans="3:14" ht="23.25" customHeight="1">
      <c r="C63" s="783">
        <v>60</v>
      </c>
      <c r="D63" s="27"/>
      <c r="E63" s="34"/>
      <c r="F63" s="34"/>
      <c r="G63" s="29"/>
      <c r="H63" s="30"/>
      <c r="I63" s="31"/>
      <c r="J63" s="32"/>
      <c r="K63" s="33"/>
      <c r="M63" s="746" t="str">
        <f t="shared" si="1"/>
        <v/>
      </c>
      <c r="N63" s="747" t="str">
        <f t="shared" si="2"/>
        <v/>
      </c>
    </row>
    <row r="64" spans="3:14" ht="23.25" customHeight="1">
      <c r="C64" s="783">
        <v>61</v>
      </c>
      <c r="D64" s="27"/>
      <c r="E64" s="34"/>
      <c r="F64" s="34"/>
      <c r="G64" s="29"/>
      <c r="H64" s="30"/>
      <c r="I64" s="31"/>
      <c r="J64" s="32"/>
      <c r="K64" s="33"/>
      <c r="M64" s="746" t="str">
        <f t="shared" si="1"/>
        <v/>
      </c>
      <c r="N64" s="747" t="str">
        <f t="shared" si="2"/>
        <v/>
      </c>
    </row>
    <row r="65" spans="3:14" ht="23.25" customHeight="1">
      <c r="C65" s="783">
        <v>62</v>
      </c>
      <c r="D65" s="35"/>
      <c r="E65" s="36"/>
      <c r="F65" s="36"/>
      <c r="G65" s="40"/>
      <c r="H65" s="41"/>
      <c r="I65" s="983"/>
      <c r="J65" s="38"/>
      <c r="K65" s="39"/>
      <c r="M65" s="746" t="str">
        <f t="shared" si="1"/>
        <v/>
      </c>
      <c r="N65" s="747" t="str">
        <f t="shared" si="2"/>
        <v/>
      </c>
    </row>
    <row r="66" spans="3:14" ht="23.25" customHeight="1">
      <c r="C66" s="783">
        <v>63</v>
      </c>
      <c r="D66" s="27"/>
      <c r="E66" s="34"/>
      <c r="F66" s="34"/>
      <c r="G66" s="29"/>
      <c r="H66" s="30"/>
      <c r="I66" s="31"/>
      <c r="J66" s="32"/>
      <c r="K66" s="33"/>
      <c r="M66" s="746" t="str">
        <f t="shared" si="1"/>
        <v/>
      </c>
      <c r="N66" s="747" t="str">
        <f t="shared" si="2"/>
        <v/>
      </c>
    </row>
    <row r="67" spans="3:14" ht="23.25" customHeight="1">
      <c r="C67" s="783">
        <v>64</v>
      </c>
      <c r="D67" s="27"/>
      <c r="E67" s="34"/>
      <c r="F67" s="34"/>
      <c r="G67" s="29"/>
      <c r="H67" s="30"/>
      <c r="I67" s="31"/>
      <c r="J67" s="32"/>
      <c r="K67" s="33"/>
      <c r="M67" s="746" t="str">
        <f t="shared" si="1"/>
        <v/>
      </c>
      <c r="N67" s="747" t="str">
        <f t="shared" si="2"/>
        <v/>
      </c>
    </row>
    <row r="68" spans="3:14" ht="23.25" customHeight="1">
      <c r="C68" s="783">
        <v>65</v>
      </c>
      <c r="D68" s="27"/>
      <c r="E68" s="34"/>
      <c r="F68" s="34"/>
      <c r="G68" s="29"/>
      <c r="H68" s="30"/>
      <c r="I68" s="31"/>
      <c r="J68" s="32"/>
      <c r="K68" s="33"/>
      <c r="M68" s="746" t="str">
        <f t="shared" si="1"/>
        <v/>
      </c>
      <c r="N68" s="747" t="str">
        <f t="shared" ref="N68:N99" si="3">IF(AND(G68&lt;&gt;"太陽光",G68&lt;&gt;"風力",G68&lt;&gt;"水力（3万kW未満）",G68&lt;&gt;"水力（3万kW以上）",G68&lt;&gt;"地熱",G68&lt;&gt;"バイオマス",G68&lt;&gt;"原子力",G68&lt;&gt;"未利用エネルギー",G68&lt;&gt;"火力（石炭）",G68&lt;&gt;"火力（LNG）",G68&lt;&gt;"火力（石油・その他）",G68&lt;&gt;""),2,IF(AND(H68&lt;&gt;"FIT",H68&lt;&gt;"FIP",H68&lt;&gt;"非FIT非FIP",H68&lt;&gt;""),1,""))</f>
        <v/>
      </c>
    </row>
    <row r="69" spans="3:14" ht="23.25" customHeight="1">
      <c r="C69" s="783">
        <v>66</v>
      </c>
      <c r="D69" s="27"/>
      <c r="E69" s="34"/>
      <c r="F69" s="34"/>
      <c r="G69" s="29"/>
      <c r="H69" s="30"/>
      <c r="I69" s="31"/>
      <c r="J69" s="32"/>
      <c r="K69" s="33"/>
      <c r="M69" s="746" t="str">
        <f t="shared" ref="M69:M108" si="4">IF(N69=2,"エネルギーの種別はプルダウンメニューから選択してください",
 IF(N69=1,"エネルギーの種別はFIT/FIP/非FIT非FIPを選択してください", ""))</f>
        <v/>
      </c>
      <c r="N69" s="747" t="str">
        <f t="shared" si="3"/>
        <v/>
      </c>
    </row>
    <row r="70" spans="3:14" ht="23.25" customHeight="1">
      <c r="C70" s="785">
        <v>67</v>
      </c>
      <c r="D70" s="35"/>
      <c r="E70" s="36"/>
      <c r="F70" s="36"/>
      <c r="G70" s="40"/>
      <c r="H70" s="41"/>
      <c r="I70" s="983"/>
      <c r="J70" s="38"/>
      <c r="K70" s="39"/>
      <c r="M70" s="746" t="str">
        <f t="shared" si="4"/>
        <v/>
      </c>
      <c r="N70" s="747" t="str">
        <f t="shared" si="3"/>
        <v/>
      </c>
    </row>
    <row r="71" spans="3:14" ht="23.25" customHeight="1">
      <c r="C71" s="783">
        <v>68</v>
      </c>
      <c r="D71" s="27"/>
      <c r="E71" s="34"/>
      <c r="F71" s="34"/>
      <c r="G71" s="29"/>
      <c r="H71" s="30"/>
      <c r="I71" s="31"/>
      <c r="J71" s="32"/>
      <c r="K71" s="33"/>
      <c r="M71" s="746" t="str">
        <f t="shared" si="4"/>
        <v/>
      </c>
      <c r="N71" s="747" t="str">
        <f t="shared" si="3"/>
        <v/>
      </c>
    </row>
    <row r="72" spans="3:14" ht="23.25" customHeight="1">
      <c r="C72" s="783">
        <v>69</v>
      </c>
      <c r="D72" s="27"/>
      <c r="E72" s="34"/>
      <c r="F72" s="34"/>
      <c r="G72" s="29"/>
      <c r="H72" s="30"/>
      <c r="I72" s="31"/>
      <c r="J72" s="32"/>
      <c r="K72" s="33"/>
      <c r="M72" s="746" t="str">
        <f t="shared" si="4"/>
        <v/>
      </c>
      <c r="N72" s="747" t="str">
        <f t="shared" si="3"/>
        <v/>
      </c>
    </row>
    <row r="73" spans="3:14" ht="23.25" customHeight="1" thickBot="1">
      <c r="C73" s="784">
        <v>70</v>
      </c>
      <c r="D73" s="42"/>
      <c r="E73" s="43"/>
      <c r="F73" s="43"/>
      <c r="G73" s="44"/>
      <c r="H73" s="45"/>
      <c r="I73" s="986"/>
      <c r="J73" s="46"/>
      <c r="K73" s="47"/>
      <c r="M73" s="746" t="str">
        <f t="shared" si="4"/>
        <v/>
      </c>
      <c r="N73" s="747" t="str">
        <f t="shared" si="3"/>
        <v/>
      </c>
    </row>
    <row r="74" spans="3:14" ht="23.25" customHeight="1">
      <c r="C74" s="786">
        <v>71</v>
      </c>
      <c r="D74" s="787"/>
      <c r="E74" s="788"/>
      <c r="F74" s="788"/>
      <c r="G74" s="789"/>
      <c r="H74" s="790"/>
      <c r="I74" s="990"/>
      <c r="J74" s="791"/>
      <c r="K74" s="792"/>
      <c r="M74" s="746" t="str">
        <f t="shared" si="4"/>
        <v/>
      </c>
      <c r="N74" s="747" t="str">
        <f t="shared" si="3"/>
        <v/>
      </c>
    </row>
    <row r="75" spans="3:14" ht="23.25" customHeight="1">
      <c r="C75" s="783">
        <v>72</v>
      </c>
      <c r="D75" s="27"/>
      <c r="E75" s="34"/>
      <c r="F75" s="34"/>
      <c r="G75" s="29"/>
      <c r="H75" s="30"/>
      <c r="I75" s="31"/>
      <c r="J75" s="32"/>
      <c r="K75" s="33"/>
      <c r="M75" s="746" t="str">
        <f t="shared" si="4"/>
        <v/>
      </c>
      <c r="N75" s="747" t="str">
        <f t="shared" si="3"/>
        <v/>
      </c>
    </row>
    <row r="76" spans="3:14" ht="23.25" customHeight="1">
      <c r="C76" s="783">
        <v>73</v>
      </c>
      <c r="D76" s="27"/>
      <c r="E76" s="34"/>
      <c r="F76" s="34"/>
      <c r="G76" s="29"/>
      <c r="H76" s="30"/>
      <c r="I76" s="31"/>
      <c r="J76" s="32"/>
      <c r="K76" s="33"/>
      <c r="M76" s="746" t="str">
        <f t="shared" si="4"/>
        <v/>
      </c>
      <c r="N76" s="747" t="str">
        <f t="shared" si="3"/>
        <v/>
      </c>
    </row>
    <row r="77" spans="3:14" ht="23.25" customHeight="1">
      <c r="C77" s="783">
        <v>74</v>
      </c>
      <c r="D77" s="27"/>
      <c r="E77" s="34"/>
      <c r="F77" s="34"/>
      <c r="G77" s="29"/>
      <c r="H77" s="30"/>
      <c r="I77" s="31"/>
      <c r="J77" s="32"/>
      <c r="K77" s="33"/>
      <c r="M77" s="746" t="str">
        <f t="shared" si="4"/>
        <v/>
      </c>
      <c r="N77" s="747" t="str">
        <f t="shared" si="3"/>
        <v/>
      </c>
    </row>
    <row r="78" spans="3:14" ht="23.25" customHeight="1">
      <c r="C78" s="783">
        <v>75</v>
      </c>
      <c r="D78" s="27"/>
      <c r="E78" s="34"/>
      <c r="F78" s="34"/>
      <c r="G78" s="29"/>
      <c r="H78" s="30"/>
      <c r="I78" s="31"/>
      <c r="J78" s="32"/>
      <c r="K78" s="33"/>
      <c r="M78" s="746" t="str">
        <f t="shared" si="4"/>
        <v/>
      </c>
      <c r="N78" s="747" t="str">
        <f t="shared" si="3"/>
        <v/>
      </c>
    </row>
    <row r="79" spans="3:14" ht="23.25" customHeight="1">
      <c r="C79" s="783">
        <v>76</v>
      </c>
      <c r="D79" s="27"/>
      <c r="E79" s="34"/>
      <c r="F79" s="34"/>
      <c r="G79" s="29"/>
      <c r="H79" s="30"/>
      <c r="I79" s="31"/>
      <c r="J79" s="32"/>
      <c r="K79" s="33"/>
      <c r="M79" s="746" t="str">
        <f t="shared" si="4"/>
        <v/>
      </c>
      <c r="N79" s="747" t="str">
        <f t="shared" si="3"/>
        <v/>
      </c>
    </row>
    <row r="80" spans="3:14" ht="23.25" customHeight="1">
      <c r="C80" s="783">
        <v>77</v>
      </c>
      <c r="D80" s="27"/>
      <c r="E80" s="34"/>
      <c r="F80" s="34"/>
      <c r="G80" s="29"/>
      <c r="H80" s="30"/>
      <c r="I80" s="31"/>
      <c r="J80" s="32"/>
      <c r="K80" s="33"/>
      <c r="M80" s="746" t="str">
        <f t="shared" si="4"/>
        <v/>
      </c>
      <c r="N80" s="747" t="str">
        <f t="shared" si="3"/>
        <v/>
      </c>
    </row>
    <row r="81" spans="3:14" ht="23.25" customHeight="1">
      <c r="C81" s="783">
        <v>78</v>
      </c>
      <c r="D81" s="27"/>
      <c r="E81" s="34"/>
      <c r="F81" s="34"/>
      <c r="G81" s="29"/>
      <c r="H81" s="30"/>
      <c r="I81" s="31"/>
      <c r="J81" s="32"/>
      <c r="K81" s="33"/>
      <c r="M81" s="746" t="str">
        <f t="shared" si="4"/>
        <v/>
      </c>
      <c r="N81" s="747" t="str">
        <f t="shared" si="3"/>
        <v/>
      </c>
    </row>
    <row r="82" spans="3:14" ht="23.25" customHeight="1">
      <c r="C82" s="783">
        <v>79</v>
      </c>
      <c r="D82" s="27"/>
      <c r="E82" s="34"/>
      <c r="F82" s="34"/>
      <c r="G82" s="29"/>
      <c r="H82" s="30"/>
      <c r="I82" s="31"/>
      <c r="J82" s="32"/>
      <c r="K82" s="33"/>
      <c r="M82" s="746" t="str">
        <f t="shared" si="4"/>
        <v/>
      </c>
      <c r="N82" s="747" t="str">
        <f t="shared" si="3"/>
        <v/>
      </c>
    </row>
    <row r="83" spans="3:14" ht="23.25" customHeight="1">
      <c r="C83" s="783">
        <v>80</v>
      </c>
      <c r="D83" s="27"/>
      <c r="E83" s="34"/>
      <c r="F83" s="34"/>
      <c r="G83" s="29"/>
      <c r="H83" s="30"/>
      <c r="I83" s="31"/>
      <c r="J83" s="32"/>
      <c r="K83" s="33"/>
      <c r="M83" s="746" t="str">
        <f t="shared" si="4"/>
        <v/>
      </c>
      <c r="N83" s="747" t="str">
        <f t="shared" si="3"/>
        <v/>
      </c>
    </row>
    <row r="84" spans="3:14" ht="23.25" customHeight="1">
      <c r="C84" s="783">
        <v>81</v>
      </c>
      <c r="D84" s="35"/>
      <c r="E84" s="36"/>
      <c r="F84" s="36"/>
      <c r="G84" s="40"/>
      <c r="H84" s="41"/>
      <c r="I84" s="983"/>
      <c r="J84" s="38"/>
      <c r="K84" s="39"/>
      <c r="M84" s="746" t="str">
        <f t="shared" si="4"/>
        <v/>
      </c>
      <c r="N84" s="747" t="str">
        <f t="shared" si="3"/>
        <v/>
      </c>
    </row>
    <row r="85" spans="3:14" ht="23.25" customHeight="1">
      <c r="C85" s="783">
        <v>82</v>
      </c>
      <c r="D85" s="27"/>
      <c r="E85" s="34"/>
      <c r="F85" s="34"/>
      <c r="G85" s="29"/>
      <c r="H85" s="30"/>
      <c r="I85" s="31"/>
      <c r="J85" s="32"/>
      <c r="K85" s="33"/>
      <c r="M85" s="746" t="str">
        <f t="shared" si="4"/>
        <v/>
      </c>
      <c r="N85" s="747" t="str">
        <f t="shared" si="3"/>
        <v/>
      </c>
    </row>
    <row r="86" spans="3:14" ht="23.25" customHeight="1">
      <c r="C86" s="783">
        <v>83</v>
      </c>
      <c r="D86" s="27"/>
      <c r="E86" s="34"/>
      <c r="F86" s="34"/>
      <c r="G86" s="29"/>
      <c r="H86" s="30"/>
      <c r="I86" s="31"/>
      <c r="J86" s="32"/>
      <c r="K86" s="33"/>
      <c r="M86" s="746" t="str">
        <f t="shared" si="4"/>
        <v/>
      </c>
      <c r="N86" s="747" t="str">
        <f t="shared" si="3"/>
        <v/>
      </c>
    </row>
    <row r="87" spans="3:14" ht="23.25" customHeight="1">
      <c r="C87" s="783">
        <v>84</v>
      </c>
      <c r="D87" s="27"/>
      <c r="E87" s="34"/>
      <c r="F87" s="34"/>
      <c r="G87" s="29"/>
      <c r="H87" s="30"/>
      <c r="I87" s="31"/>
      <c r="J87" s="32"/>
      <c r="K87" s="33"/>
      <c r="M87" s="746" t="str">
        <f t="shared" si="4"/>
        <v/>
      </c>
      <c r="N87" s="747" t="str">
        <f t="shared" si="3"/>
        <v/>
      </c>
    </row>
    <row r="88" spans="3:14" ht="23.25" customHeight="1">
      <c r="C88" s="783">
        <v>85</v>
      </c>
      <c r="D88" s="27"/>
      <c r="E88" s="34"/>
      <c r="F88" s="34"/>
      <c r="G88" s="29"/>
      <c r="H88" s="30"/>
      <c r="I88" s="31"/>
      <c r="J88" s="32"/>
      <c r="K88" s="33"/>
      <c r="M88" s="746" t="str">
        <f t="shared" si="4"/>
        <v/>
      </c>
      <c r="N88" s="747" t="str">
        <f t="shared" si="3"/>
        <v/>
      </c>
    </row>
    <row r="89" spans="3:14" ht="23.25" customHeight="1">
      <c r="C89" s="783">
        <v>86</v>
      </c>
      <c r="D89" s="35"/>
      <c r="E89" s="36"/>
      <c r="F89" s="36"/>
      <c r="G89" s="40"/>
      <c r="H89" s="41"/>
      <c r="I89" s="983"/>
      <c r="J89" s="38"/>
      <c r="K89" s="39"/>
      <c r="M89" s="746" t="str">
        <f t="shared" si="4"/>
        <v/>
      </c>
      <c r="N89" s="747" t="str">
        <f t="shared" si="3"/>
        <v/>
      </c>
    </row>
    <row r="90" spans="3:14" ht="23.25" customHeight="1">
      <c r="C90" s="783">
        <v>87</v>
      </c>
      <c r="D90" s="27"/>
      <c r="E90" s="34"/>
      <c r="F90" s="34"/>
      <c r="G90" s="29"/>
      <c r="H90" s="30"/>
      <c r="I90" s="31"/>
      <c r="J90" s="32"/>
      <c r="K90" s="33"/>
      <c r="M90" s="746" t="str">
        <f t="shared" si="4"/>
        <v/>
      </c>
      <c r="N90" s="747" t="str">
        <f t="shared" si="3"/>
        <v/>
      </c>
    </row>
    <row r="91" spans="3:14" ht="23.25" customHeight="1">
      <c r="C91" s="783">
        <v>88</v>
      </c>
      <c r="D91" s="27"/>
      <c r="E91" s="34"/>
      <c r="F91" s="34"/>
      <c r="G91" s="29"/>
      <c r="H91" s="30"/>
      <c r="I91" s="31"/>
      <c r="J91" s="32"/>
      <c r="K91" s="33"/>
      <c r="M91" s="746" t="str">
        <f t="shared" si="4"/>
        <v/>
      </c>
      <c r="N91" s="747" t="str">
        <f t="shared" si="3"/>
        <v/>
      </c>
    </row>
    <row r="92" spans="3:14" ht="23.25" customHeight="1">
      <c r="C92" s="783">
        <v>89</v>
      </c>
      <c r="D92" s="27"/>
      <c r="E92" s="34"/>
      <c r="F92" s="34"/>
      <c r="G92" s="29"/>
      <c r="H92" s="30"/>
      <c r="I92" s="31"/>
      <c r="J92" s="32"/>
      <c r="K92" s="33"/>
      <c r="M92" s="746" t="str">
        <f t="shared" si="4"/>
        <v/>
      </c>
      <c r="N92" s="747" t="str">
        <f t="shared" si="3"/>
        <v/>
      </c>
    </row>
    <row r="93" spans="3:14" ht="23.25" customHeight="1">
      <c r="C93" s="783">
        <v>90</v>
      </c>
      <c r="D93" s="27"/>
      <c r="E93" s="34"/>
      <c r="F93" s="34"/>
      <c r="G93" s="29"/>
      <c r="H93" s="30"/>
      <c r="I93" s="31"/>
      <c r="J93" s="32"/>
      <c r="K93" s="33"/>
      <c r="M93" s="746" t="str">
        <f t="shared" si="4"/>
        <v/>
      </c>
      <c r="N93" s="747" t="str">
        <f t="shared" si="3"/>
        <v/>
      </c>
    </row>
    <row r="94" spans="3:14" ht="23.25" customHeight="1">
      <c r="C94" s="783">
        <v>91</v>
      </c>
      <c r="D94" s="27"/>
      <c r="E94" s="34"/>
      <c r="F94" s="34"/>
      <c r="G94" s="29"/>
      <c r="H94" s="30"/>
      <c r="I94" s="31"/>
      <c r="J94" s="32"/>
      <c r="K94" s="33"/>
      <c r="M94" s="746" t="str">
        <f t="shared" si="4"/>
        <v/>
      </c>
      <c r="N94" s="747" t="str">
        <f t="shared" si="3"/>
        <v/>
      </c>
    </row>
    <row r="95" spans="3:14" ht="23.25" customHeight="1">
      <c r="C95" s="783">
        <v>92</v>
      </c>
      <c r="D95" s="27"/>
      <c r="E95" s="34"/>
      <c r="F95" s="34"/>
      <c r="G95" s="29"/>
      <c r="H95" s="30"/>
      <c r="I95" s="31"/>
      <c r="J95" s="32"/>
      <c r="K95" s="33"/>
      <c r="M95" s="746" t="str">
        <f t="shared" si="4"/>
        <v/>
      </c>
      <c r="N95" s="747" t="str">
        <f t="shared" si="3"/>
        <v/>
      </c>
    </row>
    <row r="96" spans="3:14" ht="23.25" customHeight="1">
      <c r="C96" s="783">
        <v>93</v>
      </c>
      <c r="D96" s="27"/>
      <c r="E96" s="34"/>
      <c r="F96" s="34"/>
      <c r="G96" s="29"/>
      <c r="H96" s="30"/>
      <c r="I96" s="31"/>
      <c r="J96" s="32"/>
      <c r="K96" s="33"/>
      <c r="M96" s="746" t="str">
        <f t="shared" si="4"/>
        <v/>
      </c>
      <c r="N96" s="747" t="str">
        <f t="shared" si="3"/>
        <v/>
      </c>
    </row>
    <row r="97" spans="3:14" ht="23.25" customHeight="1">
      <c r="C97" s="783">
        <v>94</v>
      </c>
      <c r="D97" s="27"/>
      <c r="E97" s="34"/>
      <c r="F97" s="34"/>
      <c r="G97" s="29"/>
      <c r="H97" s="30"/>
      <c r="I97" s="31"/>
      <c r="J97" s="32"/>
      <c r="K97" s="33"/>
      <c r="M97" s="746" t="str">
        <f t="shared" si="4"/>
        <v/>
      </c>
      <c r="N97" s="747" t="str">
        <f t="shared" si="3"/>
        <v/>
      </c>
    </row>
    <row r="98" spans="3:14" ht="23.25" customHeight="1">
      <c r="C98" s="783">
        <v>95</v>
      </c>
      <c r="D98" s="27"/>
      <c r="E98" s="34"/>
      <c r="F98" s="34"/>
      <c r="G98" s="29"/>
      <c r="H98" s="30"/>
      <c r="I98" s="31"/>
      <c r="J98" s="32"/>
      <c r="K98" s="33"/>
      <c r="M98" s="746" t="str">
        <f t="shared" si="4"/>
        <v/>
      </c>
      <c r="N98" s="747" t="str">
        <f t="shared" si="3"/>
        <v/>
      </c>
    </row>
    <row r="99" spans="3:14" ht="23.25" customHeight="1">
      <c r="C99" s="783">
        <v>96</v>
      </c>
      <c r="D99" s="27"/>
      <c r="E99" s="34"/>
      <c r="F99" s="34"/>
      <c r="G99" s="29"/>
      <c r="H99" s="30"/>
      <c r="I99" s="31"/>
      <c r="J99" s="32"/>
      <c r="K99" s="33"/>
      <c r="M99" s="746" t="str">
        <f t="shared" si="4"/>
        <v/>
      </c>
      <c r="N99" s="747" t="str">
        <f t="shared" si="3"/>
        <v/>
      </c>
    </row>
    <row r="100" spans="3:14" ht="23.25" customHeight="1">
      <c r="C100" s="783">
        <v>97</v>
      </c>
      <c r="D100" s="35"/>
      <c r="E100" s="36"/>
      <c r="F100" s="36"/>
      <c r="G100" s="40"/>
      <c r="H100" s="41"/>
      <c r="I100" s="983"/>
      <c r="J100" s="38"/>
      <c r="K100" s="39"/>
      <c r="M100" s="746" t="str">
        <f t="shared" si="4"/>
        <v/>
      </c>
      <c r="N100" s="747" t="str">
        <f t="shared" ref="N100:N108" si="5">IF(AND(G100&lt;&gt;"太陽光",G100&lt;&gt;"風力",G100&lt;&gt;"水力（3万kW未満）",G100&lt;&gt;"水力（3万kW以上）",G100&lt;&gt;"地熱",G100&lt;&gt;"バイオマス",G100&lt;&gt;"原子力",G100&lt;&gt;"未利用エネルギー",G100&lt;&gt;"火力（石炭）",G100&lt;&gt;"火力（LNG）",G100&lt;&gt;"火力（石油・その他）",G100&lt;&gt;""),2,IF(AND(H100&lt;&gt;"FIT",H100&lt;&gt;"FIP",H100&lt;&gt;"非FIT非FIP",H100&lt;&gt;""),1,""))</f>
        <v/>
      </c>
    </row>
    <row r="101" spans="3:14" ht="23.25" customHeight="1">
      <c r="C101" s="783">
        <v>98</v>
      </c>
      <c r="D101" s="27"/>
      <c r="E101" s="34"/>
      <c r="F101" s="34"/>
      <c r="G101" s="29"/>
      <c r="H101" s="30"/>
      <c r="I101" s="31"/>
      <c r="J101" s="32"/>
      <c r="K101" s="33"/>
      <c r="M101" s="746" t="str">
        <f t="shared" si="4"/>
        <v/>
      </c>
      <c r="N101" s="747" t="str">
        <f t="shared" si="5"/>
        <v/>
      </c>
    </row>
    <row r="102" spans="3:14" ht="23.25" customHeight="1">
      <c r="C102" s="783">
        <v>99</v>
      </c>
      <c r="D102" s="27"/>
      <c r="E102" s="34"/>
      <c r="F102" s="34"/>
      <c r="G102" s="29"/>
      <c r="H102" s="30"/>
      <c r="I102" s="31"/>
      <c r="J102" s="32"/>
      <c r="K102" s="33"/>
      <c r="M102" s="746" t="str">
        <f t="shared" si="4"/>
        <v/>
      </c>
      <c r="N102" s="747" t="str">
        <f t="shared" si="5"/>
        <v/>
      </c>
    </row>
    <row r="103" spans="3:14" ht="23.25" customHeight="1">
      <c r="C103" s="783">
        <v>100</v>
      </c>
      <c r="D103" s="27"/>
      <c r="E103" s="34"/>
      <c r="F103" s="34"/>
      <c r="G103" s="29"/>
      <c r="H103" s="30"/>
      <c r="I103" s="31"/>
      <c r="J103" s="32"/>
      <c r="K103" s="33"/>
      <c r="M103" s="746" t="str">
        <f t="shared" si="4"/>
        <v/>
      </c>
      <c r="N103" s="747" t="str">
        <f t="shared" si="5"/>
        <v/>
      </c>
    </row>
    <row r="104" spans="3:14" ht="23.25" customHeight="1">
      <c r="C104" s="783">
        <v>101</v>
      </c>
      <c r="D104" s="27"/>
      <c r="E104" s="34"/>
      <c r="F104" s="34"/>
      <c r="G104" s="29"/>
      <c r="H104" s="30"/>
      <c r="I104" s="31"/>
      <c r="J104" s="32"/>
      <c r="K104" s="33"/>
      <c r="M104" s="746" t="str">
        <f t="shared" si="4"/>
        <v/>
      </c>
      <c r="N104" s="747" t="str">
        <f t="shared" si="5"/>
        <v/>
      </c>
    </row>
    <row r="105" spans="3:14" ht="23.25" customHeight="1">
      <c r="C105" s="783">
        <v>102</v>
      </c>
      <c r="D105" s="35"/>
      <c r="E105" s="36"/>
      <c r="F105" s="36"/>
      <c r="G105" s="40"/>
      <c r="H105" s="41"/>
      <c r="I105" s="983"/>
      <c r="J105" s="38"/>
      <c r="K105" s="39"/>
      <c r="M105" s="746" t="str">
        <f t="shared" si="4"/>
        <v/>
      </c>
      <c r="N105" s="747" t="str">
        <f t="shared" si="5"/>
        <v/>
      </c>
    </row>
    <row r="106" spans="3:14" ht="23.25" customHeight="1">
      <c r="C106" s="783">
        <v>103</v>
      </c>
      <c r="D106" s="27"/>
      <c r="E106" s="34"/>
      <c r="F106" s="34"/>
      <c r="G106" s="29"/>
      <c r="H106" s="30"/>
      <c r="I106" s="31"/>
      <c r="J106" s="32"/>
      <c r="K106" s="33"/>
      <c r="M106" s="746" t="str">
        <f t="shared" si="4"/>
        <v/>
      </c>
      <c r="N106" s="747" t="str">
        <f t="shared" si="5"/>
        <v/>
      </c>
    </row>
    <row r="107" spans="3:14" ht="23.25" customHeight="1">
      <c r="C107" s="783">
        <v>104</v>
      </c>
      <c r="D107" s="27"/>
      <c r="E107" s="34"/>
      <c r="F107" s="34"/>
      <c r="G107" s="29"/>
      <c r="H107" s="30"/>
      <c r="I107" s="37"/>
      <c r="J107" s="32"/>
      <c r="K107" s="33"/>
      <c r="M107" s="746" t="str">
        <f t="shared" si="4"/>
        <v/>
      </c>
      <c r="N107" s="747" t="str">
        <f t="shared" si="5"/>
        <v/>
      </c>
    </row>
    <row r="108" spans="3:14" ht="23.25" customHeight="1" thickBot="1">
      <c r="C108" s="784">
        <v>105</v>
      </c>
      <c r="D108" s="42"/>
      <c r="E108" s="43"/>
      <c r="F108" s="43"/>
      <c r="G108" s="44"/>
      <c r="H108" s="984"/>
      <c r="I108" s="986"/>
      <c r="J108" s="985"/>
      <c r="K108" s="47"/>
      <c r="M108" s="746" t="str">
        <f t="shared" si="4"/>
        <v/>
      </c>
      <c r="N108" s="747" t="str">
        <f t="shared" si="5"/>
        <v/>
      </c>
    </row>
  </sheetData>
  <sheetProtection algorithmName="SHA-512" hashValue="3UNdBLf7tyJTYxCgfOfzLNcS5Ituh0lQ5QGthCYiHh+xmS2szrdeDDpXyfvrzxnPnty+5fCKswQv+qYLif0L+Q==" saltValue="7IGJ+rRhG+K12xeffNzBHA==" spinCount="100000" sheet="1" formatCells="0"/>
  <mergeCells count="3">
    <mergeCell ref="G2:K2"/>
    <mergeCell ref="M2:M3"/>
    <mergeCell ref="G3:H3"/>
  </mergeCells>
  <phoneticPr fontId="12"/>
  <conditionalFormatting sqref="D4:D108">
    <cfRule type="containsBlanks" dxfId="58" priority="20">
      <formula>LEN(TRIM(D4))=0</formula>
    </cfRule>
  </conditionalFormatting>
  <conditionalFormatting sqref="E4:H108 J4:K108">
    <cfRule type="expression" dxfId="57" priority="17">
      <formula>AND($D4&lt;&gt;"",E4="")</formula>
    </cfRule>
    <cfRule type="expression" dxfId="56" priority="19">
      <formula>$D4=""</formula>
    </cfRule>
  </conditionalFormatting>
  <conditionalFormatting sqref="H4:H108">
    <cfRule type="expression" dxfId="55" priority="15">
      <formula>AND($G4&lt;&gt;"太陽光",$G4&lt;&gt;"風力",$G4&lt;&gt;"地熱",$G4&lt;&gt;"バイオマス",$G4&lt;&gt;"水力（3万kW未満）",$G4&lt;&gt;"水力（3万kW以上）")</formula>
    </cfRule>
  </conditionalFormatting>
  <conditionalFormatting sqref="I4:I108">
    <cfRule type="expression" dxfId="54" priority="16">
      <formula>$G4&lt;&gt;"バイオマス"</formula>
    </cfRule>
    <cfRule type="notContainsBlanks" dxfId="53" priority="18">
      <formula>LEN(TRIM(I4))&gt;0</formula>
    </cfRule>
    <cfRule type="expression" dxfId="52" priority="21">
      <formula>$G4="バイオマス"</formula>
    </cfRule>
  </conditionalFormatting>
  <dataValidations count="3">
    <dataValidation type="list" allowBlank="1" showInputMessage="1" showErrorMessage="1" sqref="G4:G108" xr:uid="{26AB021C-8A6E-445C-BB18-9AEAA91A7667}">
      <formula1>$P$4:$P$20</formula1>
    </dataValidation>
    <dataValidation type="list" allowBlank="1" showInputMessage="1" showErrorMessage="1" sqref="H4:H108" xr:uid="{C7B6895C-2EB1-414A-A949-5A4EF27B74E1}">
      <formula1>IF(COUNTIF($P$11:$P$15, $G4)&gt;0, $S$5:$S$6, IF($G4="水力（3万kW以上）", $R$5:$R$7, $Q$5:$Q$8))</formula1>
    </dataValidation>
    <dataValidation type="list" allowBlank="1" showInputMessage="1" showErrorMessage="1" sqref="I4:I108" xr:uid="{1ED6D713-2EEE-4DF1-9072-C19CEC5C6D00}">
      <formula1>IF($G4="バイオマス", $Q$13:$Q$18, $Q$12)</formula1>
    </dataValidation>
  </dataValidations>
  <printOptions horizontalCentered="1"/>
  <pageMargins left="0.39370078740157483" right="0.39370078740157483" top="0.59055118110236227" bottom="0.31496062992125984" header="0.23622047244094491" footer="0.19685039370078741"/>
  <pageSetup paperSize="9" scale="93" fitToHeight="0" orientation="portrait" r:id="rId1"/>
  <headerFooter alignWithMargins="0">
    <oddHeader>&amp;L第２号様式　その３</oddHeader>
  </headerFooter>
  <rowBreaks count="2" manualBreakCount="2">
    <brk id="38" max="16383" man="1"/>
    <brk id="73" max="16383" man="1"/>
  </row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EC5520E6BE05644878DBA159AD0409C" ma:contentTypeVersion="11" ma:contentTypeDescription="新しいドキュメントを作成します。" ma:contentTypeScope="" ma:versionID="7f56c4671f26dc8394ce6b628bc34cd4">
  <xsd:schema xmlns:xsd="http://www.w3.org/2001/XMLSchema" xmlns:xs="http://www.w3.org/2001/XMLSchema" xmlns:p="http://schemas.microsoft.com/office/2006/metadata/properties" xmlns:ns2="b758aaeb-d617-4c15-8a51-8e18d0204122" xmlns:ns3="8770d2b3-da7d-4aa8-b94f-2b248022016f" targetNamespace="http://schemas.microsoft.com/office/2006/metadata/properties" ma:root="true" ma:fieldsID="b5ff29f6695f4c0f8724974fc26e5b7f" ns2:_="" ns3:_="">
    <xsd:import namespace="b758aaeb-d617-4c15-8a51-8e18d0204122"/>
    <xsd:import namespace="8770d2b3-da7d-4aa8-b94f-2b248022016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SearchPropertie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58aaeb-d617-4c15-8a51-8e18d020412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3e856191-90fa-4cb3-8482-bd1dbd693c3f"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770d2b3-da7d-4aa8-b94f-2b248022016f"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a41976e7-7925-4530-be08-a7f17ab7ed29}" ma:internalName="TaxCatchAll" ma:showField="CatchAllData" ma:web="8770d2b3-da7d-4aa8-b94f-2b24802201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758aaeb-d617-4c15-8a51-8e18d0204122">
      <Terms xmlns="http://schemas.microsoft.com/office/infopath/2007/PartnerControls"/>
    </lcf76f155ced4ddcb4097134ff3c332f>
    <TaxCatchAll xmlns="8770d2b3-da7d-4aa8-b94f-2b248022016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31011CF-7E0C-42DD-87F8-44E1B3C6A9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58aaeb-d617-4c15-8a51-8e18d0204122"/>
    <ds:schemaRef ds:uri="8770d2b3-da7d-4aa8-b94f-2b24802201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7CE56AA-7105-446C-8518-04D0CD6C04F6}">
  <ds:schemaRefs>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b758aaeb-d617-4c15-8a51-8e18d0204122"/>
    <ds:schemaRef ds:uri="http://purl.org/dc/elements/1.1/"/>
    <ds:schemaRef ds:uri="8770d2b3-da7d-4aa8-b94f-2b248022016f"/>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CB145E41-187C-47C5-9857-7C1ACA6C0E6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18</vt:i4>
      </vt:variant>
    </vt:vector>
  </HeadingPairs>
  <TitlesOfParts>
    <vt:vector size="38" baseType="lpstr">
      <vt:lpstr>報_はじめに</vt:lpstr>
      <vt:lpstr>報_提出書</vt:lpstr>
      <vt:lpstr>C1(公表)</vt:lpstr>
      <vt:lpstr>D1</vt:lpstr>
      <vt:lpstr>D2</vt:lpstr>
      <vt:lpstr>D3</vt:lpstr>
      <vt:lpstr>D4</vt:lpstr>
      <vt:lpstr>D5</vt:lpstr>
      <vt:lpstr>C3_2(公表)</vt:lpstr>
      <vt:lpstr>D6</vt:lpstr>
      <vt:lpstr>E2</vt:lpstr>
      <vt:lpstr>E1</vt:lpstr>
      <vt:lpstr>C2(公表)</vt:lpstr>
      <vt:lpstr>C3_1(公表)</vt:lpstr>
      <vt:lpstr>C4(公表)</vt:lpstr>
      <vt:lpstr>C5(公表)</vt:lpstr>
      <vt:lpstr>F1</vt:lpstr>
      <vt:lpstr>F2</vt:lpstr>
      <vt:lpstr>F3</vt:lpstr>
      <vt:lpstr>報告書事業者リスト</vt:lpstr>
      <vt:lpstr>'C1(公表)'!Print_Area</vt:lpstr>
      <vt:lpstr>'C2(公表)'!Print_Area</vt:lpstr>
      <vt:lpstr>'C3_1(公表)'!Print_Area</vt:lpstr>
      <vt:lpstr>'C3_2(公表)'!Print_Area</vt:lpstr>
      <vt:lpstr>'C4(公表)'!Print_Area</vt:lpstr>
      <vt:lpstr>'C5(公表)'!Print_Area</vt:lpstr>
      <vt:lpstr>'D1'!Print_Area</vt:lpstr>
      <vt:lpstr>'D2'!Print_Area</vt:lpstr>
      <vt:lpstr>'D6'!Print_Area</vt:lpstr>
      <vt:lpstr>'E1'!Print_Area</vt:lpstr>
      <vt:lpstr>'E2'!Print_Area</vt:lpstr>
      <vt:lpstr>'F1'!Print_Area</vt:lpstr>
      <vt:lpstr>報_はじめに!Print_Area</vt:lpstr>
      <vt:lpstr>報_提出書!Print_Area</vt:lpstr>
      <vt:lpstr>'C3_2(公表)'!Print_Titles</vt:lpstr>
      <vt:lpstr>'C4(公表)'!Print_Titles</vt:lpstr>
      <vt:lpstr>'D2'!Print_Titles</vt:lpstr>
      <vt:lpstr>'F3'!Print_Titles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株式会社シムテクノ総研</dc:creator>
  <cp:lastModifiedBy>大法　優介</cp:lastModifiedBy>
  <cp:lastPrinted>2026-07-03T08:28:02Z</cp:lastPrinted>
  <dcterms:created xsi:type="dcterms:W3CDTF">2005-07-25T11:55:46Z</dcterms:created>
  <dcterms:modified xsi:type="dcterms:W3CDTF">2026-07-06T04:29:36Z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0x010100BEC5520E6BE05644878DBA159AD0409C</vt:lpwstr>
  </property>
  <property fmtid="{D5CDD505-2E9C-101B-9397-08002B2CF9AE}" pid="3" name="MediaServiceImageTags">
    <vt:lpwstr/>
  </property>
</Properties>
</file>