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BBDF8D-22D2-4F3E-B6EF-3EA995B77B0E}" xr6:coauthVersionLast="47" xr6:coauthVersionMax="47" xr10:uidLastSave="{00000000-0000-0000-0000-000000000000}"/>
  <bookViews>
    <workbookView xWindow="0" yWindow="-16320" windowWidth="29040" windowHeight="15720" tabRatio="747" xr2:uid="{00000000-000D-0000-FFFF-FFFF00000000}"/>
  </bookViews>
  <sheets>
    <sheet name="裏面_原位置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裏面_原位置封じ込め!$B$2:$J$20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<sst xmlns="http://schemas.openxmlformats.org/spreadsheetml/2006/main" count="1959" uniqueCount="1174">
  <si>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</si>
  <si>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</si>
  <si>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</si>
  <si>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</si>
  <si>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</si>
  <si>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</si>
  <si>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</si>
  <si>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</si>
  <si>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</si>
  <si>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</si>
  <si>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</si>
  <si>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</si>
  <si>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</si>
  <si>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</si>
  <si>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</si>
  <si>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</si>
  <si>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</si>
  <si>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</si>
  <si>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</si>
  <si>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</si>
  <si>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</si>
  <si>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</si>
  <si>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</si>
  <si>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</si>
  <si>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</si>
  <si>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</si>
  <si>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</si>
  <si>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</si>
  <si>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</si>
  <si>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</si>
  <si>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</si>
  <si>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</si>
  <si>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</si>
  <si>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</si>
  <si>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</si>
  <si>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</si>
  <si>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</si>
  <si>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</si>
  <si>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</si>
  <si>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</si>
  <si>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</si>
  <si>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</si>
  <si>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</si>
  <si>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</si>
  <si>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</si>
  <si>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</si>
  <si>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</si>
  <si>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</si>
  <si>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</si>
  <si>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</si>
  <si>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</si>
  <si>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</si>
  <si>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</si>
  <si>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</si>
  <si>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</si>
  <si>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</si>
  <si>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</si>
  <si>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</si>
  <si>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</si>
  <si>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</si>
  <si>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</si>
  <si>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</si>
  <si>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</si>
  <si>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</si>
  <si>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</si>
  <si>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</si>
  <si>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</si>
  <si>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</si>
  <si>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</si>
  <si>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</si>
  <si>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</si>
  <si>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</si>
  <si>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</si>
  <si>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</si>
  <si>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</si>
  <si>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</si>
  <si>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</si>
  <si>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</si>
  <si>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</si>
  <si>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</si>
  <si>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</si>
  <si>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</si>
  <si>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</si>
  <si>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</si>
  <si>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</si>
  <si>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</si>
  <si>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</si>
  <si>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</si>
  <si>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</si>
  <si>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</si>
  <si>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</si>
  <si>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</si>
  <si>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</si>
  <si>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</si>
  <si>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</si>
  <si>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</si>
  <si>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</si>
  <si>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</si>
  <si>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</si>
  <si>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</si>
  <si>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</si>
  <si>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</si>
  <si>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</si>
  <si>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</si>
  <si>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</si>
  <si>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</si>
  <si>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</si>
  <si>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</si>
  <si>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</si>
  <si>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</si>
  <si>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</si>
  <si>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</si>
  <si>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</si>
  <si>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</si>
  <si>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</si>
  <si>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</si>
  <si>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</si>
  <si>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</si>
  <si>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</si>
  <si>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</si>
  <si>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</si>
  <si>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</si>
  <si>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</si>
  <si>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</si>
  <si>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</si>
  <si>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</si>
  <si>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</si>
  <si>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</si>
  <si>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</si>
  <si>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</si>
  <si>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</si>
  <si>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</si>
  <si>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</si>
  <si>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</si>
  <si>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</si>
  <si>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</si>
  <si>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</si>
  <si>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</si>
  <si>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</si>
  <si>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</si>
  <si>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</si>
  <si>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</si>
  <si>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</si>
  <si>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</si>
  <si>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</si>
  <si>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</si>
  <si>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</si>
  <si>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</si>
  <si>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</si>
  <si>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</si>
  <si>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</si>
  <si>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</si>
  <si>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</si>
  <si>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</si>
  <si>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</si>
  <si>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</si>
  <si>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</si>
  <si>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</si>
  <si>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</si>
  <si>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</si>
  <si>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</si>
  <si>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</si>
  <si>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</si>
  <si>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</si>
  <si>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</si>
  <si>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</si>
  <si>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</si>
  <si>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</si>
  <si>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</si>
  <si>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</si>
  <si>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</si>
  <si>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</si>
  <si>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</si>
  <si>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</si>
  <si>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</si>
  <si>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</si>
  <si>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</si>
  <si>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</si>
  <si>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</si>
  <si>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</si>
  <si>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</si>
  <si>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</si>
  <si>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</si>
  <si>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</si>
  <si>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</si>
  <si>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</si>
  <si>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</si>
  <si>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</si>
  <si>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</si>
  <si>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</si>
  <si>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</si>
  <si>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</si>
  <si>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</si>
  <si>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</si>
  <si>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</si>
  <si>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</si>
  <si>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</si>
  <si>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</si>
  <si>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</si>
  <si>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</si>
  <si>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</si>
  <si>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</si>
  <si>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</si>
  <si>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</si>
  <si>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</si>
  <si>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</si>
  <si>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</si>
  <si>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</si>
  <si>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</si>
  <si>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</si>
  <si>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</si>
  <si>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</si>
  <si>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</si>
  <si>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</si>
  <si>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</si>
  <si>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</si>
  <si>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</si>
  <si>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</si>
  <si>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</si>
  <si>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</si>
  <si>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</si>
  <si>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</si>
  <si>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</si>
  <si>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</si>
  <si>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</si>
  <si>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</si>
  <si>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</si>
  <si>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</si>
  <si>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</si>
  <si>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</si>
  <si>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</si>
  <si>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</si>
  <si>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</si>
  <si>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</si>
  <si>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</si>
  <si>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</si>
  <si>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</si>
  <si>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</si>
  <si>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</si>
  <si>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</si>
  <si>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</si>
  <si>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</si>
  <si>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</si>
  <si>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</si>
  <si>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</si>
  <si>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</si>
  <si>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</si>
  <si>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</si>
  <si>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</si>
  <si>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</si>
  <si>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</si>
  <si>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</si>
  <si>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</si>
  <si>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</si>
  <si>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</si>
  <si>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</si>
  <si>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</si>
  <si>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</si>
  <si>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</si>
  <si>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</si>
  <si>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</si>
  <si>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</si>
  <si>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</si>
  <si>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</si>
  <si>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</si>
  <si>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</si>
  <si>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</si>
  <si>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</si>
  <si>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</si>
  <si>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</si>
  <si>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</si>
  <si>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</si>
  <si>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</si>
  <si>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</si>
  <si>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</si>
  <si>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</si>
  <si>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</si>
  <si>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</si>
  <si>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</si>
  <si>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</si>
  <si>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</si>
  <si>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</si>
  <si>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</si>
  <si>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</si>
  <si>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</si>
  <si>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</si>
  <si>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</si>
  <si>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</si>
  <si>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</si>
  <si>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</si>
  <si>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</si>
  <si>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</si>
  <si>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</si>
  <si>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</si>
  <si>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</si>
  <si>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</si>
  <si>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</si>
  <si>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</si>
  <si>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</si>
  <si>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</si>
  <si>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</si>
  <si>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</si>
  <si>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</si>
  <si>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</si>
  <si>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</si>
  <si>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</si>
  <si>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</si>
  <si>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</si>
  <si>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</si>
  <si>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</si>
  <si>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</si>
  <si>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</si>
  <si>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</si>
  <si>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</si>
  <si>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</si>
  <si>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</si>
  <si>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</si>
  <si>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</si>
  <si>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</si>
  <si>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</si>
  <si>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</si>
  <si>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</si>
  <si>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</si>
  <si>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</si>
  <si>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</si>
  <si>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</si>
  <si>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</si>
  <si>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</si>
  <si>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</si>
  <si>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</si>
  <si>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</si>
  <si>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</si>
  <si>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</si>
  <si>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</si>
  <si>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</si>
  <si>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</si>
  <si>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</si>
  <si>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</si>
  <si>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</si>
  <si>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</si>
  <si>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</si>
  <si>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</si>
  <si>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</si>
  <si>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</si>
  <si>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</si>
  <si>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</si>
  <si>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</si>
  <si>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</si>
  <si>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</si>
  <si>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</si>
  <si>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</si>
  <si>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</si>
  <si>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</si>
  <si>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</si>
  <si>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</si>
  <si>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</si>
  <si>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</si>
  <si>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</si>
  <si>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</si>
  <si>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</si>
  <si>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</si>
  <si>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</si>
  <si>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</si>
  <si>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</si>
  <si>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</si>
  <si>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</si>
  <si>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</si>
  <si>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</si>
  <si>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</si>
  <si>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</si>
  <si>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</si>
  <si>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</si>
  <si>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</si>
  <si>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</si>
  <si>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</si>
  <si>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</si>
  <si>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</si>
  <si>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</si>
  <si>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</si>
  <si>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</si>
  <si>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</si>
  <si>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</si>
  <si>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</si>
  <si>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</si>
  <si>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</si>
  <si>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</si>
  <si>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</si>
  <si>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</si>
  <si>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</si>
  <si>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</si>
  <si>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</si>
  <si>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</si>
  <si>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</si>
  <si>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</si>
  <si>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</si>
  <si>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</si>
  <si>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</si>
  <si>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</si>
  <si>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</si>
  <si>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</si>
  <si>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</si>
  <si>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</si>
  <si>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</si>
  <si>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</si>
  <si>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</si>
  <si>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</si>
  <si>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</si>
  <si>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</si>
  <si>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</si>
  <si>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</si>
  <si>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</si>
  <si>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</si>
  <si>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</si>
  <si>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</si>
  <si>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</si>
  <si>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</si>
  <si>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</si>
  <si>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</si>
  <si>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</si>
  <si>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</si>
  <si>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</si>
  <si>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</si>
  <si>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</si>
  <si>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</si>
  <si>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</si>
  <si>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</si>
  <si>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</si>
  <si>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</si>
  <si>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</si>
  <si>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</si>
  <si>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</si>
  <si>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</si>
  <si>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</si>
  <si>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</si>
  <si>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</si>
  <si>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</si>
  <si>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</si>
  <si>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</si>
  <si>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</si>
  <si>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</si>
  <si>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</si>
  <si>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</si>
  <si>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</si>
  <si>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</si>
  <si>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</si>
  <si>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</si>
  <si>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</si>
  <si>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</si>
  <si>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</si>
  <si>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</si>
  <si>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</si>
  <si>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</si>
  <si>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</si>
  <si>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</si>
  <si>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</si>
  <si>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</si>
  <si>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</si>
  <si>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</si>
  <si>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</si>
  <si>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</si>
  <si>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</si>
  <si>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</si>
  <si>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</si>
  <si>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</si>
  <si>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</si>
  <si>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</si>
  <si>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</si>
  <si>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</si>
  <si>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</si>
  <si>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</si>
  <si>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</si>
  <si>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</si>
  <si>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</si>
  <si>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</si>
  <si>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</si>
  <si>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</si>
  <si>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</si>
  <si>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</si>
  <si>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</si>
  <si>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</si>
  <si>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</si>
  <si>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</si>
  <si>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</si>
  <si>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</si>
  <si>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</si>
  <si>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</si>
  <si>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</si>
  <si>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</si>
  <si>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</si>
  <si>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</si>
  <si>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</si>
  <si>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</si>
  <si>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</si>
  <si>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</si>
  <si>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</si>
  <si>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</si>
  <si>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</si>
  <si>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</si>
  <si>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</si>
  <si>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</si>
  <si>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</si>
  <si>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</si>
  <si>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</si>
  <si>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</si>
  <si>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</si>
  <si>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</si>
  <si>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</si>
  <si>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</si>
  <si>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</si>
  <si>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</si>
  <si>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</si>
  <si>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</si>
  <si>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</si>
  <si>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</si>
  <si>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</si>
  <si>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</si>
  <si>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</si>
  <si>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</si>
  <si>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</si>
  <si>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</si>
  <si>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</si>
  <si>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</si>
  <si>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</si>
  <si>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</si>
  <si>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</si>
  <si>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</si>
  <si>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</si>
  <si>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</si>
  <si>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</si>
  <si>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</si>
  <si>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</si>
  <si>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</si>
  <si>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</si>
  <si>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</si>
  <si>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</si>
  <si>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</si>
  <si>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</si>
  <si>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</si>
  <si>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</si>
  <si>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</si>
  <si>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</si>
  <si>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</si>
  <si>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</si>
  <si>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</si>
  <si>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</si>
  <si>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</si>
  <si>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</si>
  <si>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</si>
  <si>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</si>
  <si>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</si>
  <si>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</si>
  <si>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</si>
  <si>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</si>
  <si>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</si>
  <si>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</si>
  <si>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</si>
  <si>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</si>
  <si>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</si>
  <si>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</si>
  <si>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</si>
  <si>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</si>
  <si>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</si>
  <si>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</si>
  <si>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</si>
  <si>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</si>
  <si>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</si>
  <si>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</si>
  <si>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</si>
  <si>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</si>
  <si>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</si>
  <si>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</si>
  <si>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</si>
  <si>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</si>
  <si>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</si>
  <si>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</si>
  <si>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</si>
  <si>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</si>
  <si>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</si>
  <si>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</si>
  <si>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</si>
  <si>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</si>
  <si>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</si>
  <si>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</si>
  <si>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</si>
  <si>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</si>
  <si>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</si>
  <si>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</si>
  <si>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</si>
  <si>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</si>
  <si>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</si>
  <si>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</si>
  <si>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</si>
  <si>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</si>
  <si>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</si>
  <si>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</si>
  <si>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</si>
  <si>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</si>
  <si>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</si>
  <si>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</si>
  <si>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</si>
  <si>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</si>
  <si>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</si>
  <si>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</si>
  <si>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</si>
  <si>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</si>
  <si>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</si>
  <si>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</si>
  <si>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</si>
  <si>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</si>
  <si>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</si>
  <si>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</si>
  <si>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</si>
  <si>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</si>
  <si>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</si>
  <si>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</si>
  <si>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</si>
  <si>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</si>
  <si>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</si>
  <si>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</si>
  <si>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</si>
  <si>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</si>
  <si>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</si>
  <si>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</si>
  <si>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</si>
  <si>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</si>
  <si>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</si>
  <si>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</si>
  <si>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</si>
  <si>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</si>
  <si>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</si>
  <si>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</si>
  <si>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</si>
  <si>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</si>
  <si>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</si>
  <si>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</si>
  <si>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</si>
  <si>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</si>
  <si>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</si>
  <si>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</si>
  <si>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</si>
  <si>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</si>
  <si>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</si>
  <si>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</si>
  <si>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</si>
  <si>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</si>
  <si>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</si>
  <si>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</si>
  <si>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</si>
  <si>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</si>
  <si>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</si>
  <si>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</si>
  <si>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</si>
  <si>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</si>
  <si>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</si>
  <si>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</si>
  <si>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</si>
  <si>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</si>
  <si>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</si>
  <si>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</si>
  <si>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</si>
  <si>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</si>
  <si>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</si>
  <si>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</si>
  <si>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</si>
  <si>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</si>
  <si>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</si>
  <si>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</si>
  <si>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</si>
  <si>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</si>
  <si>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</si>
  <si>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</si>
  <si>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</si>
  <si>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</si>
  <si>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</si>
  <si>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</si>
  <si>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</si>
  <si>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</si>
  <si>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</si>
  <si>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</si>
  <si>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</si>
  <si>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</si>
  <si>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</si>
  <si>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</si>
  <si>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</si>
  <si>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</si>
  <si>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</si>
  <si>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</si>
  <si>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</si>
  <si>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</si>
  <si>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</si>
  <si>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</si>
  <si>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</si>
  <si>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</si>
  <si>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</si>
  <si>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</si>
  <si>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</si>
  <si>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</si>
  <si>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</si>
  <si>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</si>
  <si>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</si>
  <si>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</si>
  <si>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</si>
  <si>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</si>
  <si>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</si>
  <si>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</si>
  <si>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</si>
  <si>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</si>
  <si>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</si>
  <si>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</si>
  <si>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</si>
  <si>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</si>
  <si>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</si>
  <si>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</si>
  <si>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</si>
  <si>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</si>
  <si>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</si>
  <si>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</si>
  <si>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</si>
  <si>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</si>
  <si>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</si>
  <si>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</si>
  <si>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</si>
  <si>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</si>
  <si>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</si>
  <si>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</si>
  <si>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</si>
  <si>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</si>
  <si>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</si>
  <si>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</si>
  <si>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</si>
  <si>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</si>
  <si>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</si>
  <si>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</si>
  <si>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</si>
  <si>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</si>
  <si>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</si>
  <si>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</si>
  <si>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</si>
  <si>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</si>
  <si>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</si>
  <si>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</si>
  <si>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</si>
  <si>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</si>
  <si>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</si>
  <si>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</si>
  <si>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</si>
  <si>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</si>
  <si>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</si>
  <si>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</si>
  <si>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</si>
  <si>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</si>
  <si>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</si>
  <si>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</si>
  <si>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</si>
  <si>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</si>
  <si>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</si>
  <si>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</si>
  <si>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</si>
  <si>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</si>
  <si>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</si>
  <si>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</si>
  <si>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</si>
  <si>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</si>
  <si>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</si>
  <si>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</si>
  <si>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</si>
  <si>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</si>
  <si>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</si>
  <si>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</si>
  <si>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</si>
  <si>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</si>
  <si>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</si>
  <si>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</si>
  <si>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</si>
  <si>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</si>
  <si>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</si>
  <si>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</si>
  <si>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</si>
  <si>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</si>
  <si>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</si>
  <si>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</si>
  <si>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</si>
  <si>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</si>
  <si>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</si>
  <si>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</si>
  <si>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</si>
  <si>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</si>
  <si>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</si>
  <si>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</si>
  <si>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</si>
  <si>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</si>
  <si>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</si>
  <si>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</si>
  <si>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</si>
  <si>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</si>
  <si>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</si>
  <si>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</si>
  <si>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</si>
  <si>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</si>
  <si>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</si>
  <si>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</si>
  <si>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</si>
  <si>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</si>
  <si>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</si>
  <si>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</si>
  <si>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</si>
  <si>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</si>
  <si>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</si>
  <si>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</si>
  <si>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</si>
  <si>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</si>
  <si>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</si>
  <si>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</si>
  <si>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</si>
  <si>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</si>
  <si>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</si>
  <si>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</si>
  <si>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</si>
  <si>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</si>
  <si>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</si>
  <si>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</si>
  <si>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</si>
  <si>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</si>
  <si>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</si>
  <si>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</si>
  <si>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</si>
  <si>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</si>
  <si>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</si>
  <si>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</si>
  <si>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</si>
  <si>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</si>
  <si>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</si>
  <si>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</si>
  <si>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</si>
  <si>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</si>
  <si>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</si>
  <si>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</si>
  <si>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</si>
  <si>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</si>
  <si>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</si>
  <si>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</si>
  <si>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</si>
  <si>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</si>
  <si>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</si>
  <si>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</si>
  <si>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</si>
  <si>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</si>
  <si>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</si>
  <si>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</si>
  <si>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</si>
  <si>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</si>
  <si>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</si>
  <si>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</si>
  <si>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</si>
  <si>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</si>
  <si>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</si>
  <si>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</si>
  <si>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</si>
  <si>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</si>
  <si>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</si>
  <si>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</si>
  <si>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</si>
  <si>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</si>
  <si>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</si>
  <si>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</si>
  <si>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</si>
  <si>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</si>
  <si>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</si>
  <si>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</si>
  <si>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</si>
  <si>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</si>
  <si>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</si>
  <si>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</si>
  <si>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</si>
  <si>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</si>
  <si>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</si>
  <si>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</si>
  <si>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</si>
  <si>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</si>
  <si>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</si>
  <si>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</si>
  <si>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</si>
  <si>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</si>
  <si>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</si>
  <si>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</si>
  <si>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</si>
  <si>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</si>
  <si>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</si>
  <si>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</si>
  <si>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</si>
  <si>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</si>
  <si>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</si>
  <si>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</si>
  <si>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</si>
  <si>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</si>
  <si>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</si>
  <si>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</si>
  <si>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</si>
  <si>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</si>
  <si>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</si>
  <si>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</si>
  <si>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</si>
  <si>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</si>
  <si>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</si>
  <si>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</si>
  <si>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</si>
  <si>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</si>
  <si>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</si>
  <si>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</si>
  <si>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</si>
  <si>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</si>
  <si>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</si>
  <si>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</si>
  <si>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</si>
  <si>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</si>
  <si>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</si>
  <si>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</si>
  <si>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</si>
  <si>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</si>
  <si>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</si>
  <si>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</si>
  <si>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</si>
  <si>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</si>
  <si>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</si>
  <si>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</si>
  <si>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</si>
  <si>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</si>
  <si>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</si>
  <si>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</si>
  <si>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</si>
  <si>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</si>
  <si>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</si>
  <si>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</si>
  <si>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</si>
  <si>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</si>
  <si>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</si>
  <si>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</si>
  <si>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</si>
  <si>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</si>
  <si>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</si>
  <si>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</si>
  <si>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</si>
  <si>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</si>
  <si>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</si>
  <si>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</si>
  <si>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</si>
  <si>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</si>
  <si>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</si>
  <si>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</si>
  <si>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</si>
  <si>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</si>
  <si>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</si>
  <si>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</si>
  <si>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</si>
  <si>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</si>
  <si>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</si>
  <si>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</si>
  <si>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</si>
  <si>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</si>
  <si>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</si>
  <si>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</si>
  <si>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</si>
  <si>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</si>
  <si>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</si>
  <si>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</si>
  <si>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</si>
  <si>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</si>
  <si>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</si>
  <si>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</si>
  <si>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</si>
  <si>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</si>
  <si>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</si>
  <si>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</si>
  <si>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</si>
  <si>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</si>
  <si>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</si>
  <si>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</si>
  <si>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</si>
  <si>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</si>
  <si>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</si>
  <si>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</si>
  <si>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</si>
  <si>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</si>
  <si>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</si>
  <si>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</si>
  <si>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</si>
  <si>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</si>
  <si>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</si>
  <si>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</si>
  <si>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</si>
  <si>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</si>
  <si>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</si>
  <si>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</si>
  <si>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</si>
  <si>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</si>
  <si>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</si>
  <si>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</si>
  <si>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</si>
  <si>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</si>
  <si>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</si>
  <si>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</si>
  <si>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原位置封じ込め</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</si>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</sst>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 customHeight="1">
      <c r="B3" s="73"/>
      <c r="C3" s="74"/>
      <c r="D3" s="89" t="s">
        <v>3</v>
      </c>
      <c r="E3" s="90"/>
      <c r="F3" s="91" t="s">
        <v>1001</v>
      </c>
      <c r="G3" s="92"/>
      <c r="H3" s="92"/>
      <c r="I3" s="92"/>
      <c r="J3" s="58"/>
      <c r="L3" s="53" t="str">
        <f>IF(OR(F3="不溶化",F3="土壌入換え"),F3&amp;H4,F3)</f>
        <v>原位置封じ込め</v>
      </c>
      <c r="O3" s="1" t="s">
        <v>1000</v>
      </c>
    </row>
    <row r="4" spans="2:15" ht="15.6"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
      </c>
      <c r="C5" s="94"/>
      <c r="D5" s="94"/>
      <c r="E5" s="94"/>
      <c r="F5" s="94"/>
      <c r="G5" s="94"/>
      <c r="H5" s="94"/>
      <c r="I5" s="94"/>
      <c r="J5" s="95"/>
      <c r="L5" s="53" t="str">
        <f>$L$3&amp;1</f>
        <v>原位置封じ込め1</v>
      </c>
    </row>
    <row r="6" spans="2:15" ht="58.5" customHeight="1">
      <c r="B6" s="82" t="str">
        <f>IFERROR(VLOOKUP(L6,マスタ_裏面の表示内容!$A$2:$E$56,5,FALSE),"")</f>
        <v>　イ　地下水が目標地下水濃度を超えない汚染状態にあることを確認するための地下水の水質の測定の期間、頻度及び結果</v>
      </c>
      <c r="C6" s="83"/>
      <c r="D6" s="83"/>
      <c r="E6" s="83"/>
      <c r="F6" s="83"/>
      <c r="G6" s="83"/>
      <c r="H6" s="83"/>
      <c r="I6" s="83"/>
      <c r="J6" s="84"/>
      <c r="L6" s="53" t="str">
        <f>$L$3&amp;2</f>
        <v>原位置封じ込め2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ロ　鋼矢板その他の遮水の効力を有する構造物に囲まれた範囲に雨水、地下水その他の水の浸入がないことを確認した結果</v>
      </c>
      <c r="C8" s="83"/>
      <c r="D8" s="83"/>
      <c r="E8" s="83"/>
      <c r="F8" s="83"/>
      <c r="G8" s="83"/>
      <c r="H8" s="83"/>
      <c r="I8" s="83"/>
      <c r="J8" s="84"/>
      <c r="L8" s="53" t="str">
        <f>$L$3&amp;3</f>
        <v>原位置封じ込め3</v>
      </c>
    </row>
    <row r="9" spans="2:15" ht="35.25" customHeight="1">
      <c r="B9" s="61"/>
      <c r="C9" s="57"/>
      <c r="D9" s="85"/>
      <c r="E9" s="85"/>
      <c r="F9" s="85"/>
      <c r="G9" s="85"/>
      <c r="H9" s="85"/>
      <c r="I9" s="85"/>
      <c r="J9" s="86"/>
      <c r="M9" s="55" t="s">
        <v>1</v>
      </c>
      <c r="N9" s="56" t="str">
        <f>IF(B8&lt;&gt;"",IF(D9="","（エラー）未入力","（正常）入力済み"),"")</f>
        <v>（エラー）未入力</v>
      </c>
    </row>
    <row r="10" spans="2:15" ht="58.5" customHeight="1">
      <c r="B10" s="82" t="str">
        <f>IFERROR(VLOOKUP(L10,マスタ_裏面の表示内容!$A$2:$E$56,5,FALSE),"")</f>
        <v/>
      </c>
      <c r="C10" s="83"/>
      <c r="D10" s="83"/>
      <c r="E10" s="83"/>
      <c r="F10" s="83"/>
      <c r="G10" s="83"/>
      <c r="H10" s="83"/>
      <c r="I10" s="83"/>
      <c r="J10" s="84"/>
      <c r="L10" s="53" t="str">
        <f>$L$3&amp;4</f>
        <v>原位置封じ込め4</v>
      </c>
    </row>
    <row r="11" spans="2:15" ht="35.25" customHeight="1">
      <c r="B11" s="61"/>
      <c r="C11" s="57"/>
      <c r="D11" s="85"/>
      <c r="E11" s="85"/>
      <c r="F11" s="85"/>
      <c r="G11" s="85"/>
      <c r="H11" s="85"/>
      <c r="I11" s="85"/>
      <c r="J11" s="86"/>
      <c r="M11" s="55" t="s">
        <v>1</v>
      </c>
      <c r="N11" s="56" t="str">
        <f>IF(B10&lt;&gt;"",IF(D11="","（エラー）未入力","（正常）入力済み"),"")</f>
        <v/>
      </c>
    </row>
    <row r="12" spans="2:15" ht="58.5" customHeight="1">
      <c r="B12" s="82" t="str">
        <f>IFERROR(VLOOKUP(L12,マスタ_裏面の表示内容!$A$2:$E$56,5,FALSE),"")</f>
        <v/>
      </c>
      <c r="C12" s="83"/>
      <c r="D12" s="83"/>
      <c r="E12" s="83"/>
      <c r="F12" s="83"/>
      <c r="G12" s="83"/>
      <c r="H12" s="83"/>
      <c r="I12" s="83"/>
      <c r="J12" s="84"/>
      <c r="L12" s="53" t="str">
        <f>$L$3&amp;5</f>
        <v>原位置封じ込め5</v>
      </c>
    </row>
    <row r="13" spans="2:15" ht="35.25" customHeight="1">
      <c r="B13" s="61"/>
      <c r="C13" s="57"/>
      <c r="D13" s="85"/>
      <c r="E13" s="85"/>
      <c r="F13" s="85"/>
      <c r="G13" s="85"/>
      <c r="H13" s="85"/>
      <c r="I13" s="85"/>
      <c r="J13" s="86"/>
      <c r="M13" s="55" t="s">
        <v>1</v>
      </c>
      <c r="N13" s="56" t="str">
        <f>IF(B12&lt;&gt;"",IF(D13="","（エラー）未入力","（正常）入力済み"),"")</f>
        <v/>
      </c>
    </row>
    <row r="14" spans="2:15" ht="58.5" customHeight="1">
      <c r="B14" s="82" t="str">
        <f>IFERROR(VLOOKUP(L14,マスタ_裏面の表示内容!$A$2:$E$56,5,FALSE),"")</f>
        <v/>
      </c>
      <c r="C14" s="83"/>
      <c r="D14" s="83"/>
      <c r="E14" s="83"/>
      <c r="F14" s="83"/>
      <c r="G14" s="83"/>
      <c r="H14" s="83"/>
      <c r="I14" s="83"/>
      <c r="J14" s="84"/>
      <c r="L14" s="53" t="str">
        <f>$L$3&amp;6</f>
        <v>原位置封じ込め6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原位置封じ込め7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原位置封じ込め8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lUvi9v21wYNikVZYwsXjxeKwbpMzLNEsizxQ/L0x3LvFo1eNqga9qb1TzH0bT4W7grUenKC1gLjsl3X2dtoqsQ==" saltValue="9SqoAWf4Yen1VCJH1QxkXA=="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5" t="s">
        <v>1038</v>
      </c>
      <c r="DX1" s="75" t="s">
        <v>1073</v>
      </c>
      <c r="DY1" s="75" t="s">
        <v>1074</v>
      </c>
      <c r="DZ1" s="76" t="s">
        <v>462</v>
      </c>
      <c r="EA1" s="75" t="s">
        <v>1075</v>
      </c>
      <c r="EB1" s="75" t="s">
        <v>1075</v>
      </c>
      <c r="EC1" s="75" t="s">
        <v>1076</v>
      </c>
      <c r="ED1" s="75" t="s">
        <v>1043</v>
      </c>
      <c r="EE1" s="75" t="s">
        <v>1077</v>
      </c>
      <c r="EF1" s="75" t="s">
        <v>1077</v>
      </c>
      <c r="EG1" s="75" t="s">
        <v>1078</v>
      </c>
      <c r="EH1" s="75" t="s">
        <v>1078</v>
      </c>
      <c r="EI1" s="76" t="s">
        <v>1019</v>
      </c>
      <c r="EJ1" s="20" t="s">
        <v>1011</v>
      </c>
      <c r="EK1" s="18" t="s">
        <v>1079</v>
      </c>
      <c r="EL1" s="18" t="s">
        <v>1080</v>
      </c>
      <c r="EM1" s="18" t="s">
        <v>1081</v>
      </c>
      <c r="EN1" s="18" t="s">
        <v>1081</v>
      </c>
      <c r="EO1" s="18" t="s">
        <v>1081</v>
      </c>
      <c r="EP1" s="76" t="s">
        <v>1082</v>
      </c>
      <c r="EQ1" s="76" t="s">
        <v>1083</v>
      </c>
      <c r="ER1" s="76"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7" t="s">
        <v>1087</v>
      </c>
      <c r="EE2" s="78" t="s">
        <v>549</v>
      </c>
      <c r="EF2" s="78" t="s">
        <v>1088</v>
      </c>
      <c r="EG2" s="78" t="s">
        <v>1089</v>
      </c>
      <c r="EH2" s="79" t="s">
        <v>1090</v>
      </c>
      <c r="EI2" s="78" t="s">
        <v>520</v>
      </c>
      <c r="EJ2" s="78" t="s">
        <v>1086</v>
      </c>
      <c r="EK2" s="78" t="s">
        <v>1091</v>
      </c>
      <c r="EL2" s="28" t="s">
        <v>1092</v>
      </c>
      <c r="EM2" s="28" t="s">
        <v>1093</v>
      </c>
      <c r="EN2" s="28" t="s">
        <v>1094</v>
      </c>
      <c r="EO2" s="78" t="s">
        <v>1086</v>
      </c>
      <c r="EP2" s="78"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COUNTIF(裏面_原位置封じ込め!N:N,"*（エラー）*")</f>
        <v>3</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989</v>
      </c>
      <c r="B1" s="72" t="s">
        <v>990</v>
      </c>
      <c r="C1" s="72" t="s">
        <v>991</v>
      </c>
      <c r="D1" s="72" t="s">
        <v>992</v>
      </c>
      <c r="E1" s="72" t="s">
        <v>993</v>
      </c>
      <c r="F1" s="72" t="s">
        <v>994</v>
      </c>
      <c r="G1" s="72" t="s">
        <v>995</v>
      </c>
      <c r="H1" s="72" t="s">
        <v>996</v>
      </c>
      <c r="I1" s="72" t="s">
        <v>997</v>
      </c>
      <c r="J1" s="72" t="s">
        <v>998</v>
      </c>
      <c r="K1" s="72" t="s">
        <v>999</v>
      </c>
      <c r="L1" s="72" t="s">
        <v>1002</v>
      </c>
      <c r="M1" s="72" t="s">
        <v>1003</v>
      </c>
      <c r="N1" s="72" t="s">
        <v>1004</v>
      </c>
      <c r="O1" s="72" t="s">
        <v>1005</v>
      </c>
      <c r="P1" s="72" t="s">
        <v>1006</v>
      </c>
      <c r="Q1" s="72"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裏面_原位置封じ込め!$F3&amp;""</f>
        <v>原位置封じ込め</v>
      </c>
      <c r="B8" s="7" t="str">
        <f>裏面_原位置封じ込め!$H4&amp;""</f>
        <v/>
      </c>
      <c r="C8" s="7" t="str">
        <f>裏面_原位置封じ込め!B5&amp;""</f>
        <v/>
      </c>
      <c r="D8" s="11" t="str">
        <f>裏面_原位置封じ込め!$B6&amp;""</f>
        <v>　イ　地下水が目標地下水濃度を超えない汚染状態にあることを確認するための地下水の水質の測定の期間、頻度及び結果</v>
      </c>
      <c r="E8" s="7" t="str">
        <f>裏面_原位置封じ込め!$D7&amp;""</f>
        <v/>
      </c>
      <c r="F8" s="11" t="str">
        <f>裏面_原位置封じ込め!$B8&amp;""</f>
        <v>　ロ　鋼矢板その他の遮水の効力を有する構造物に囲まれた範囲に雨水、地下水その他の水の浸入がないことを確認した結果</v>
      </c>
      <c r="G8" s="7" t="str">
        <f>裏面_原位置封じ込め!$D9&amp;""</f>
        <v/>
      </c>
      <c r="H8" s="11" t="str">
        <f>裏面_原位置封じ込め!$B10&amp;""</f>
        <v/>
      </c>
      <c r="I8" s="7" t="str">
        <f>裏面_原位置封じ込め!$D11&amp;""</f>
        <v/>
      </c>
      <c r="J8" s="11" t="str">
        <f>裏面_原位置封じ込め!$B12&amp;""</f>
        <v/>
      </c>
      <c r="K8" s="7" t="str">
        <f>裏面_原位置封じ込め!$D13&amp;""</f>
        <v/>
      </c>
      <c r="L8" s="11" t="str">
        <f>裏面_原位置封じ込め!$B14&amp;""</f>
        <v/>
      </c>
      <c r="M8" s="7" t="str">
        <f>裏面_原位置封じ込め!$D15&amp;""</f>
        <v/>
      </c>
      <c r="N8" s="11" t="str">
        <f>裏面_原位置封じ込め!$B16&amp;""</f>
        <v/>
      </c>
      <c r="O8" s="7" t="str">
        <f>裏面_原位置封じ込め!$D17&amp;""</f>
        <v/>
      </c>
      <c r="P8" s="11" t="str">
        <f>裏面_原位置封じ込め!$B18&amp;""</f>
        <v/>
      </c>
      <c r="Q8" s="7" t="str">
        <f>裏面_原位置封じ込め!$D19&amp;""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DC2CB7C2-99B9-40E0-98CF-08E62CADCED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u_t_yoshiki_11_ura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