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958AA25A-F9ED-441F-B679-23028B6D5633}" xr6:coauthVersionLast="47" xr6:coauthVersionMax="47" xr10:uidLastSave="{00000000-0000-0000-0000-000000000000}"/>
  <bookViews>
    <workbookView xWindow="0"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<sst xmlns="http://schemas.openxmlformats.org/spreadsheetml/2006/main" count="2170" uniqueCount="1187">
  <si>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</si>
  <si>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</si>
  <si>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</si>
  <si>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</si>
  <si>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</si>
  <si>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</si>
  <si>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</si>
  <si>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</si>
  <si>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</si>
  <si>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</si>
  <si>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</si>
  <si>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</si>
  <si>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</si>
  <si>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</si>
  <si>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</si>
  <si>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</si>
  <si>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</si>
  <si>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</si>
  <si>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</si>
  <si>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</si>
  <si>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</si>
  <si>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</si>
  <si>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</si>
  <si>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</si>
  <si>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</si>
  <si>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</si>
  <si>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</si>
  <si>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</si>
  <si>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</si>
  <si>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</si>
  <si>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</si>
  <si>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</si>
  <si>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</si>
  <si>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</si>
  <si>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</si>
  <si>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</si>
  <si>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</si>
  <si>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</si>
  <si>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</si>
  <si>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</si>
  <si>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</si>
  <si>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</si>
  <si>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</si>
  <si>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</si>
  <si>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</si>
  <si>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</si>
  <si>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</si>
  <si>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</si>
  <si>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</si>
  <si>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</si>
  <si>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</si>
  <si>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</si>
  <si>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</si>
  <si>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</si>
  <si>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</si>
  <si>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</si>
  <si>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</si>
  <si>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</si>
  <si>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</si>
  <si>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</si>
  <si>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</si>
  <si>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</si>
  <si>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</si>
  <si>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</si>
  <si>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</si>
  <si>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</si>
  <si>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</si>
  <si>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</si>
  <si>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</si>
  <si>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</si>
  <si>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</si>
  <si>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</si>
  <si>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</si>
  <si>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</si>
  <si>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</si>
  <si>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</si>
  <si>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</si>
  <si>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</si>
  <si>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</si>
  <si>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</si>
  <si>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</si>
  <si>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</si>
  <si>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</si>
  <si>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</si>
  <si>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</si>
  <si>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</si>
  <si>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</si>
  <si>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</si>
  <si>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</si>
  <si>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</si>
  <si>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</si>
  <si>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</si>
  <si>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</si>
  <si>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</si>
  <si>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</si>
  <si>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</si>
  <si>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</si>
  <si>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</si>
  <si>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</si>
  <si>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</si>
  <si>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</si>
  <si>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</si>
  <si>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</si>
  <si>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</si>
  <si>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</si>
  <si>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</si>
  <si>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</si>
  <si>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</si>
  <si>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</si>
  <si>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</si>
  <si>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</si>
  <si>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</si>
  <si>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</si>
  <si>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</si>
  <si>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</si>
  <si>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</si>
  <si>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</si>
  <si>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</si>
  <si>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</si>
  <si>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</si>
  <si>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</si>
  <si>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</si>
  <si>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</si>
  <si>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</si>
  <si>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</si>
  <si>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</si>
  <si>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</si>
  <si>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</si>
  <si>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</si>
  <si>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</si>
  <si>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</si>
  <si>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</si>
  <si>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</si>
  <si>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</si>
  <si>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</si>
  <si>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</si>
  <si>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</si>
  <si>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</si>
  <si>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</si>
  <si>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</si>
  <si>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</si>
  <si>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</si>
  <si>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</si>
  <si>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</si>
  <si>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</si>
  <si>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</si>
  <si>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</si>
  <si>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</si>
  <si>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</si>
  <si>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</si>
  <si>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</si>
  <si>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</si>
  <si>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</si>
  <si>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</si>
  <si>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</si>
  <si>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</si>
  <si>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</si>
  <si>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</si>
  <si>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</si>
  <si>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</si>
  <si>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</si>
  <si>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</si>
  <si>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</si>
  <si>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</si>
  <si>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</si>
  <si>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</si>
  <si>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</si>
  <si>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</si>
  <si>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</si>
  <si>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</si>
  <si>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</si>
  <si>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</si>
  <si>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</si>
  <si>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</si>
  <si>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</si>
  <si>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</si>
  <si>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</si>
  <si>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</si>
  <si>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</si>
  <si>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</si>
  <si>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</si>
  <si>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</si>
  <si>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</si>
  <si>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</si>
  <si>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</si>
  <si>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</si>
  <si>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</si>
  <si>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</si>
  <si>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</si>
  <si>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</si>
  <si>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</si>
  <si>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</si>
  <si>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</si>
  <si>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</si>
  <si>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</si>
  <si>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</si>
  <si>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</si>
  <si>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</si>
  <si>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</si>
  <si>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</si>
  <si>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</si>
  <si>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</si>
  <si>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</si>
  <si>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</si>
  <si>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</si>
  <si>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</si>
  <si>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</si>
  <si>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</si>
  <si>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</si>
  <si>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</si>
  <si>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</si>
  <si>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</si>
  <si>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</si>
  <si>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</si>
  <si>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</si>
  <si>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</si>
  <si>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</si>
  <si>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</si>
  <si>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</si>
  <si>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</si>
  <si>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</si>
  <si>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</si>
  <si>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</si>
  <si>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</si>
  <si>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</si>
  <si>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</si>
  <si>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</si>
  <si>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</si>
  <si>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</si>
  <si>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</si>
  <si>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</si>
  <si>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</si>
  <si>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</si>
  <si>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</si>
  <si>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</si>
  <si>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</si>
  <si>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</si>
  <si>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</si>
  <si>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</si>
  <si>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</si>
  <si>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</si>
  <si>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</si>
  <si>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</si>
  <si>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</si>
  <si>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</si>
  <si>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</si>
  <si>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</si>
  <si>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</si>
  <si>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</si>
  <si>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</si>
  <si>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</si>
  <si>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</si>
  <si>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</si>
  <si>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</si>
  <si>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</si>
  <si>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</si>
  <si>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</si>
  <si>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</si>
  <si>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</si>
  <si>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</si>
  <si>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</si>
  <si>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</si>
  <si>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</si>
  <si>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</si>
  <si>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</si>
  <si>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</si>
  <si>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</si>
  <si>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</si>
  <si>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</si>
  <si>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</si>
  <si>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</si>
  <si>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</si>
  <si>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</si>
  <si>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</si>
  <si>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</si>
  <si>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</si>
  <si>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</si>
  <si>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</si>
  <si>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</si>
  <si>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</si>
  <si>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</si>
  <si>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</si>
  <si>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</si>
  <si>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</si>
  <si>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</si>
  <si>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</si>
  <si>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</si>
  <si>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</si>
  <si>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</si>
  <si>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</si>
  <si>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</si>
  <si>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</si>
  <si>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</si>
  <si>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</si>
  <si>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</si>
  <si>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</si>
  <si>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</si>
  <si>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</si>
  <si>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</si>
  <si>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</si>
  <si>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</si>
  <si>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</si>
  <si>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</si>
  <si>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</si>
  <si>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</si>
  <si>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</si>
  <si>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</si>
  <si>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</si>
  <si>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</si>
  <si>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</si>
  <si>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</si>
  <si>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</si>
  <si>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</si>
  <si>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</si>
  <si>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</si>
  <si>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</si>
  <si>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</si>
  <si>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</si>
  <si>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</si>
  <si>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</si>
  <si>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</si>
  <si>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</si>
  <si>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</si>
  <si>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</si>
  <si>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</si>
  <si>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</si>
  <si>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</si>
  <si>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</si>
  <si>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</si>
  <si>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</si>
  <si>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</si>
  <si>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</si>
  <si>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</si>
  <si>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</si>
  <si>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</si>
  <si>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</si>
  <si>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</si>
  <si>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</si>
  <si>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</si>
  <si>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</si>
  <si>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</si>
  <si>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</si>
  <si>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</si>
  <si>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</si>
  <si>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</si>
  <si>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</si>
  <si>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</si>
  <si>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</si>
  <si>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</si>
  <si>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</si>
  <si>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</si>
  <si>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</si>
  <si>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</si>
  <si>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</si>
  <si>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</si>
  <si>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</si>
  <si>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</si>
  <si>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</si>
  <si>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</si>
  <si>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</si>
  <si>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</si>
  <si>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</si>
  <si>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</si>
  <si>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</si>
  <si>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</si>
  <si>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</si>
  <si>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</si>
  <si>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</si>
  <si>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</si>
  <si>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</si>
  <si>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</si>
  <si>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</si>
  <si>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</si>
  <si>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</si>
  <si>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</si>
  <si>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</si>
  <si>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</si>
  <si>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</si>
  <si>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</si>
  <si>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</si>
  <si>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</si>
  <si>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</si>
  <si>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</si>
  <si>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</si>
  <si>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</si>
  <si>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</si>
  <si>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</si>
  <si>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</si>
  <si>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</si>
  <si>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</si>
  <si>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</si>
  <si>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</si>
  <si>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</si>
  <si>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</si>
  <si>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</si>
  <si>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</si>
  <si>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</si>
  <si>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</si>
  <si>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</si>
  <si>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</si>
  <si>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</si>
  <si>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</si>
  <si>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</si>
  <si>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</si>
  <si>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</si>
  <si>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</si>
  <si>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</si>
  <si>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</si>
  <si>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</si>
  <si>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</si>
  <si>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</si>
  <si>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</si>
  <si>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</si>
  <si>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</si>
  <si>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</si>
  <si>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</si>
  <si>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</si>
  <si>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</si>
  <si>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</si>
  <si>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</si>
  <si>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</si>
  <si>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</si>
  <si>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</si>
  <si>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</si>
  <si>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</si>
  <si>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</si>
  <si>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</si>
  <si>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</si>
  <si>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</si>
  <si>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</si>
  <si>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</si>
  <si>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</si>
  <si>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</si>
  <si>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</si>
  <si>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</si>
  <si>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</si>
  <si>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</si>
  <si>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</si>
  <si>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</si>
  <si>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</si>
  <si>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</si>
  <si>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</si>
  <si>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</si>
  <si>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</si>
  <si>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</si>
  <si>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</si>
  <si>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</si>
  <si>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</si>
  <si>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</si>
  <si>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</si>
  <si>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</si>
  <si>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</si>
  <si>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</si>
  <si>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</si>
  <si>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</si>
  <si>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</si>
  <si>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</si>
  <si>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</si>
  <si>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</si>
  <si>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</si>
  <si>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</si>
  <si>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</si>
  <si>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</si>
  <si>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</si>
  <si>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</si>
  <si>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</si>
  <si>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</si>
  <si>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</si>
  <si>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</si>
  <si>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</si>
  <si>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</si>
  <si>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</si>
  <si>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</si>
  <si>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</si>
  <si>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</si>
  <si>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</si>
  <si>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</si>
  <si>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</si>
  <si>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</si>
  <si>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</si>
  <si>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</si>
  <si>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</si>
  <si>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</si>
  <si>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</si>
  <si>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</si>
  <si>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</si>
  <si>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</si>
  <si>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</si>
  <si>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</si>
  <si>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</si>
  <si>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</si>
  <si>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</si>
  <si>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</si>
  <si>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</si>
  <si>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</si>
  <si>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</si>
  <si>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</si>
  <si>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</si>
  <si>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</si>
  <si>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</si>
  <si>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</si>
  <si>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</si>
  <si>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</si>
  <si>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</si>
  <si>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</si>
  <si>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</si>
  <si>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</si>
  <si>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</si>
  <si>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</si>
  <si>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</si>
  <si>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</si>
  <si>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</si>
  <si>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</si>
  <si>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</si>
  <si>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</si>
  <si>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</si>
  <si>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</si>
  <si>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</si>
  <si>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</si>
  <si>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</si>
  <si>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</si>
  <si>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</si>
  <si>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</si>
  <si>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</si>
  <si>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</si>
  <si>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</si>
  <si>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</si>
  <si>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</si>
  <si>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</si>
  <si>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</si>
  <si>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</si>
  <si>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</si>
  <si>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</si>
  <si>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</si>
  <si>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</si>
  <si>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</si>
  <si>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</si>
  <si>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</si>
  <si>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</si>
  <si>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</si>
  <si>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</si>
  <si>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</si>
  <si>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</si>
  <si>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</si>
  <si>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</si>
  <si>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</si>
  <si>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</si>
  <si>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</si>
  <si>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</si>
  <si>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</si>
  <si>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</si>
  <si>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</si>
  <si>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</si>
  <si>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</si>
  <si>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</si>
  <si>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</si>
  <si>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</si>
  <si>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</si>
  <si>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</si>
  <si>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</si>
  <si>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</si>
  <si>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</si>
  <si>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</si>
  <si>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</si>
  <si>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</si>
  <si>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</si>
  <si>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</si>
  <si>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</si>
  <si>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</si>
  <si>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</si>
  <si>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</si>
  <si>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</si>
  <si>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</si>
  <si>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</si>
  <si>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</si>
  <si>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</si>
  <si>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</si>
  <si>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</si>
  <si>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</si>
  <si>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</si>
  <si>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</si>
  <si>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</si>
  <si>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</si>
  <si>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</si>
  <si>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</si>
  <si>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</si>
  <si>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</si>
  <si>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</si>
  <si>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</si>
  <si>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</si>
  <si>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</si>
  <si>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</si>
  <si>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</si>
  <si>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</si>
  <si>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</si>
  <si>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</si>
  <si>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</si>
  <si>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</si>
  <si>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</si>
  <si>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</si>
  <si>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</si>
  <si>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</si>
  <si>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</si>
  <si>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</si>
  <si>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</si>
  <si>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</si>
  <si>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</si>
  <si>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</si>
  <si>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</si>
  <si>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</si>
  <si>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</si>
  <si>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</si>
  <si>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</si>
  <si>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</si>
  <si>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</si>
  <si>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</si>
  <si>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</si>
  <si>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</si>
  <si>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</si>
  <si>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</si>
  <si>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</si>
  <si>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</si>
  <si>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</si>
  <si>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</si>
  <si>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</si>
  <si>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</si>
  <si>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</si>
  <si>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</si>
  <si>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</si>
  <si>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</si>
  <si>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</si>
  <si>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</si>
  <si>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</si>
  <si>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</si>
  <si>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</si>
  <si>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</si>
  <si>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</si>
  <si>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</si>
  <si>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</si>
  <si>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</si>
  <si>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</si>
  <si>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</si>
  <si>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</si>
  <si>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</si>
  <si>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</si>
  <si>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</si>
  <si>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</si>
  <si>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</si>
  <si>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</si>
  <si>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</si>
  <si>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</si>
  <si>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</si>
  <si>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</si>
  <si>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</si>
  <si>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</si>
  <si>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</si>
  <si>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</si>
  <si>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</si>
  <si>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</si>
  <si>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</si>
  <si>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</si>
  <si>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</si>
  <si>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</si>
  <si>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</si>
  <si>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</si>
  <si>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</si>
  <si>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</si>
  <si>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</si>
  <si>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</si>
  <si>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</si>
  <si>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</si>
  <si>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</si>
  <si>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</si>
  <si>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</si>
  <si>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</si>
  <si>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</si>
  <si>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</si>
  <si>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</si>
  <si>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</si>
  <si>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</si>
  <si>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</si>
  <si>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</si>
  <si>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</si>
  <si>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</si>
  <si>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</si>
  <si>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</si>
  <si>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</si>
  <si>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</si>
  <si>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</si>
  <si>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</si>
  <si>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</si>
  <si>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</si>
  <si>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</si>
  <si>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</si>
  <si>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</si>
  <si>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</si>
  <si>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</si>
  <si>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</si>
  <si>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</si>
  <si>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</si>
  <si>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</si>
  <si>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</si>
  <si>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</si>
  <si>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</si>
  <si>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</si>
  <si>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</si>
  <si>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</si>
  <si>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</si>
  <si>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</si>
  <si>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</si>
  <si>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</si>
  <si>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</si>
  <si>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</si>
  <si>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</si>
  <si>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</si>
  <si>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</si>
  <si>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</si>
  <si>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</si>
  <si>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</si>
  <si>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</si>
  <si>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</si>
  <si>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</si>
  <si>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</si>
  <si>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</si>
  <si>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</si>
  <si>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</si>
  <si>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</si>
  <si>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</si>
  <si>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</si>
  <si>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</si>
  <si>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</si>
  <si>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</si>
  <si>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</si>
  <si>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</si>
  <si>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</si>
  <si>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</si>
  <si>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</si>
  <si>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</si>
  <si>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</si>
  <si>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</si>
  <si>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</si>
  <si>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</si>
  <si>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</si>
  <si>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</si>
  <si>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</si>
  <si>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</si>
  <si>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</si>
  <si>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</si>
  <si>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</si>
  <si>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</si>
  <si>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</si>
  <si>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</si>
  <si>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</si>
  <si>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</si>
  <si>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</si>
  <si>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</si>
  <si>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</si>
  <si>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</si>
  <si>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</si>
  <si>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</si>
  <si>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</si>
  <si>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</si>
  <si>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</si>
  <si>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</si>
  <si>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</si>
  <si>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</si>
  <si>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</si>
  <si>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</si>
  <si>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</si>
  <si>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</si>
  <si>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</si>
  <si>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</si>
  <si>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</si>
  <si>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</si>
  <si>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</si>
  <si>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</si>
  <si>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</si>
  <si>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</si>
  <si>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</si>
  <si>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</si>
  <si>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</si>
  <si>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</si>
  <si>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</si>
  <si>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</si>
  <si>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</si>
  <si>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</si>
  <si>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</si>
  <si>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</si>
  <si>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</si>
  <si>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</si>
  <si>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</si>
  <si>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</si>
  <si>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</si>
  <si>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</si>
  <si>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</si>
  <si>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</si>
  <si>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</si>
  <si>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</si>
  <si>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</si>
  <si>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</si>
  <si>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</si>
  <si>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</si>
  <si>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</si>
  <si>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</si>
  <si>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</si>
  <si>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</si>
  <si>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</si>
  <si>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</si>
  <si>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</si>
  <si>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</si>
  <si>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</si>
  <si>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</si>
  <si>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</si>
  <si>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</si>
  <si>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</si>
  <si>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</si>
  <si>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</si>
  <si>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</si>
  <si>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</si>
  <si>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</si>
  <si>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</si>
  <si>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</si>
  <si>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</si>
  <si>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</si>
  <si>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</si>
  <si>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</si>
  <si>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</si>
  <si>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</si>
  <si>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</si>
  <si>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</si>
  <si>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</si>
  <si>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</si>
  <si>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</si>
  <si>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</si>
  <si>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</si>
  <si>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</si>
  <si>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</si>
  <si>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</si>
  <si>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</si>
  <si>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</si>
  <si>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</si>
  <si>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</si>
  <si>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</si>
  <si>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</si>
  <si>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</si>
  <si>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</si>
  <si>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</si>
  <si>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</si>
  <si>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</si>
  <si>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</si>
  <si>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</si>
  <si>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</si>
  <si>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</si>
  <si>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</si>
  <si>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</si>
  <si>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</si>
  <si>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</si>
  <si>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</si>
  <si>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</si>
  <si>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</si>
  <si>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</si>
  <si>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</si>
  <si>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</si>
  <si>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</si>
  <si>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</si>
  <si>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</si>
  <si>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</si>
  <si>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</si>
  <si>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</si>
  <si>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</si>
  <si>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</si>
  <si>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</si>
  <si>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</si>
  <si>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</si>
  <si>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</si>
  <si>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</si>
  <si>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</si>
  <si>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</si>
  <si>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</si>
  <si>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</si>
  <si>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</si>
  <si>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</si>
  <si>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</si>
  <si>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</si>
  <si>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</si>
  <si>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</si>
  <si>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</si>
  <si>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</si>
  <si>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</si>
  <si>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</si>
  <si>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</si>
  <si>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</si>
  <si>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</si>
  <si>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</si>
  <si>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</si>
  <si>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</si>
  <si>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</si>
  <si>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</si>
  <si>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</si>
  <si>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</si>
  <si>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</si>
  <si>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</si>
  <si>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</si>
  <si>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</si>
  <si>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</si>
  <si>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</si>
  <si>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</si>
  <si>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</si>
  <si>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</si>
  <si>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</si>
  <si>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</si>
  <si>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</si>
  <si>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</si>
  <si>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</si>
  <si>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</si>
  <si>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</si>
  <si>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</si>
  <si>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</si>
  <si>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</si>
  <si>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</si>
  <si>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</si>
  <si>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</si>
  <si>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</si>
  <si>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</si>
  <si>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</si>
  <si>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</si>
  <si>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</si>
  <si>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</si>
  <si>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</si>
  <si>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</si>
  <si>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</si>
  <si>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</si>
  <si>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</si>
  <si>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</si>
  <si>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</si>
  <si>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</si>
  <si>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</si>
  <si>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</si>
  <si>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</si>
  <si>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</si>
  <si>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</si>
  <si>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</si>
  <si>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</si>
  <si>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</si>
  <si>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</si>
  <si>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</si>
  <si>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</si>
  <si>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</si>
  <si>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</si>
  <si>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</si>
  <si>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</si>
  <si>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</si>
  <si>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</si>
  <si>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</si>
  <si>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</si>
  <si>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</si>
  <si>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</si>
  <si>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</si>
  <si>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</si>
  <si>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</si>
  <si>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</si>
  <si>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</si>
  <si>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</si>
  <si>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</si>
  <si>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</si>
  <si>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</si>
  <si>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</si>
  <si>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</si>
  <si>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</si>
  <si>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</si>
  <si>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</si>
  <si>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</si>
  <si>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</si>
  <si>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</si>
  <si>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</si>
  <si>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</si>
  <si>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</si>
  <si>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</si>
  <si>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</si>
  <si>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</si>
  <si>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</si>
  <si>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</si>
  <si>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</si>
  <si>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</si>
  <si>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</si>
  <si>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</si>
  <si>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</si>
  <si>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</si>
  <si>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</si>
  <si>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</si>
  <si>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</si>
  <si>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</si>
  <si>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</si>
  <si>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</si>
  <si>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</si>
  <si>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</si>
  <si>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</si>
  <si>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</si>
  <si>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</si>
  <si>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</si>
  <si>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</si>
  <si>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</si>
  <si>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</si>
  <si>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</si>
  <si>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</si>
  <si>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</si>
  <si>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</si>
  <si>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</si>
  <si>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</si>
  <si>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</si>
  <si>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</si>
  <si>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</si>
  <si>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</si>
  <si>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</si>
  <si>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</si>
  <si>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</si>
  <si>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</si>
  <si>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</si>
  <si>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</si>
  <si>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</si>
  <si>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</si>
  <si>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</si>
  <si>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</si>
  <si>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</si>
  <si>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</si>
  <si>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</si>
  <si>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</si>
  <si>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</si>
  <si>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</si>
  <si>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</si>
  <si>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</si>
  <si>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</si>
  <si>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</si>
  <si>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</si>
  <si>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</si>
  <si>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</si>
  <si>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</si>
  <si>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</si>
  <si>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</si>
  <si>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</si>
  <si>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</si>
  <si>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</si>
  <si>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</si>
  <si>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</si>
  <si>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</si>
  <si>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</si>
  <si>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</si>
  <si>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</si>
  <si>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</si>
  <si>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</si>
  <si>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</si>
  <si>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</si>
  <si>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</si>
  <si>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</si>
  <si>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</si>
  <si>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</si>
  <si>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</si>
  <si>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</si>
  <si>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</si>
  <si>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</si>
  <si>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</si>
  <si>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</si>
  <si>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</si>
  <si>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</si>
  <si>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</si>
  <si>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</si>
  <si>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</si>
  <si>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</si>
  <si>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</si>
  <si>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</si>
  <si>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</si>
  <si>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</si>
  <si>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</si>
  <si>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</si>
  <si>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</si>
  <si>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</si>
  <si>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</si>
  <si>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</si>
  <si>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</si>
  <si>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</si>
  <si>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</si>
  <si>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</si>
  <si>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</si>
  <si>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</si>
  <si>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</si>
  <si>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</si>
  <si>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</si>
  <si>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</si>
  <si>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</si>
  <si>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</si>
  <si>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</si>
  <si>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</si>
  <si>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</si>
  <si>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</si>
  <si>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</si>
  <si>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</si>
  <si>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</si>
  <si>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</si>
  <si>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</si>
  <si>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</si>
  <si>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</si>
  <si>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</si>
  <si>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</si>
  <si>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</si>
  <si>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</si>
  <si>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</si>
  <si>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</si>
  <si>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</si>
  <si>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</si>
  <si>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</si>
  <si>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</si>
  <si>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</si>
  <si>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</si>
  <si>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</si>
  <si>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</si>
  <si>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</si>
  <si>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</si>
  <si>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</si>
  <si>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</si>
  <si>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</si>
  <si>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</si>
  <si>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</si>
  <si>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</si>
  <si>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</si>
  <si>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</si>
  <si>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</si>
  <si>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</si>
  <si>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</si>
  <si>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</si>
  <si>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</si>
  <si>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</si>
  <si>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</si>
  <si>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</si>
  <si>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</si>
  <si>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</si>
  <si>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</si>
  <si>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</si>
  <si>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</si>
  <si>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</si>
  <si>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</si>
  <si>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</si>
  <si>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</si>
  <si>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</si>
  <si>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</si>
  <si>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</si>
  <si>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</si>
  <si>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</si>
  <si>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</si>
  <si>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</si>
  <si>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</si>
  <si>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</si>
  <si>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</si>
  <si>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</si>
  <si>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</si>
  <si>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</si>
  <si>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</si>
  <si>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</si>
  <si>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</si>
  <si>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</si>
  <si>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</si>
  <si>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</si>
  <si>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</si>
  <si>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</si>
  <si>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</si>
  <si>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</si>
  <si>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</si>
  <si>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</si>
  <si>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</si>
  <si>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</si>
  <si>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</si>
  <si>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</si>
  <si>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</si>
  <si>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</si>
  <si>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</si>
  <si>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</si>
  <si>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</si>
  <si>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</si>
  <si>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</si>
  <si>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</si>
  <si>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AP</t>
  </si>
  <si>
    <t>B1-4</t>
  </si>
  <si>
    <t>○○-1</t>
  </si>
  <si>
    <t>B1-7</t>
  </si>
  <si>
    <t>○○-2</t>
  </si>
  <si>
    <t>B2-3</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</si>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</sst>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906</v>
      </c>
      <c r="G6" s="112"/>
      <c r="H6" s="112"/>
      <c r="I6" s="111"/>
      <c r="J6" s="121" t="s">
        <v>6</v>
      </c>
      <c r="K6" s="135" t="s">
        <v>105</v>
      </c>
      <c r="L6" s="133" t="s">
        <v>105</v>
      </c>
      <c r="M6" s="118" t="s">
        <v>670</v>
      </c>
      <c r="N6" s="127" t="s">
        <v>944</v>
      </c>
      <c r="O6" s="117" t="s">
        <v>945</v>
      </c>
      <c r="P6" s="117" t="s">
        <v>946</v>
      </c>
      <c r="Q6" s="5"/>
      <c r="Y6" s="61"/>
    </row>
    <row r="7" spans="1:27">
      <c r="B7" s="4"/>
      <c r="C7" s="115"/>
      <c r="D7" s="122"/>
      <c r="E7" s="125"/>
      <c r="F7" s="110" t="s">
        <v>990</v>
      </c>
      <c r="G7" s="111"/>
      <c r="H7" s="110" t="s">
        <v>999</v>
      </c>
      <c r="I7" s="111"/>
      <c r="J7" s="122"/>
      <c r="K7" s="136"/>
      <c r="L7" s="134"/>
      <c r="M7" s="119"/>
      <c r="N7" s="128"/>
      <c r="O7" s="117"/>
      <c r="P7" s="117"/>
      <c r="Q7" s="5"/>
      <c r="Y7" s="61"/>
    </row>
    <row r="8" spans="1:27" ht="21" customHeight="1">
      <c r="B8" s="4"/>
      <c r="C8" s="115"/>
      <c r="D8" s="123"/>
      <c r="E8" s="126"/>
      <c r="F8" s="65" t="s">
        <v>997</v>
      </c>
      <c r="G8" s="65" t="s">
        <v>998</v>
      </c>
      <c r="H8" s="65" t="s">
        <v>997</v>
      </c>
      <c r="I8" s="65" t="s">
        <v>998</v>
      </c>
      <c r="J8" s="123"/>
      <c r="K8" s="62" t="s">
        <v>990</v>
      </c>
      <c r="L8" s="18" t="s">
        <v>1179</v>
      </c>
      <c r="M8" s="120"/>
      <c r="N8" s="129"/>
      <c r="O8" s="117"/>
      <c r="P8" s="117"/>
      <c r="Q8" s="5"/>
      <c r="T8" s="63" t="s">
        <v>2</v>
      </c>
      <c r="U8" s="16" t="str">
        <f>IF(L8="","（エラー）未入力","（正常）入力済み")</f>
        <v>（正常）入力済み</v>
      </c>
      <c r="V8" s="3" t="s">
        <v>907</v>
      </c>
      <c r="Y8" s="61"/>
    </row>
    <row r="9" spans="1:27" s="39" customFormat="1" ht="21" customHeight="1">
      <c r="A9" s="32"/>
      <c r="B9" s="33"/>
      <c r="C9" s="34">
        <f>ROW()-8</f>
        <v>1</v>
      </c>
      <c r="D9" s="11" t="s">
        <v>1180</v>
      </c>
      <c r="E9" s="11" t="s">
        <v>1181</v>
      </c>
      <c r="F9" s="14">
        <v>7</v>
      </c>
      <c r="G9" s="14">
        <v>8</v>
      </c>
      <c r="H9" s="14">
        <v>30.3</v>
      </c>
      <c r="I9" s="14">
        <v>29.3</v>
      </c>
      <c r="J9" s="12">
        <v>43935</v>
      </c>
      <c r="K9" s="14">
        <v>3.2</v>
      </c>
      <c r="L9" s="14">
        <v>34.1</v>
      </c>
      <c r="M9" s="52" t="s">
        <v>30</v>
      </c>
      <c r="N9" s="14">
        <v>0</v>
      </c>
      <c r="O9" s="109" t="str">
        <f>IF(M9="","",VLOOKUP(地下水モニタリング!M9,基準値マスタ!$A$2:$I$37,7,FALSE))</f>
        <v>0.01</v>
      </c>
      <c r="P9" s="109" t="str">
        <f>IF(M9="","",VLOOKUP(地下水モニタリング!M9,基準値マスタ!$A$2:$I$37,9,FALSE))</f>
        <v>0.1</v>
      </c>
      <c r="Q9" s="35"/>
      <c r="R9" s="32"/>
      <c r="S9" s="36"/>
      <c r="T9" s="37" t="s">
        <v>2</v>
      </c>
      <c r="U9" s="38" t="str">
        <f>IF(AND(D9="",E9="",F9="",G9="",H9="",I9="",J9="",K9="",L9="",M9="",N9=""),"（エラー）未入力",IF(OR(D9="",E9="",F9="",G9="",H9="",I9="",J9="",K9="",L9="",M9="",N9=""),"（エラー）一部未入力",IF(ISERROR(VALUE(J9)),"（エラー）採取日の形式に不備あり","（正常）入力済み")))</f>
        <v>（正常）入力済み</v>
      </c>
      <c r="V9" s="39" t="s">
        <v>108</v>
      </c>
      <c r="Y9" s="40"/>
    </row>
    <row r="10" spans="1:27" s="39" customFormat="1" ht="21" customHeight="1">
      <c r="A10" s="32"/>
      <c r="B10" s="33"/>
      <c r="C10" s="34">
        <f t="shared" ref="C10:C28" si="0">ROW()-8</f>
        <v>2</v>
      </c>
      <c r="D10" s="13" t="s">
        <v>1180</v>
      </c>
      <c r="E10" s="13" t="s">
        <v>1181</v>
      </c>
      <c r="F10" s="15">
        <v>7</v>
      </c>
      <c r="G10" s="15">
        <v>8</v>
      </c>
      <c r="H10" s="15">
        <v>30.3</v>
      </c>
      <c r="I10" s="15">
        <v>29.3</v>
      </c>
      <c r="J10" s="57">
        <v>43935</v>
      </c>
      <c r="K10" s="15">
        <v>3.2</v>
      </c>
      <c r="L10" s="15">
        <v>34.1</v>
      </c>
      <c r="M10" s="29" t="s">
        <v>36</v>
      </c>
      <c r="N10" s="15">
        <v>2.9999999999999997E-4</v>
      </c>
      <c r="O10" s="109" t="str">
        <f>IF(M10="","",VLOOKUP(地下水モニタリング!M10,基準値マスタ!$A$2:$I$37,7,FALSE))</f>
        <v>0.01</v>
      </c>
      <c r="P10" s="109" t="str">
        <f>IF(M10="","",VLOOKUP(地下水モニタリング!M10,基準値マスタ!$A$2:$I$37,9,FALSE))</f>
        <v>0.1</v>
      </c>
      <c r="Q10" s="35"/>
      <c r="R10" s="32"/>
      <c r="S10" s="36"/>
      <c r="T10" s="37" t="s">
        <v>3</v>
      </c>
      <c r="U10" s="38" t="str">
        <f>IF(AND(D10="",E10="",F10="",G10="",H10="",I10="",J10="",K10="",L10="",M10="",N10=""),"（複数入力）未入力",IF(OR(D10="",E10="",F10="",G10="",H10="",I10="",J10="",K10="",L10="",M10="",N10=""),"（エラー）一部未入力",IF(ISERROR(VALUE(J10)),"（エラー）採取日の形式に不備あり","（正常）入力済み")))</f>
        <v>（正常）入力済み</v>
      </c>
      <c r="Y10" s="40"/>
    </row>
    <row r="11" spans="1:27" s="39" customFormat="1" ht="21" customHeight="1">
      <c r="A11" s="32"/>
      <c r="B11" s="33"/>
      <c r="C11" s="34">
        <f t="shared" si="0"/>
        <v>3</v>
      </c>
      <c r="D11" s="13" t="s">
        <v>1180</v>
      </c>
      <c r="E11" s="13" t="s">
        <v>1181</v>
      </c>
      <c r="F11" s="15">
        <v>7</v>
      </c>
      <c r="G11" s="15">
        <v>8</v>
      </c>
      <c r="H11" s="15">
        <v>30.3</v>
      </c>
      <c r="I11" s="15">
        <v>29.3</v>
      </c>
      <c r="J11" s="57">
        <v>43935</v>
      </c>
      <c r="K11" s="15">
        <v>3.2</v>
      </c>
      <c r="L11" s="15">
        <v>34.1</v>
      </c>
      <c r="M11" s="29" t="s">
        <v>21</v>
      </c>
      <c r="N11" s="15">
        <v>2.0000000000000001E-4</v>
      </c>
      <c r="O11" s="109" t="str">
        <f>IF(M11="","",VLOOKUP(地下水モニタリング!M11,基準値マスタ!$A$2:$I$37,7,FALSE))</f>
        <v>0.1</v>
      </c>
      <c r="P11" s="109" t="str">
        <f>IF(M11="","",VLOOKUP(地下水モニタリング!M11,基準値マスタ!$A$2:$I$37,9,FALSE))</f>
        <v>1</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（正常）入力済み</v>
      </c>
      <c r="Y11" s="40"/>
    </row>
    <row r="12" spans="1:27" s="39" customFormat="1" ht="21" customHeight="1">
      <c r="A12" s="32"/>
      <c r="B12" s="33"/>
      <c r="C12" s="34">
        <f t="shared" si="0"/>
        <v>4</v>
      </c>
      <c r="D12" s="13" t="s">
        <v>1180</v>
      </c>
      <c r="E12" s="13" t="s">
        <v>1181</v>
      </c>
      <c r="F12" s="15">
        <v>7</v>
      </c>
      <c r="G12" s="15">
        <v>8</v>
      </c>
      <c r="H12" s="15">
        <v>30.3</v>
      </c>
      <c r="I12" s="15">
        <v>29.3</v>
      </c>
      <c r="J12" s="57">
        <v>43935</v>
      </c>
      <c r="K12" s="15">
        <v>3.2</v>
      </c>
      <c r="L12" s="15">
        <v>34.1</v>
      </c>
      <c r="M12" s="29" t="s">
        <v>24</v>
      </c>
      <c r="N12" s="15">
        <v>4.0000000000000002E-4</v>
      </c>
      <c r="O12" s="109" t="str">
        <f>IF(M12="","",VLOOKUP(地下水モニタリング!M12,基準値マスタ!$A$2:$I$37,7,FALSE))</f>
        <v>0.04</v>
      </c>
      <c r="P12" s="109" t="str">
        <f>IF(M12="","",VLOOKUP(地下水モニタリング!M12,基準値マスタ!$A$2:$I$37,9,FALSE))</f>
        <v>0.4</v>
      </c>
      <c r="Q12" s="35"/>
      <c r="R12" s="32"/>
      <c r="S12" s="36"/>
      <c r="T12" s="37" t="s">
        <v>3</v>
      </c>
      <c r="U12" s="38" t="str">
        <f t="shared" si="1"/>
        <v>（正常）入力済み</v>
      </c>
      <c r="Y12" s="40"/>
    </row>
    <row r="13" spans="1:27" s="39" customFormat="1" ht="21" customHeight="1">
      <c r="A13" s="32"/>
      <c r="B13" s="33"/>
      <c r="C13" s="34">
        <f t="shared" si="0"/>
        <v>5</v>
      </c>
      <c r="D13" s="13" t="s">
        <v>1180</v>
      </c>
      <c r="E13" s="13" t="s">
        <v>1181</v>
      </c>
      <c r="F13" s="15">
        <v>7</v>
      </c>
      <c r="G13" s="15">
        <v>8</v>
      </c>
      <c r="H13" s="15">
        <v>30.3</v>
      </c>
      <c r="I13" s="15">
        <v>29.3</v>
      </c>
      <c r="J13" s="57">
        <v>43935</v>
      </c>
      <c r="K13" s="15">
        <v>3.2</v>
      </c>
      <c r="L13" s="15">
        <v>34.1</v>
      </c>
      <c r="M13" s="29" t="s">
        <v>12</v>
      </c>
      <c r="N13" s="15">
        <v>4.0000000000000002E-4</v>
      </c>
      <c r="O13" s="109" t="str">
        <f>IF(M13="","",VLOOKUP(地下水モニタリング!M13,基準値マスタ!$A$2:$I$37,7,FALSE))</f>
        <v>0.002</v>
      </c>
      <c r="P13" s="109" t="str">
        <f>IF(M13="","",VLOOKUP(地下水モニタリング!M13,基準値マスタ!$A$2:$I$37,9,FALSE))</f>
        <v>0.02</v>
      </c>
      <c r="Q13" s="35"/>
      <c r="R13" s="32"/>
      <c r="S13" s="36"/>
      <c r="T13" s="37" t="s">
        <v>3</v>
      </c>
      <c r="U13" s="38" t="str">
        <f t="shared" si="1"/>
        <v>（正常）入力済み</v>
      </c>
      <c r="Y13" s="40"/>
    </row>
    <row r="14" spans="1:27" s="39" customFormat="1" ht="21" customHeight="1">
      <c r="A14" s="32"/>
      <c r="B14" s="33"/>
      <c r="C14" s="34">
        <f t="shared" si="0"/>
        <v>6</v>
      </c>
      <c r="D14" s="13" t="s">
        <v>1182</v>
      </c>
      <c r="E14" s="13" t="s">
        <v>1181</v>
      </c>
      <c r="F14" s="15">
        <v>7</v>
      </c>
      <c r="G14" s="15">
        <v>8</v>
      </c>
      <c r="H14" s="15">
        <v>30.3</v>
      </c>
      <c r="I14" s="15">
        <v>29.3</v>
      </c>
      <c r="J14" s="57">
        <v>43935</v>
      </c>
      <c r="K14" s="15">
        <v>3.2</v>
      </c>
      <c r="L14" s="15">
        <v>34.1</v>
      </c>
      <c r="M14" s="29" t="s">
        <v>30</v>
      </c>
      <c r="N14" s="15">
        <v>0.01</v>
      </c>
      <c r="O14" s="109" t="str">
        <f>IF(M14="","",VLOOKUP(地下水モニタリング!M14,基準値マスタ!$A$2:$I$37,7,FALSE))</f>
        <v>0.01</v>
      </c>
      <c r="P14" s="109" t="str">
        <f>IF(M14="","",VLOOKUP(地下水モニタリング!M14,基準値マスタ!$A$2:$I$37,9,FALSE))</f>
        <v>0.1</v>
      </c>
      <c r="Q14" s="35"/>
      <c r="R14" s="32"/>
      <c r="S14" s="36"/>
      <c r="T14" s="37" t="s">
        <v>3</v>
      </c>
      <c r="U14" s="38" t="str">
        <f t="shared" si="1"/>
        <v>（正常）入力済み</v>
      </c>
    </row>
    <row r="15" spans="1:27" s="39" customFormat="1" ht="21" customHeight="1">
      <c r="A15" s="32"/>
      <c r="B15" s="33"/>
      <c r="C15" s="34">
        <f t="shared" si="0"/>
        <v>7</v>
      </c>
      <c r="D15" s="13" t="s">
        <v>1182</v>
      </c>
      <c r="E15" s="13" t="s">
        <v>1181</v>
      </c>
      <c r="F15" s="15">
        <v>7</v>
      </c>
      <c r="G15" s="15">
        <v>8</v>
      </c>
      <c r="H15" s="15">
        <v>30.3</v>
      </c>
      <c r="I15" s="15">
        <v>29.3</v>
      </c>
      <c r="J15" s="57">
        <v>43935</v>
      </c>
      <c r="K15" s="15">
        <v>3.2</v>
      </c>
      <c r="L15" s="15">
        <v>34.1</v>
      </c>
      <c r="M15" s="29" t="s">
        <v>36</v>
      </c>
      <c r="N15" s="15">
        <v>0.03</v>
      </c>
      <c r="O15" s="109" t="str">
        <f>IF(M15="","",VLOOKUP(地下水モニタリング!M15,基準値マスタ!$A$2:$I$37,7,FALSE))</f>
        <v>0.01</v>
      </c>
      <c r="P15" s="109" t="str">
        <f>IF(M15="","",VLOOKUP(地下水モニタリング!M15,基準値マスタ!$A$2:$I$37,9,FALSE))</f>
        <v>0.1</v>
      </c>
      <c r="Q15" s="35"/>
      <c r="R15" s="32"/>
      <c r="S15" s="36"/>
      <c r="T15" s="37" t="s">
        <v>3</v>
      </c>
      <c r="U15" s="38" t="str">
        <f t="shared" si="1"/>
        <v>（正常）入力済み</v>
      </c>
    </row>
    <row r="16" spans="1:27" s="39" customFormat="1" ht="21" customHeight="1">
      <c r="A16" s="32"/>
      <c r="B16" s="33"/>
      <c r="C16" s="34">
        <f t="shared" si="0"/>
        <v>8</v>
      </c>
      <c r="D16" s="13" t="s">
        <v>1182</v>
      </c>
      <c r="E16" s="13" t="s">
        <v>1183</v>
      </c>
      <c r="F16" s="15">
        <v>7</v>
      </c>
      <c r="G16" s="15">
        <v>8</v>
      </c>
      <c r="H16" s="15">
        <v>30.3</v>
      </c>
      <c r="I16" s="15">
        <v>29.3</v>
      </c>
      <c r="J16" s="57">
        <v>43935</v>
      </c>
      <c r="K16" s="15">
        <v>3.2</v>
      </c>
      <c r="L16" s="15">
        <v>34.1</v>
      </c>
      <c r="M16" s="29" t="s">
        <v>21</v>
      </c>
      <c r="N16" s="15">
        <v>2.0000000000000001E-4</v>
      </c>
      <c r="O16" s="109" t="str">
        <f>IF(M16="","",VLOOKUP(地下水モニタリング!M16,基準値マスタ!$A$2:$I$37,7,FALSE))</f>
        <v>0.1</v>
      </c>
      <c r="P16" s="109" t="str">
        <f>IF(M16="","",VLOOKUP(地下水モニタリング!M16,基準値マスタ!$A$2:$I$37,9,FALSE))</f>
        <v>1</v>
      </c>
      <c r="Q16" s="35"/>
      <c r="R16" s="32"/>
      <c r="S16" s="36"/>
      <c r="T16" s="37" t="s">
        <v>3</v>
      </c>
      <c r="U16" s="38" t="str">
        <f t="shared" si="1"/>
        <v>（正常）入力済み</v>
      </c>
    </row>
    <row r="17" spans="1:21" s="39" customFormat="1" ht="21" customHeight="1">
      <c r="A17" s="32"/>
      <c r="B17" s="33"/>
      <c r="C17" s="34">
        <f t="shared" si="0"/>
        <v>9</v>
      </c>
      <c r="D17" s="13" t="s">
        <v>1182</v>
      </c>
      <c r="E17" s="13" t="s">
        <v>1183</v>
      </c>
      <c r="F17" s="15">
        <v>7</v>
      </c>
      <c r="G17" s="15">
        <v>8</v>
      </c>
      <c r="H17" s="15">
        <v>30.3</v>
      </c>
      <c r="I17" s="15">
        <v>29.3</v>
      </c>
      <c r="J17" s="57">
        <v>43935</v>
      </c>
      <c r="K17" s="15">
        <v>3.2</v>
      </c>
      <c r="L17" s="15">
        <v>34.1</v>
      </c>
      <c r="M17" s="29" t="s">
        <v>24</v>
      </c>
      <c r="N17" s="15">
        <v>5.9999999999999995E-4</v>
      </c>
      <c r="O17" s="109" t="str">
        <f>IF(M17="","",VLOOKUP(地下水モニタリング!M17,基準値マスタ!$A$2:$I$37,7,FALSE))</f>
        <v>0.04</v>
      </c>
      <c r="P17" s="109" t="str">
        <f>IF(M17="","",VLOOKUP(地下水モニタリング!M17,基準値マスタ!$A$2:$I$37,9,FALSE))</f>
        <v>0.4</v>
      </c>
      <c r="Q17" s="35"/>
      <c r="R17" s="32"/>
      <c r="S17" s="36"/>
      <c r="T17" s="37" t="s">
        <v>3</v>
      </c>
      <c r="U17" s="38" t="str">
        <f t="shared" si="1"/>
        <v>（正常）入力済み</v>
      </c>
    </row>
    <row r="18" spans="1:21" s="39" customFormat="1" ht="21" customHeight="1">
      <c r="A18" s="32"/>
      <c r="B18" s="33"/>
      <c r="C18" s="34">
        <f t="shared" si="0"/>
        <v>10</v>
      </c>
      <c r="D18" s="13" t="s">
        <v>1182</v>
      </c>
      <c r="E18" s="13" t="s">
        <v>1183</v>
      </c>
      <c r="F18" s="15">
        <v>7</v>
      </c>
      <c r="G18" s="15">
        <v>8</v>
      </c>
      <c r="H18" s="15">
        <v>30.3</v>
      </c>
      <c r="I18" s="15">
        <v>29.3</v>
      </c>
      <c r="J18" s="57">
        <v>43935</v>
      </c>
      <c r="K18" s="15">
        <v>3.2</v>
      </c>
      <c r="L18" s="15">
        <v>34.1</v>
      </c>
      <c r="M18" s="29" t="s">
        <v>12</v>
      </c>
      <c r="N18" s="15">
        <v>2.9999999999999997E-4</v>
      </c>
      <c r="O18" s="109" t="str">
        <f>IF(M18="","",VLOOKUP(地下水モニタリング!M18,基準値マスタ!$A$2:$I$37,7,FALSE))</f>
        <v>0.002</v>
      </c>
      <c r="P18" s="109" t="str">
        <f>IF(M18="","",VLOOKUP(地下水モニタリング!M18,基準値マスタ!$A$2:$I$37,9,FALSE))</f>
        <v>0.02</v>
      </c>
      <c r="Q18" s="35"/>
      <c r="R18" s="32"/>
      <c r="S18" s="36"/>
      <c r="T18" s="37" t="s">
        <v>3</v>
      </c>
      <c r="U18" s="38" t="str">
        <f t="shared" si="1"/>
        <v>（正常）入力済み</v>
      </c>
    </row>
    <row r="19" spans="1:21" s="39" customFormat="1" ht="21" customHeight="1">
      <c r="A19" s="32"/>
      <c r="B19" s="33"/>
      <c r="C19" s="34">
        <f t="shared" si="0"/>
        <v>11</v>
      </c>
      <c r="D19" s="13" t="s">
        <v>1184</v>
      </c>
      <c r="E19" s="13" t="s">
        <v>1183</v>
      </c>
      <c r="F19" s="15">
        <v>7</v>
      </c>
      <c r="G19" s="15">
        <v>8</v>
      </c>
      <c r="H19" s="15">
        <v>30.3</v>
      </c>
      <c r="I19" s="15">
        <v>29.3</v>
      </c>
      <c r="J19" s="57">
        <v>43935</v>
      </c>
      <c r="K19" s="15">
        <v>3.2</v>
      </c>
      <c r="L19" s="15">
        <v>34.1</v>
      </c>
      <c r="M19" s="29" t="s">
        <v>30</v>
      </c>
      <c r="N19" s="15">
        <v>0</v>
      </c>
      <c r="O19" s="109" t="str">
        <f>IF(M19="","",VLOOKUP(地下水モニタリング!M19,基準値マスタ!$A$2:$I$37,7,FALSE))</f>
        <v>0.01</v>
      </c>
      <c r="P19" s="109" t="str">
        <f>IF(M19="","",VLOOKUP(地下水モニタリング!M19,基準値マスタ!$A$2:$I$37,9,FALSE))</f>
        <v>0.1</v>
      </c>
      <c r="Q19" s="35"/>
      <c r="R19" s="32"/>
      <c r="S19" s="36"/>
      <c r="T19" s="37" t="s">
        <v>3</v>
      </c>
      <c r="U19" s="38" t="str">
        <f t="shared" si="1"/>
        <v>（正常）入力済み</v>
      </c>
    </row>
    <row r="20" spans="1:21" s="39" customFormat="1" ht="21" customHeight="1">
      <c r="A20" s="32"/>
      <c r="B20" s="33"/>
      <c r="C20" s="34">
        <f t="shared" si="0"/>
        <v>12</v>
      </c>
      <c r="D20" s="13" t="s">
        <v>1184</v>
      </c>
      <c r="E20" s="13" t="s">
        <v>1183</v>
      </c>
      <c r="F20" s="15">
        <v>7</v>
      </c>
      <c r="G20" s="15">
        <v>8</v>
      </c>
      <c r="H20" s="15">
        <v>30.3</v>
      </c>
      <c r="I20" s="15">
        <v>29.3</v>
      </c>
      <c r="J20" s="57">
        <v>43935</v>
      </c>
      <c r="K20" s="15">
        <v>3.2</v>
      </c>
      <c r="L20" s="15">
        <v>34.1</v>
      </c>
      <c r="M20" s="29" t="s">
        <v>36</v>
      </c>
      <c r="N20" s="15">
        <v>0</v>
      </c>
      <c r="O20" s="109" t="str">
        <f>IF(M20="","",VLOOKUP(地下水モニタリング!M20,基準値マスタ!$A$2:$I$37,7,FALSE))</f>
        <v>0.01</v>
      </c>
      <c r="P20" s="109" t="str">
        <f>IF(M20="","",VLOOKUP(地下水モニタリング!M20,基準値マスタ!$A$2:$I$37,9,FALSE))</f>
        <v>0.1</v>
      </c>
      <c r="Q20" s="35"/>
      <c r="R20" s="32"/>
      <c r="S20" s="36"/>
      <c r="T20" s="37" t="s">
        <v>3</v>
      </c>
      <c r="U20" s="38" t="str">
        <f t="shared" si="1"/>
        <v>（正常）入力済み</v>
      </c>
    </row>
    <row r="21" spans="1:21" s="39" customFormat="1" ht="21" customHeight="1">
      <c r="A21" s="32"/>
      <c r="B21" s="33"/>
      <c r="C21" s="34">
        <f t="shared" si="0"/>
        <v>13</v>
      </c>
      <c r="D21" s="13" t="s">
        <v>1184</v>
      </c>
      <c r="E21" s="13" t="s">
        <v>1183</v>
      </c>
      <c r="F21" s="15">
        <v>7</v>
      </c>
      <c r="G21" s="15">
        <v>8</v>
      </c>
      <c r="H21" s="15">
        <v>30.3</v>
      </c>
      <c r="I21" s="15">
        <v>29.3</v>
      </c>
      <c r="J21" s="57">
        <v>43935</v>
      </c>
      <c r="K21" s="15">
        <v>3.2</v>
      </c>
      <c r="L21" s="15">
        <v>34.1</v>
      </c>
      <c r="M21" s="29" t="s">
        <v>21</v>
      </c>
      <c r="N21" s="15">
        <v>0</v>
      </c>
      <c r="O21" s="109" t="str">
        <f>IF(M21="","",VLOOKUP(地下水モニタリング!M21,基準値マスタ!$A$2:$I$37,7,FALSE))</f>
        <v>0.1</v>
      </c>
      <c r="P21" s="109" t="str">
        <f>IF(M21="","",VLOOKUP(地下水モニタリング!M21,基準値マスタ!$A$2:$I$37,9,FALSE))</f>
        <v>1</v>
      </c>
      <c r="Q21" s="35"/>
      <c r="R21" s="32"/>
      <c r="S21" s="36"/>
      <c r="T21" s="37" t="s">
        <v>3</v>
      </c>
      <c r="U21" s="38" t="str">
        <f t="shared" si="1"/>
        <v>（正常）入力済み</v>
      </c>
    </row>
    <row r="22" spans="1:21" s="39" customFormat="1" ht="21" customHeight="1">
      <c r="A22" s="32"/>
      <c r="B22" s="33"/>
      <c r="C22" s="34">
        <f t="shared" si="0"/>
        <v>14</v>
      </c>
      <c r="D22" s="13" t="s">
        <v>1184</v>
      </c>
      <c r="E22" s="13" t="s">
        <v>1183</v>
      </c>
      <c r="F22" s="15">
        <v>7</v>
      </c>
      <c r="G22" s="15">
        <v>8</v>
      </c>
      <c r="H22" s="15">
        <v>30.3</v>
      </c>
      <c r="I22" s="15">
        <v>29.3</v>
      </c>
      <c r="J22" s="57">
        <v>43935</v>
      </c>
      <c r="K22" s="15">
        <v>3.2</v>
      </c>
      <c r="L22" s="15">
        <v>34.1</v>
      </c>
      <c r="M22" s="29" t="s">
        <v>24</v>
      </c>
      <c r="N22" s="15">
        <v>0</v>
      </c>
      <c r="O22" s="109" t="str">
        <f>IF(M22="","",VLOOKUP(地下水モニタリング!M22,基準値マスタ!$A$2:$I$37,7,FALSE))</f>
        <v>0.04</v>
      </c>
      <c r="P22" s="109" t="str">
        <f>IF(M22="","",VLOOKUP(地下水モニタリング!M22,基準値マスタ!$A$2:$I$37,9,FALSE))</f>
        <v>0.4</v>
      </c>
      <c r="Q22" s="35"/>
      <c r="R22" s="32"/>
      <c r="S22" s="36"/>
      <c r="T22" s="37" t="s">
        <v>3</v>
      </c>
      <c r="U22" s="38" t="str">
        <f t="shared" si="1"/>
        <v>（正常）入力済み</v>
      </c>
    </row>
    <row r="23" spans="1:21" s="39" customFormat="1" ht="21" customHeight="1">
      <c r="A23" s="32"/>
      <c r="B23" s="33"/>
      <c r="C23" s="34">
        <f t="shared" si="0"/>
        <v>15</v>
      </c>
      <c r="D23" s="13" t="s">
        <v>1184</v>
      </c>
      <c r="E23" s="13" t="s">
        <v>1183</v>
      </c>
      <c r="F23" s="15">
        <v>7</v>
      </c>
      <c r="G23" s="15">
        <v>8</v>
      </c>
      <c r="H23" s="15">
        <v>30.3</v>
      </c>
      <c r="I23" s="15">
        <v>29.3</v>
      </c>
      <c r="J23" s="57">
        <v>43935</v>
      </c>
      <c r="K23" s="15">
        <v>3.2</v>
      </c>
      <c r="L23" s="15">
        <v>34.1</v>
      </c>
      <c r="M23" s="29" t="s">
        <v>12</v>
      </c>
      <c r="N23" s="15">
        <v>0</v>
      </c>
      <c r="O23" s="109" t="str">
        <f>IF(M23="","",VLOOKUP(地下水モニタリング!M23,基準値マスタ!$A$2:$I$37,7,FALSE))</f>
        <v>0.002</v>
      </c>
      <c r="P23" s="109" t="str">
        <f>IF(M23="","",VLOOKUP(地下水モニタリング!M23,基準値マスタ!$A$2:$I$37,9,FALSE))</f>
        <v>0.02</v>
      </c>
      <c r="Q23" s="35"/>
      <c r="R23" s="32"/>
      <c r="S23" s="36"/>
      <c r="T23" s="37" t="s">
        <v>3</v>
      </c>
      <c r="U23" s="38" t="str">
        <f t="shared" si="1"/>
        <v>（正常）入力済み</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0</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1185</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1185</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1186</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C0B292EF-5294-4EB9-98E3-68BEBC294BF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2025-05-09T04:56:47Z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