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60EA8BC-91CD-4B05-BB6F-95607925658E}"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<sst xmlns="http://schemas.openxmlformats.org/spreadsheetml/2006/main" count="2598" uniqueCount="1449">
  <si>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</si>
  <si>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</si>
  <si>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</si>
  <si>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</si>
  <si>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</si>
  <si>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</si>
  <si>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</si>
  <si>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</si>
  <si>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</si>
  <si>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</si>
  <si>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</si>
  <si>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</si>
  <si>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</si>
  <si>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</si>
  <si>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</si>
  <si>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</si>
  <si>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</si>
  <si>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</si>
  <si>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</si>
  <si>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</si>
  <si>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</si>
  <si>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</si>
  <si>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</si>
  <si>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</si>
  <si>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</si>
  <si>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</si>
  <si>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</si>
  <si>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</si>
  <si>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</si>
  <si>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</si>
  <si>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</si>
  <si>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</si>
  <si>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</si>
  <si>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</si>
  <si>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</si>
  <si>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</si>
  <si>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</si>
  <si>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</si>
  <si>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</si>
  <si>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</si>
  <si>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</si>
  <si>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</si>
  <si>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</si>
  <si>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</si>
  <si>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</si>
  <si>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</si>
  <si>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</si>
  <si>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</si>
  <si>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</si>
  <si>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</si>
  <si>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</si>
  <si>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</si>
  <si>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</si>
  <si>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</si>
  <si>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</si>
  <si>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</si>
  <si>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</si>
  <si>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</si>
  <si>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</si>
  <si>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</si>
  <si>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</si>
  <si>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</si>
  <si>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</si>
  <si>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</si>
  <si>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</si>
  <si>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</si>
  <si>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</si>
  <si>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</si>
  <si>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</si>
  <si>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</si>
  <si>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</si>
  <si>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</si>
  <si>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</si>
  <si>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</si>
  <si>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</si>
  <si>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</si>
  <si>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</si>
  <si>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</si>
  <si>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</si>
  <si>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</si>
  <si>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</si>
  <si>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</si>
  <si>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</si>
  <si>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</si>
  <si>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</si>
  <si>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</si>
  <si>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</si>
  <si>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</si>
  <si>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</si>
  <si>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</si>
  <si>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</si>
  <si>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</si>
  <si>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</si>
  <si>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</si>
  <si>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</si>
  <si>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</si>
  <si>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</si>
  <si>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</si>
  <si>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</si>
  <si>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</si>
  <si>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</si>
  <si>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</si>
  <si>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</si>
  <si>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</si>
  <si>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</si>
  <si>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</si>
  <si>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</si>
  <si>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</si>
  <si>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</si>
  <si>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</si>
  <si>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</si>
  <si>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</si>
  <si>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</si>
  <si>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</si>
  <si>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</si>
  <si>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</si>
  <si>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</si>
  <si>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</si>
  <si>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</si>
  <si>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</si>
  <si>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</si>
  <si>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</si>
  <si>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</si>
  <si>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</si>
  <si>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</si>
  <si>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</si>
  <si>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</si>
  <si>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</si>
  <si>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</si>
  <si>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</si>
  <si>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</si>
  <si>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</si>
  <si>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</si>
  <si>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</si>
  <si>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</si>
  <si>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</si>
  <si>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</si>
  <si>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</si>
  <si>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</si>
  <si>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</si>
  <si>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</si>
  <si>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</si>
  <si>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</si>
  <si>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</si>
  <si>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</si>
  <si>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</si>
  <si>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</si>
  <si>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</si>
  <si>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</si>
  <si>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</si>
  <si>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</si>
  <si>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</si>
  <si>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</si>
  <si>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</si>
  <si>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</si>
  <si>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</si>
  <si>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</si>
  <si>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</si>
  <si>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</si>
  <si>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</si>
  <si>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</si>
  <si>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</si>
  <si>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</si>
  <si>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</si>
  <si>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</si>
  <si>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</si>
  <si>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</si>
  <si>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</si>
  <si>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</si>
  <si>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</si>
  <si>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</si>
  <si>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</si>
  <si>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</si>
  <si>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</si>
  <si>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</si>
  <si>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</si>
  <si>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</si>
  <si>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</si>
  <si>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</si>
  <si>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</si>
  <si>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</si>
  <si>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</si>
  <si>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</si>
  <si>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</si>
  <si>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</si>
  <si>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</si>
  <si>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</si>
  <si>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</si>
  <si>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</si>
  <si>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</si>
  <si>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</si>
  <si>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</si>
  <si>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</si>
  <si>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</si>
  <si>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</si>
  <si>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</si>
  <si>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</si>
  <si>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</si>
  <si>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</si>
  <si>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</si>
  <si>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</si>
  <si>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</si>
  <si>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</si>
  <si>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</si>
  <si>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</si>
  <si>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</si>
  <si>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</si>
  <si>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</si>
  <si>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</si>
  <si>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</si>
  <si>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</si>
  <si>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</si>
  <si>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</si>
  <si>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</si>
  <si>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</si>
  <si>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</si>
  <si>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</si>
  <si>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</si>
  <si>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</si>
  <si>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</si>
  <si>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</si>
  <si>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</si>
  <si>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</si>
  <si>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</si>
  <si>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</si>
  <si>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</si>
  <si>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</si>
  <si>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</si>
  <si>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</si>
  <si>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</si>
  <si>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</si>
  <si>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</si>
  <si>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</si>
  <si>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</si>
  <si>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</si>
  <si>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</si>
  <si>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</si>
  <si>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</si>
  <si>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</si>
  <si>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</si>
  <si>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</si>
  <si>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</si>
  <si>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</si>
  <si>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</si>
  <si>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</si>
  <si>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</si>
  <si>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</si>
  <si>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</si>
  <si>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</si>
  <si>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</si>
  <si>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</si>
  <si>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</si>
  <si>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</si>
  <si>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</si>
  <si>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</si>
  <si>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</si>
  <si>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</si>
  <si>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</si>
  <si>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</si>
  <si>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</si>
  <si>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</si>
  <si>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</si>
  <si>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</si>
  <si>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</si>
  <si>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</si>
  <si>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</si>
  <si>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</si>
  <si>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</si>
  <si>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</si>
  <si>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</si>
  <si>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</si>
  <si>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</si>
  <si>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</si>
  <si>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</si>
  <si>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</si>
  <si>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</si>
  <si>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</si>
  <si>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</si>
  <si>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</si>
  <si>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</si>
  <si>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</si>
  <si>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</si>
  <si>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</si>
  <si>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</si>
  <si>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</si>
  <si>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</si>
  <si>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</si>
  <si>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</si>
  <si>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</si>
  <si>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</si>
  <si>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</si>
  <si>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</si>
  <si>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</si>
  <si>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</si>
  <si>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</si>
  <si>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</si>
  <si>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</si>
  <si>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</si>
  <si>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</si>
  <si>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</si>
  <si>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</si>
  <si>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</si>
  <si>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</si>
  <si>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</si>
  <si>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</si>
  <si>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</si>
  <si>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</si>
  <si>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</si>
  <si>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</si>
  <si>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</si>
  <si>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</si>
  <si>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</si>
  <si>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</si>
  <si>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</si>
  <si>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</si>
  <si>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</si>
  <si>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</si>
  <si>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</si>
  <si>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</si>
  <si>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</si>
  <si>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</si>
  <si>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</si>
  <si>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</si>
  <si>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</si>
  <si>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</si>
  <si>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</si>
  <si>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</si>
  <si>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</si>
  <si>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</si>
  <si>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</si>
  <si>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</si>
  <si>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</si>
  <si>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</si>
  <si>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</si>
  <si>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</si>
  <si>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</si>
  <si>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</si>
  <si>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</si>
  <si>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</si>
  <si>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</si>
  <si>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</si>
  <si>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</si>
  <si>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</si>
  <si>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</si>
  <si>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</si>
  <si>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</si>
  <si>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</si>
  <si>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</si>
  <si>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</si>
  <si>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</si>
  <si>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</si>
  <si>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</si>
  <si>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</si>
  <si>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</si>
  <si>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</si>
  <si>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</si>
  <si>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</si>
  <si>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</si>
  <si>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</si>
  <si>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</si>
  <si>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</si>
  <si>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</si>
  <si>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</si>
  <si>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</si>
  <si>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</si>
  <si>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</si>
  <si>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</si>
  <si>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</si>
  <si>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</si>
  <si>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</si>
  <si>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</si>
  <si>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</si>
  <si>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</si>
  <si>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</si>
  <si>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</si>
  <si>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</si>
  <si>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</si>
  <si>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</si>
  <si>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</si>
  <si>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</si>
  <si>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</si>
  <si>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</si>
  <si>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</si>
  <si>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</si>
  <si>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</si>
  <si>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</si>
  <si>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</si>
  <si>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</si>
  <si>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</si>
  <si>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</si>
  <si>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</si>
  <si>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</si>
  <si>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</si>
  <si>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</si>
  <si>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</si>
  <si>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</si>
  <si>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</si>
  <si>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</si>
  <si>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</si>
  <si>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</si>
  <si>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</si>
  <si>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</si>
  <si>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</si>
  <si>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</si>
  <si>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</si>
  <si>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</si>
  <si>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</si>
  <si>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</si>
  <si>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</si>
  <si>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</si>
  <si>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</si>
  <si>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</si>
  <si>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</si>
  <si>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</si>
  <si>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</si>
  <si>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</si>
  <si>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</si>
  <si>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</si>
  <si>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</si>
  <si>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</si>
  <si>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</si>
  <si>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</si>
  <si>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</si>
  <si>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</si>
  <si>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</si>
  <si>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</si>
  <si>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</si>
  <si>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</si>
  <si>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</si>
  <si>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</si>
  <si>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</si>
  <si>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</si>
  <si>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</si>
  <si>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</si>
  <si>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</si>
  <si>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</si>
  <si>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</si>
  <si>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</si>
  <si>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</si>
  <si>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</si>
  <si>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</si>
  <si>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</si>
  <si>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</si>
  <si>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</si>
  <si>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</si>
  <si>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</si>
  <si>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</si>
  <si>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</si>
  <si>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</si>
  <si>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</si>
  <si>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</si>
  <si>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</si>
  <si>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</si>
  <si>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</si>
  <si>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</si>
  <si>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</si>
  <si>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</si>
  <si>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</si>
  <si>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</si>
  <si>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</si>
  <si>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</si>
  <si>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</si>
  <si>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</si>
  <si>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</si>
  <si>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</si>
  <si>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</si>
  <si>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</si>
  <si>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</si>
  <si>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</si>
  <si>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</si>
  <si>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</si>
  <si>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</si>
  <si>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</si>
  <si>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</si>
  <si>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</si>
  <si>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</si>
  <si>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</si>
  <si>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</si>
  <si>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</si>
  <si>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</si>
  <si>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</si>
  <si>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</si>
  <si>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</si>
  <si>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</si>
  <si>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</si>
  <si>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</si>
  <si>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</si>
  <si>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</si>
  <si>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</si>
  <si>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</si>
  <si>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</si>
  <si>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</si>
  <si>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</si>
  <si>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</si>
  <si>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</si>
  <si>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</si>
  <si>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</si>
  <si>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</si>
  <si>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</si>
  <si>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</si>
  <si>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</si>
  <si>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</si>
  <si>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</si>
  <si>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</si>
  <si>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</si>
  <si>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</si>
  <si>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</si>
  <si>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</si>
  <si>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</si>
  <si>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</si>
  <si>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</si>
  <si>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</si>
  <si>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</si>
  <si>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</si>
  <si>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</si>
  <si>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</si>
  <si>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</si>
  <si>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</si>
  <si>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</si>
  <si>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</si>
  <si>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</si>
  <si>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</si>
  <si>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</si>
  <si>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</si>
  <si>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</si>
  <si>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</si>
  <si>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</si>
  <si>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</si>
  <si>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</si>
  <si>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</si>
  <si>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</si>
  <si>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</si>
  <si>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</si>
  <si>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</si>
  <si>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</si>
  <si>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</si>
  <si>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</si>
  <si>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</si>
  <si>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</si>
  <si>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</si>
  <si>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</si>
  <si>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</si>
  <si>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</si>
  <si>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</si>
  <si>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</si>
  <si>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</si>
  <si>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</si>
  <si>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</si>
  <si>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</si>
  <si>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</si>
  <si>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</si>
  <si>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</si>
  <si>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</si>
  <si>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</si>
  <si>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</si>
  <si>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</si>
  <si>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</si>
  <si>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</si>
  <si>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</si>
  <si>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</si>
  <si>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</si>
  <si>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</si>
  <si>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</si>
  <si>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</si>
  <si>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</si>
  <si>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</si>
  <si>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</si>
  <si>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</si>
  <si>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</si>
  <si>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</si>
  <si>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</si>
  <si>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</si>
  <si>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</si>
  <si>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</si>
  <si>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</si>
  <si>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</si>
  <si>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</si>
  <si>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</si>
  <si>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</si>
  <si>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</si>
  <si>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</si>
  <si>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</si>
  <si>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</si>
  <si>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</si>
  <si>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</si>
  <si>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</si>
  <si>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</si>
  <si>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</si>
  <si>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</si>
  <si>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</si>
  <si>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</si>
  <si>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</si>
  <si>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</si>
  <si>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</si>
  <si>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</si>
  <si>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</si>
  <si>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</si>
  <si>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</si>
  <si>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</si>
  <si>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</si>
  <si>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</si>
  <si>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</si>
  <si>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</si>
  <si>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</si>
  <si>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</si>
  <si>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</si>
  <si>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</si>
  <si>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</si>
  <si>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</si>
  <si>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</si>
  <si>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</si>
  <si>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</si>
  <si>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</si>
  <si>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</si>
  <si>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</si>
  <si>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</si>
  <si>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</si>
  <si>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</si>
  <si>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</si>
  <si>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</si>
  <si>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</si>
  <si>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</si>
  <si>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</si>
  <si>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</si>
  <si>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</si>
  <si>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</si>
  <si>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</si>
  <si>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</si>
  <si>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</si>
  <si>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</si>
  <si>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</si>
  <si>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</si>
  <si>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</si>
  <si>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</si>
  <si>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</si>
  <si>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</si>
  <si>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</si>
  <si>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</si>
  <si>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</si>
  <si>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</si>
  <si>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</si>
  <si>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</si>
  <si>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</si>
  <si>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</si>
  <si>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</si>
  <si>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</si>
  <si>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</si>
  <si>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</si>
  <si>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</si>
  <si>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</si>
  <si>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</si>
  <si>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</si>
  <si>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</si>
  <si>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</si>
  <si>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</si>
  <si>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</si>
  <si>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</si>
  <si>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</si>
  <si>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</si>
  <si>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</si>
  <si>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</si>
  <si>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</si>
  <si>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</si>
  <si>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</si>
  <si>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</si>
  <si>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</si>
  <si>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</si>
  <si>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</si>
  <si>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</si>
  <si>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</si>
  <si>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</si>
  <si>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</si>
  <si>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</si>
  <si>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</si>
  <si>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</si>
  <si>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</si>
  <si>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</si>
  <si>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</si>
  <si>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</si>
  <si>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</si>
  <si>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</si>
  <si>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</si>
  <si>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</si>
  <si>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</si>
  <si>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</si>
  <si>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</si>
  <si>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</si>
  <si>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</si>
  <si>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</si>
  <si>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</si>
  <si>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</si>
  <si>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</si>
  <si>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</si>
  <si>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</si>
  <si>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</si>
  <si>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</si>
  <si>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</si>
  <si>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</si>
  <si>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</si>
  <si>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</si>
  <si>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</si>
  <si>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</si>
  <si>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</si>
  <si>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</si>
  <si>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</si>
  <si>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</si>
  <si>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</si>
  <si>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</si>
  <si>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</si>
  <si>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</si>
  <si>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</si>
  <si>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</si>
  <si>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</si>
  <si>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</si>
  <si>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</si>
  <si>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</si>
  <si>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</si>
  <si>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</si>
  <si>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</si>
  <si>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</si>
  <si>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</si>
  <si>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</si>
  <si>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</si>
  <si>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</si>
  <si>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</si>
  <si>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</si>
  <si>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</si>
  <si>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</si>
  <si>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</si>
  <si>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</si>
  <si>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</si>
  <si>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</si>
  <si>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</si>
  <si>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</si>
  <si>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</si>
  <si>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</si>
  <si>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</si>
  <si>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</si>
  <si>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</si>
  <si>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</si>
  <si>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</si>
  <si>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</si>
  <si>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</si>
  <si>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</si>
  <si>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</si>
  <si>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</si>
  <si>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</si>
  <si>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</si>
  <si>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</si>
  <si>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</si>
  <si>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</si>
  <si>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</si>
  <si>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</si>
  <si>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</si>
  <si>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</si>
  <si>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</si>
  <si>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</si>
  <si>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</si>
  <si>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</si>
  <si>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</si>
  <si>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</si>
  <si>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</si>
  <si>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</si>
  <si>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</si>
  <si>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</si>
  <si>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</si>
  <si>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</si>
  <si>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</si>
  <si>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</si>
  <si>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</si>
  <si>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</si>
  <si>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</si>
  <si>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</si>
  <si>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</si>
  <si>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</si>
  <si>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</si>
  <si>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</si>
  <si>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</si>
  <si>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</si>
  <si>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</si>
  <si>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</si>
  <si>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</si>
  <si>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</si>
  <si>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</si>
  <si>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</si>
  <si>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</si>
  <si>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</si>
  <si>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</si>
  <si>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</si>
  <si>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</si>
  <si>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</si>
  <si>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</si>
  <si>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</si>
  <si>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</si>
  <si>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</si>
  <si>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</si>
  <si>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</si>
  <si>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</si>
  <si>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</si>
  <si>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</si>
  <si>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</si>
  <si>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</si>
  <si>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</si>
  <si>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</si>
  <si>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</si>
  <si>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</si>
  <si>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</si>
  <si>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</si>
  <si>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</si>
  <si>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</si>
  <si>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</si>
  <si>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</si>
  <si>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</si>
  <si>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</si>
  <si>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</si>
  <si>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</si>
  <si>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</si>
  <si>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</si>
  <si>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</si>
  <si>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</si>
  <si>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</si>
  <si>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</si>
  <si>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</si>
  <si>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</si>
  <si>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</si>
  <si>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</si>
  <si>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</si>
  <si>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</si>
  <si>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</si>
  <si>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</si>
  <si>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</si>
  <si>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</si>
  <si>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</si>
  <si>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</si>
  <si>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</si>
  <si>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</si>
  <si>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</si>
  <si>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</si>
  <si>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</si>
  <si>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</si>
  <si>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</si>
  <si>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</si>
  <si>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</si>
  <si>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</si>
  <si>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</si>
  <si>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</si>
  <si>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</si>
  <si>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</si>
  <si>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</si>
  <si>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</si>
  <si>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</si>
  <si>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</si>
  <si>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</si>
  <si>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</si>
  <si>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</si>
  <si>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</si>
  <si>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</si>
  <si>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</si>
  <si>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</si>
  <si>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</si>
  <si>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</si>
  <si>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</si>
  <si>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</si>
  <si>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</si>
  <si>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</si>
  <si>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</si>
  <si>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</si>
  <si>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</si>
  <si>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</si>
  <si>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</si>
  <si>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</si>
  <si>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</si>
  <si>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</si>
  <si>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</si>
  <si>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</si>
  <si>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</si>
  <si>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</si>
  <si>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</si>
  <si>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</si>
  <si>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</si>
  <si>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</si>
  <si>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</si>
  <si>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</si>
  <si>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</si>
  <si>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</si>
  <si>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</si>
  <si>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</si>
  <si>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</si>
  <si>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</si>
  <si>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</si>
  <si>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</si>
  <si>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</si>
  <si>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</si>
  <si>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</si>
  <si>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</si>
  <si>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</si>
  <si>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</si>
  <si>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</si>
  <si>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</si>
  <si>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</si>
  <si>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</si>
  <si>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</si>
  <si>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</si>
  <si>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</si>
  <si>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</si>
  <si>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</si>
  <si>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</si>
  <si>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</si>
  <si>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</si>
  <si>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</si>
  <si>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</si>
  <si>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</si>
  <si>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</si>
  <si>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</si>
  <si>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</si>
  <si>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</si>
  <si>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</si>
  <si>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</si>
  <si>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</si>
  <si>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</si>
  <si>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</si>
  <si>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</si>
  <si>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</si>
  <si>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</si>
  <si>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</si>
  <si>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</si>
  <si>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</si>
  <si>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</si>
  <si>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</si>
  <si>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</si>
  <si>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</si>
  <si>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</si>
  <si>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</si>
  <si>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</si>
  <si>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</si>
  <si>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</si>
  <si>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</si>
  <si>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</si>
  <si>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</si>
  <si>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</si>
  <si>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</si>
  <si>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</si>
  <si>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</si>
  <si>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</si>
  <si>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</si>
  <si>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</si>
  <si>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</si>
  <si>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</si>
  <si>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</si>
  <si>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</si>
  <si>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</si>
  <si>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</si>
  <si>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</si>
  <si>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</si>
  <si>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</si>
  <si>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</si>
  <si>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</si>
  <si>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</si>
  <si>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</si>
  <si>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</si>
  <si>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</si>
  <si>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</si>
  <si>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</si>
  <si>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</si>
  <si>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</si>
  <si>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</si>
  <si>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</si>
  <si>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</si>
  <si>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</si>
  <si>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</si>
  <si>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</si>
  <si>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</si>
  <si>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</si>
  <si>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</si>
  <si>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</si>
  <si>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</si>
  <si>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</si>
  <si>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</si>
  <si>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</si>
  <si>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</si>
  <si>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</si>
  <si>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</si>
  <si>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</si>
  <si>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</si>
  <si>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</si>
  <si>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</si>
  <si>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</si>
  <si>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</si>
  <si>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</si>
  <si>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</si>
  <si>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</si>
  <si>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</si>
  <si>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</si>
  <si>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</si>
  <si>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</si>
  <si>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</si>
  <si>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</si>
  <si>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</si>
  <si>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</si>
  <si>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</si>
  <si>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</si>
  <si>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</si>
  <si>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</si>
  <si>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</si>
  <si>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</si>
  <si>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</si>
  <si>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</si>
  <si>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</si>
  <si>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</si>
  <si>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</si>
  <si>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</si>
  <si>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</si>
  <si>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</si>
  <si>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</si>
  <si>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</si>
  <si>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</si>
  <si>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</si>
  <si>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</si>
  <si>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</si>
  <si>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</si>
  <si>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</si>
  <si>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</si>
  <si>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</si>
  <si>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</si>
  <si>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</si>
  <si>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</si>
  <si>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</si>
  <si>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</si>
  <si>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</si>
  <si>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</si>
  <si>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</si>
  <si>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</si>
  <si>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</si>
  <si>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</si>
  <si>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</si>
  <si>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</si>
  <si>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</si>
  <si>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</si>
  <si>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</si>
  <si>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</si>
  <si>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</si>
  <si>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</si>
  <si>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</si>
  <si>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</si>
  <si>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</si>
  <si>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</si>
  <si>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</si>
  <si>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</si>
  <si>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</si>
  <si>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</si>
  <si>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</si>
  <si>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</si>
  <si>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</si>
  <si>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</si>
  <si>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</si>
  <si>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</si>
  <si>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</si>
  <si>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</si>
  <si>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</si>
  <si>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</si>
  <si>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</si>
  <si>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</si>
  <si>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</si>
  <si>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</si>
  <si>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</si>
  <si>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</si>
  <si>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</si>
  <si>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</si>
  <si>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</si>
  <si>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</si>
  <si>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</si>
  <si>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</si>
  <si>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</si>
  <si>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</si>
  <si>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</si>
  <si>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</si>
  <si>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</si>
  <si>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</si>
  <si>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</si>
  <si>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</si>
  <si>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</si>
  <si>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</si>
  <si>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</si>
  <si>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</si>
  <si>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</si>
  <si>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</si>
  <si>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</si>
  <si>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</si>
  <si>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</si>
  <si>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</si>
  <si>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</si>
  <si>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</si>
  <si>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</si>
  <si>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</si>
  <si>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</si>
  <si>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</si>
  <si>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</si>
  <si>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</si>
  <si>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</si>
  <si>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</si>
  <si>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</si>
  <si>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</si>
  <si>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</si>
  <si>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</si>
  <si>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</si>
  <si>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</si>
  <si>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</si>
  <si>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</si>
  <si>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</si>
  <si>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</si>
  <si>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</si>
  <si>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</si>
  <si>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</si>
  <si>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</si>
  <si>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</si>
  <si>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</si>
  <si>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</si>
  <si>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</si>
  <si>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</si>
  <si>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</si>
  <si>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</si>
  <si>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</si>
  <si>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</si>
  <si>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</si>
  <si>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</si>
  <si>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</si>
  <si>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</si>
  <si>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</si>
  <si>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</si>
  <si>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</si>
  <si>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</si>
  <si>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</si>
  <si>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</si>
  <si>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</si>
  <si>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</si>
  <si>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</si>
  <si>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</si>
  <si>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</si>
  <si>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</si>
  <si>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</si>
  <si>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</si>
  <si>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</si>
  <si>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</si>
  <si>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</si>
  <si>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</si>
  <si>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</si>
  <si>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</si>
  <si>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</si>
  <si>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</si>
  <si>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</si>
  <si>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</si>
  <si>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</si>
  <si>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</si>
  <si>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</si>
  <si>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</si>
  <si>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</si>
  <si>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</si>
  <si>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</si>
  <si>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</si>
  <si>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</si>
  <si>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</si>
  <si>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</si>
  <si>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</si>
  <si>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</si>
  <si>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</si>
  <si>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</si>
  <si>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</si>
  <si>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</si>
  <si>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</si>
  <si>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</si>
  <si>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</si>
  <si>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</si>
  <si>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</si>
  <si>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</si>
  <si>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</si>
  <si>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</si>
  <si>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</si>
  <si>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</si>
  <si>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</si>
  <si>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</si>
  <si>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</si>
  <si>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</si>
  <si>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</si>
  <si>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</si>
  <si>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</si>
  <si>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</si>
  <si>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</si>
  <si>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</si>
  <si>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</si>
  <si>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</si>
  <si>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</si>
  <si>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</si>
  <si>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</si>
  <si>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</si>
  <si>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</si>
  <si>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</si>
  <si>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</si>
  <si>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</si>
  <si>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</si>
  <si>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</si>
  <si>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</si>
  <si>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</si>
  <si>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</si>
  <si>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</si>
  <si>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</si>
  <si>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</si>
  <si>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</si>
  <si>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</si>
  <si>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</si>
  <si>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</si>
  <si>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</si>
  <si>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</si>
  <si>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</si>
  <si>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</si>
  <si>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</si>
  <si>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</si>
  <si>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</si>
  <si>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</si>
  <si>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</si>
  <si>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</si>
  <si>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</si>
  <si>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</si>
  <si>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</si>
  <si>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</si>
  <si>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</si>
  <si>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</si>
  <si>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</si>
  <si>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</si>
  <si>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</si>
  <si>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</si>
  <si>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</si>
  <si>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</si>
  <si>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</si>
  <si>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</si>
  <si>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</si>
  <si>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</si>
  <si>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</si>
  <si>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</si>
  <si>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</si>
  <si>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</si>
  <si>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</si>
  <si>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</si>
  <si>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</si>
  <si>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</si>
  <si>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</si>
  <si>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</si>
  <si>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</si>
  <si>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</si>
  <si>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</si>
  <si>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</si>
  <si>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</si>
  <si>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</si>
  <si>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</si>
  <si>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</si>
  <si>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</si>
  <si>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</si>
  <si>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</si>
  <si>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</si>
  <si>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</si>
  <si>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</si>
  <si>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</si>
  <si>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</si>
  <si>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</si>
  <si>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</si>
  <si>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</si>
  <si>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</si>
  <si>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</si>
  <si>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</si>
  <si>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</si>
  <si>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</si>
  <si>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</si>
  <si>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</si>
  <si>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</si>
  <si>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</si>
  <si>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</si>
  <si>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</si>
  <si>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</si>
  <si>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</si>
  <si>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</si>
  <si>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</si>
  <si>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</si>
  <si>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</si>
  <si>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</si>
  <si>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</si>
  <si>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</si>
  <si>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</si>
  <si>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</si>
  <si>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</si>
  <si>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</si>
  <si>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</si>
  <si>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</si>
  <si>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</si>
  <si>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</si>
  <si>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</si>
  <si>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</si>
  <si>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</si>
  <si>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</si>
  <si>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</si>
  <si>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</si>
  <si>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</si>
  <si>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</si>
  <si>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</si>
  <si>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</si>
  <si>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</si>
  <si>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</si>
  <si>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</si>
  <si>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</si>
  <si>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</si>
  <si>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</si>
  <si>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</si>
  <si>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</si>
  <si>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</si>
  <si>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</si>
  <si>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</si>
  <si>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</si>
  <si>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</si>
  <si>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</si>
  <si>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</si>
  <si>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</si>
  <si>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</si>
  <si>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</si>
  <si>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</si>
  <si>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</si>
  <si>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</si>
  <si>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</si>
  <si>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</si>
  <si>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</si>
  <si>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</si>
  <si>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</si>
  <si>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</si>
  <si>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</si>
  <si>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</si>
  <si>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</si>
  <si>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</si>
  <si>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</si>
  <si>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</si>
  <si>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</si>
  <si>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</si>
  <si>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</si>
  <si>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</si>
  <si>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</si>
  <si>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</si>
  <si>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</si>
  <si>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</si>
  <si>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</si>
  <si>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</si>
  <si>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</si>
  <si>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</si>
  <si>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</si>
  <si>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</si>
  <si>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</si>
  <si>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</si>
  <si>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</si>
  <si>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</si>
  <si>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</si>
  <si>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</si>
  <si>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</si>
  <si>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</si>
  <si>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</si>
  <si>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</si>
  <si>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</si>
  <si>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</si>
  <si>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</si>
  <si>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</si>
  <si>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</si>
  <si>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</si>
  <si>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</si>
  <si>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</si>
  <si>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</si>
  <si>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</si>
  <si>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</si>
  <si>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</si>
  <si>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</si>
  <si>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</si>
  <si>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</si>
  <si>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</si>
  <si>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</si>
  <si>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</si>
  <si>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</si>
  <si>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</si>
  <si>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</si>
  <si>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</si>
  <si>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</si>
  <si>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</si>
  <si>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</si>
  <si>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</si>
  <si>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</si>
  <si>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</si>
  <si>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</si>
  <si>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</si>
  <si>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</si>
  <si>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</si>
  <si>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</si>
  <si>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</si>
  <si>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</si>
  <si>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</si>
  <si>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</si>
  <si>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</si>
  <si>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</si>
  <si>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</si>
  <si>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</si>
  <si>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</si>
  <si>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</si>
  <si>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</si>
  <si>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</si>
  <si>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</si>
  <si>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</si>
  <si>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</si>
  <si>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</si>
  <si>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</si>
  <si>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</si>
  <si>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</si>
  <si>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</si>
  <si>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</si>
  <si>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</si>
  <si>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</si>
  <si>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</si>
  <si>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</si>
  <si>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</si>
  <si>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</si>
  <si>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</si>
  <si>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</si>
  <si>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</si>
  <si>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</si>
  <si>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</si>
  <si>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</si>
  <si>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</si>
  <si>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</si>
  <si>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</si>
  <si>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</si>
  <si>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</si>
  <si>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</si>
  <si>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</si>
  <si>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</si>
  <si>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</si>
  <si>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</si>
  <si>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</si>
  <si>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</si>
  <si>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</si>
  <si>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</si>
  <si>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</si>
  <si>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配管布設、
基礎設置</t>
    <phoneticPr fontId="18"/>
  </si>
  <si>
    <t>添付資料〇</t>
    <rPh sb="2" eb="4">
      <t>シリョウ</t>
    </rPh>
    <phoneticPr fontId="18"/>
  </si>
  <si>
    <t>無</t>
  </si>
  <si>
    <t>東京都新宿区○町○丁目○番○号</t>
    <phoneticPr fontId="18"/>
  </si>
  <si>
    <t>添付資料〇</t>
    <rPh sb="0" eb="2">
      <t>テンプ</t>
    </rPh>
    <rPh sb="2" eb="4">
      <t>シリョウ</t>
    </rPh>
    <phoneticPr fontId="18"/>
  </si>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</sst>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t="s">
        <v>705</v>
      </c>
      <c r="F6" s="251"/>
      <c r="G6" s="251"/>
      <c r="H6" s="53"/>
      <c r="I6" s="53"/>
      <c r="J6" s="53"/>
      <c r="K6" s="54"/>
      <c r="M6" s="2" t="b">
        <f>IF(COUNTA(E69,E72,E74,E76,E78:E90,J91:J93,E94,G95,E97,E96,F99,E98,E100:E105,F106,E107:E112,F113,E114:E115,G114:G115)&gt;0,TRUE,FALSE)</f>
        <v>1</v>
      </c>
      <c r="N6" s="2" t="b">
        <f>IF(COUNTIF(E6,"*有*"),TRUE,FALSE)</f>
        <v>1</v>
      </c>
      <c r="P6" s="41" t="s">
        <v>19</v>
      </c>
      <c r="Q6" s="42" t="str">
        <f>IF(E6="","（エラー）未選択",IF(M6=N6,"（正常）選択済み","（エラー）整合エラー"))</f>
        <v>（正常）選択済み</v>
      </c>
      <c r="T6" s="11"/>
    </row>
    <row r="7" spans="2:24" ht="30" customHeight="1">
      <c r="B7" s="252" t="s">
        <v>20</v>
      </c>
      <c r="C7" s="199"/>
      <c r="D7" s="200"/>
      <c r="E7" s="253" t="s">
        <v>699</v>
      </c>
      <c r="F7" s="254"/>
      <c r="G7" s="254"/>
      <c r="H7" s="254"/>
      <c r="I7" s="254"/>
      <c r="J7" s="254"/>
      <c r="K7" s="255"/>
      <c r="P7" s="41" t="s">
        <v>21</v>
      </c>
      <c r="Q7" s="42" t="str">
        <f>IF(E7="","（エラー）未選択","（正常）入力済み")</f>
        <v>（正常）入力済み</v>
      </c>
      <c r="R7" s="38" t="s">
        <v>22</v>
      </c>
    </row>
    <row r="8" spans="2:24" ht="50.1" customHeight="1">
      <c r="B8" s="198" t="s">
        <v>23</v>
      </c>
      <c r="C8" s="199"/>
      <c r="D8" s="199"/>
      <c r="E8" s="62" t="s">
        <v>1439</v>
      </c>
      <c r="F8" s="256" t="s">
        <v>24</v>
      </c>
      <c r="G8" s="257"/>
      <c r="H8" s="257"/>
      <c r="I8" s="257"/>
      <c r="J8" s="257"/>
      <c r="K8" s="257"/>
      <c r="L8" s="5"/>
      <c r="M8" s="5"/>
      <c r="N8" s="5"/>
      <c r="O8" s="5"/>
      <c r="P8" s="41" t="s">
        <v>2</v>
      </c>
      <c r="Q8" s="42" t="str">
        <f>IF(E8="","（エラー）未選択","（正常）選択済み")</f>
        <v>（正常）選択済み</v>
      </c>
      <c r="R8" s="38" t="s">
        <v>25</v>
      </c>
    </row>
    <row r="9" spans="2:24" ht="60" customHeight="1">
      <c r="B9" s="198" t="s">
        <v>26</v>
      </c>
      <c r="C9" s="199"/>
      <c r="D9" s="199"/>
      <c r="E9" s="62" t="s">
        <v>1439</v>
      </c>
      <c r="F9" s="256"/>
      <c r="G9" s="257"/>
      <c r="H9" s="257"/>
      <c r="I9" s="257"/>
      <c r="J9" s="257"/>
      <c r="K9" s="257"/>
      <c r="L9" s="5"/>
      <c r="M9" s="5"/>
      <c r="N9" s="5"/>
      <c r="O9" s="5"/>
      <c r="P9" s="41" t="s">
        <v>2</v>
      </c>
      <c r="Q9" s="42" t="str">
        <f>IF(E9="","（エラー）未選択","（正常）選択済み")</f>
        <v>（正常）選択済み</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（正常）選択済み</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t="s">
        <v>1440</v>
      </c>
      <c r="F12" s="168" t="s">
        <v>36</v>
      </c>
      <c r="G12" s="168"/>
      <c r="H12" s="168"/>
      <c r="I12" s="168"/>
      <c r="J12" s="74" t="s">
        <v>1441</v>
      </c>
      <c r="K12" s="75" t="s">
        <v>1442</v>
      </c>
      <c r="M12" s="2" t="b">
        <f t="shared" si="0"/>
        <v>1</v>
      </c>
      <c r="P12" s="43" t="s">
        <v>34</v>
      </c>
      <c r="Q12" s="42" t="str">
        <f>IF(M12,IF(COUNTA(J12:K12)&lt;2,"（エラー）記入不足",IF(COUNTA(J12:K12)&gt;1,"（正常）記入充足")),"未選択")</f>
        <v>（正常）記入充足</v>
      </c>
      <c r="R12" s="38" t="s">
        <v>37</v>
      </c>
    </row>
    <row r="13" spans="2:24" ht="104.1"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t="s">
        <v>1440</v>
      </c>
      <c r="F20" s="201" t="s">
        <v>48</v>
      </c>
      <c r="G20" s="201"/>
      <c r="H20" s="201"/>
      <c r="I20" s="201"/>
      <c r="J20" s="201"/>
      <c r="K20" s="241"/>
      <c r="M20" s="2" t="b">
        <f t="shared" ref="M20:M35" si="1">IF(E20="●",TRUE,FALSE)</f>
        <v>1</v>
      </c>
      <c r="P20" s="43" t="s">
        <v>31</v>
      </c>
      <c r="Q20" s="42" t="str">
        <f>IF(COUNTIF(M20:M35,"TRUE")&lt;1,"（エラー）未選択",IF(COUNTIF(M20:M35,"TRUE")&gt;0,"（正常）選択済み"))</f>
        <v>（正常）選択済み</v>
      </c>
      <c r="R20" s="38" t="s">
        <v>49</v>
      </c>
    </row>
    <row r="21" spans="2:18" ht="19.5" customHeight="1">
      <c r="B21" s="227"/>
      <c r="C21" s="239"/>
      <c r="D21" s="228"/>
      <c r="E21" s="81" t="s">
        <v>1440</v>
      </c>
      <c r="F21" s="202" t="s">
        <v>50</v>
      </c>
      <c r="G21" s="202"/>
      <c r="H21" s="202"/>
      <c r="I21" s="202"/>
      <c r="J21" s="202"/>
      <c r="K21" s="226"/>
      <c r="M21" s="2" t="b">
        <f t="shared" si="1"/>
        <v>1</v>
      </c>
      <c r="Q21" s="42"/>
    </row>
    <row r="22" spans="2:18" ht="19.5" customHeight="1">
      <c r="B22" s="227"/>
      <c r="C22" s="239"/>
      <c r="D22" s="228"/>
      <c r="E22" s="81" t="s">
        <v>1440</v>
      </c>
      <c r="F22" s="202" t="s">
        <v>51</v>
      </c>
      <c r="G22" s="202"/>
      <c r="H22" s="202"/>
      <c r="I22" s="202"/>
      <c r="J22" s="202"/>
      <c r="K22" s="226"/>
      <c r="M22" s="2" t="b">
        <f t="shared" si="1"/>
        <v>1</v>
      </c>
      <c r="Q22" s="42"/>
    </row>
    <row r="23" spans="2:18" ht="19.5" customHeight="1">
      <c r="B23" s="227"/>
      <c r="C23" s="239"/>
      <c r="D23" s="228"/>
      <c r="E23" s="81" t="s">
        <v>1440</v>
      </c>
      <c r="F23" s="202" t="s">
        <v>52</v>
      </c>
      <c r="G23" s="202"/>
      <c r="H23" s="202"/>
      <c r="I23" s="202"/>
      <c r="J23" s="202"/>
      <c r="K23" s="226"/>
      <c r="M23" s="2" t="b">
        <f t="shared" si="1"/>
        <v>1</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t="s">
        <v>1440</v>
      </c>
      <c r="F29" s="202" t="s">
        <v>58</v>
      </c>
      <c r="G29" s="202"/>
      <c r="H29" s="202"/>
      <c r="I29" s="202"/>
      <c r="J29" s="202"/>
      <c r="K29" s="226"/>
      <c r="M29" s="2" t="b">
        <f>IF(E29="●",TRUE,FALSE)</f>
        <v>1</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t="s">
        <v>1440</v>
      </c>
      <c r="F34" s="202" t="s">
        <v>63</v>
      </c>
      <c r="G34" s="202"/>
      <c r="H34" s="202"/>
      <c r="I34" s="202"/>
      <c r="J34" s="202"/>
      <c r="K34" s="226"/>
      <c r="M34" s="2" t="b">
        <f t="shared" si="1"/>
        <v>1</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099999999999994" customHeight="1">
      <c r="B37" s="209" t="s">
        <v>66</v>
      </c>
      <c r="C37" s="210"/>
      <c r="D37" s="223"/>
      <c r="E37" s="63" t="s">
        <v>1443</v>
      </c>
      <c r="F37" s="224"/>
      <c r="G37" s="224"/>
      <c r="H37" s="224"/>
      <c r="I37" s="224"/>
      <c r="J37" s="224"/>
      <c r="K37" s="225"/>
      <c r="P37" s="41" t="s">
        <v>21</v>
      </c>
      <c r="Q37" s="42" t="str">
        <f>IF(E37="","（エラー）未選択","（正常）選択済み")</f>
        <v>（正常）選択済み</v>
      </c>
      <c r="R37" s="38" t="s">
        <v>67</v>
      </c>
    </row>
    <row r="38" spans="2:18" ht="19.5" customHeight="1">
      <c r="B38" s="227"/>
      <c r="C38" s="228"/>
      <c r="D38" s="231" t="s">
        <v>68</v>
      </c>
      <c r="E38" s="79"/>
      <c r="F38" s="201" t="s">
        <v>1270</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1271</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1272</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t="s">
        <v>1439</v>
      </c>
      <c r="F46" s="211" t="s">
        <v>77</v>
      </c>
      <c r="G46" s="211"/>
      <c r="H46" s="211"/>
      <c r="I46" s="211"/>
      <c r="J46" s="211"/>
      <c r="K46" s="212"/>
      <c r="P46" s="41" t="s">
        <v>21</v>
      </c>
      <c r="Q46" s="42" t="str">
        <f>IF(E46="","（エラー）未選択","（正常）選択済み")</f>
        <v>（正常）選択済み</v>
      </c>
      <c r="R46" s="38" t="s">
        <v>78</v>
      </c>
    </row>
    <row r="47" spans="2:18">
      <c r="B47" s="213"/>
      <c r="C47" s="214"/>
      <c r="D47" s="162" t="s">
        <v>1269</v>
      </c>
      <c r="K47" s="15"/>
      <c r="P47" s="41" t="s">
        <v>21</v>
      </c>
      <c r="Q47" s="42" t="str">
        <f>IF($E$46="有",IF(COUNTIF(M48:M50,"TRUE")&lt;1,"（エラー）未選択",IF(COUNTIF(M48:M50,"TRUE")&gt;0,"（正常）選択済み")),"選択不要")</f>
        <v>（正常）選択済み</v>
      </c>
      <c r="R47" s="38" t="s">
        <v>79</v>
      </c>
    </row>
    <row r="48" spans="2:18" ht="21" customHeight="1">
      <c r="B48" s="215"/>
      <c r="C48" s="216"/>
      <c r="D48" s="162"/>
      <c r="E48" s="79" t="s">
        <v>1440</v>
      </c>
      <c r="F48" s="71" t="s">
        <v>80</v>
      </c>
      <c r="G48" s="84" t="s">
        <v>81</v>
      </c>
      <c r="H48" s="217" t="s">
        <v>1444</v>
      </c>
      <c r="I48" s="217"/>
      <c r="J48" s="217"/>
      <c r="K48" s="80" t="s">
        <v>82</v>
      </c>
      <c r="M48" s="2" t="b">
        <f>IF(E48="●",TRUE,FALSE)</f>
        <v>1</v>
      </c>
      <c r="P48" s="43" t="s">
        <v>34</v>
      </c>
      <c r="Q48" s="42" t="str">
        <f>IF(M48,IF(H48="","（エラー）記入不足","（正常）記入充足"),"未選択")</f>
        <v>（正常）記入充足</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t="s">
        <v>1440</v>
      </c>
      <c r="F52" s="205" t="s">
        <v>86</v>
      </c>
      <c r="G52" s="205"/>
      <c r="H52" s="205"/>
      <c r="I52" s="86"/>
      <c r="J52" s="205" t="s">
        <v>87</v>
      </c>
      <c r="K52" s="206"/>
      <c r="M52" s="17" t="b">
        <f>IF(E52="●",TRUE,FALSE)</f>
        <v>1</v>
      </c>
      <c r="N52" s="17" t="b">
        <f>IF(I52="●",TRUE,FALSE)</f>
        <v>0</v>
      </c>
      <c r="P52" s="45" t="s">
        <v>4</v>
      </c>
      <c r="Q52" s="46" t="str">
        <f>IF(M48,IF(COUNTIF(M52:N56,"TRUE")&lt;1,"（エラー）未選択","（正常）選択済み"),"（注意）入力無効")</f>
        <v>（正常）選択済み</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（正常）選択済み</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t="s">
        <v>1440</v>
      </c>
      <c r="F60" s="202" t="s">
        <v>101</v>
      </c>
      <c r="G60" s="202"/>
      <c r="H60" s="202"/>
      <c r="I60" s="202"/>
      <c r="J60" s="202"/>
      <c r="K60" s="89" t="s">
        <v>1445</v>
      </c>
      <c r="M60" s="2" t="b">
        <f t="shared" si="3"/>
        <v>1</v>
      </c>
      <c r="P60" s="43" t="s">
        <v>34</v>
      </c>
      <c r="Q60" s="42" t="str">
        <f t="shared" si="4"/>
        <v>（正常）記入充足</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t="s">
        <v>1439</v>
      </c>
      <c r="F69" s="188" t="s">
        <v>109</v>
      </c>
      <c r="G69" s="188"/>
      <c r="H69" s="188"/>
      <c r="I69" s="188"/>
      <c r="J69" s="188"/>
      <c r="K69" s="189"/>
      <c r="L69" s="147"/>
      <c r="P69" s="39" t="s">
        <v>3</v>
      </c>
      <c r="Q69" s="42" t="str">
        <f>IF(N6=TRUE,IF(E69="","（エラー）未選択","（正常）選択済み"),"入力不要")</f>
        <v>（正常）選択済み</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t="s">
        <v>767</v>
      </c>
      <c r="F72" s="186"/>
      <c r="G72" s="188" t="s">
        <v>111</v>
      </c>
      <c r="H72" s="188"/>
      <c r="I72" s="188"/>
      <c r="J72" s="188"/>
      <c r="K72" s="189"/>
      <c r="L72" s="147"/>
      <c r="P72" s="39" t="s">
        <v>3</v>
      </c>
      <c r="Q72" s="42" t="str">
        <f>IF(COUNTIF(E69,"有*")&gt;0,IF(E72="","（エラー）未選択","（正常）選択済み"),"入力不要")</f>
        <v>（正常）選択済み</v>
      </c>
    </row>
    <row r="73" spans="2:19" ht="14.1" customHeight="1">
      <c r="B73" s="179"/>
      <c r="C73" s="180"/>
      <c r="D73" s="181"/>
      <c r="E73" s="187"/>
      <c r="F73" s="170"/>
      <c r="G73" s="190"/>
      <c r="H73" s="190"/>
      <c r="I73" s="190"/>
      <c r="J73" s="190"/>
      <c r="K73" s="191"/>
      <c r="L73" s="147"/>
      <c r="P73" s="48"/>
    </row>
    <row r="74" spans="2:19">
      <c r="B74" s="176" t="s">
        <v>112</v>
      </c>
      <c r="C74" s="177"/>
      <c r="D74" s="178"/>
      <c r="E74" s="185" t="s">
        <v>767</v>
      </c>
      <c r="F74" s="186"/>
      <c r="G74" s="148"/>
      <c r="H74" s="148"/>
      <c r="I74" s="148"/>
      <c r="J74" s="148"/>
      <c r="K74" s="148"/>
      <c r="L74" s="147"/>
      <c r="P74" s="39" t="s">
        <v>3</v>
      </c>
      <c r="Q74" s="42" t="str">
        <f>IF(COUNTIF(E69,"有*")&gt;0,IF(E74="","（エラー）未選択","（正常）選択済み"),"入力不要")</f>
        <v>（正常）選択済み</v>
      </c>
    </row>
    <row r="75" spans="2:19" ht="14.1" customHeight="1">
      <c r="B75" s="179"/>
      <c r="C75" s="180"/>
      <c r="D75" s="181"/>
      <c r="E75" s="187"/>
      <c r="F75" s="170"/>
      <c r="G75" s="19"/>
      <c r="H75" s="19"/>
      <c r="I75" s="19"/>
      <c r="J75" s="19"/>
      <c r="K75" s="19"/>
      <c r="L75" s="147"/>
      <c r="P75" s="48"/>
    </row>
    <row r="76" spans="2:19" ht="14.1" customHeight="1">
      <c r="B76" s="159" t="s">
        <v>113</v>
      </c>
      <c r="C76" s="159"/>
      <c r="D76" s="159"/>
      <c r="E76" s="185" t="s">
        <v>767</v>
      </c>
      <c r="F76" s="186"/>
      <c r="G76" s="188" t="s">
        <v>114</v>
      </c>
      <c r="H76" s="188"/>
      <c r="I76" s="188"/>
      <c r="J76" s="188"/>
      <c r="K76" s="189"/>
      <c r="L76" s="147"/>
      <c r="P76" s="39" t="s">
        <v>3</v>
      </c>
      <c r="Q76" s="42" t="str">
        <f>IF(E72="基準適合","入力不要",IF(COUNTIF(E69,"有*")&gt;0,IF(E76="","（エラー）未選択","（正常）選択済み"),"入力不要"))</f>
        <v>（正常）選択済み</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t="s">
        <v>1440</v>
      </c>
      <c r="F78" s="166" t="s">
        <v>116</v>
      </c>
      <c r="G78" s="166"/>
      <c r="H78" s="166"/>
      <c r="I78" s="166"/>
      <c r="J78" s="166"/>
      <c r="K78" s="167"/>
      <c r="L78" s="7"/>
      <c r="M78" s="2" t="b">
        <f t="shared" ref="M78:M97" si="5">IF(E78="●",TRUE,FALSE)</f>
        <v>1</v>
      </c>
      <c r="P78" s="39" t="s">
        <v>3</v>
      </c>
      <c r="Q78" s="42" t="str">
        <f>IF(COUNTIF(E69,"有*")&gt;0,IF(COUNTIF(M78:M98,"TRUE")&lt;1,"（エラー）未選択",IF(COUNTIF(M78:M98,"TRUE")&gt;0,"（正常）選択済み")),"入力不要")</f>
        <v>（正常）選択済み</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t="s">
        <v>1440</v>
      </c>
      <c r="F90" s="172" t="s">
        <v>128</v>
      </c>
      <c r="G90" s="172"/>
      <c r="H90" s="172"/>
      <c r="I90" s="172"/>
      <c r="J90" s="172"/>
      <c r="K90" s="173"/>
      <c r="M90" s="2" t="b">
        <f t="shared" si="5"/>
        <v>1</v>
      </c>
      <c r="O90" s="20"/>
      <c r="P90" s="39" t="s">
        <v>3</v>
      </c>
      <c r="Q90" s="42" t="str">
        <f>IF(E90="", "入力不要", IF(E90="●", IF(AND(J91&lt;&gt;"", J92&lt;&gt;"", J93&lt;&gt;""), "（正常）選択済み", "（エラー）未選択"), ""))</f>
        <v>（正常）選択済み</v>
      </c>
      <c r="R90" s="50"/>
      <c r="S90" s="20"/>
    </row>
    <row r="91" spans="2:19">
      <c r="B91" s="179"/>
      <c r="C91" s="180"/>
      <c r="D91" s="181"/>
      <c r="E91" s="147"/>
      <c r="F91" s="175" t="s">
        <v>129</v>
      </c>
      <c r="G91" s="7" t="s">
        <v>130</v>
      </c>
      <c r="H91" s="68"/>
      <c r="I91" s="68"/>
      <c r="J91" s="66" t="s">
        <v>890</v>
      </c>
      <c r="K91" s="21"/>
      <c r="M91" s="2" t="b">
        <f t="shared" si="5"/>
        <v>0</v>
      </c>
      <c r="P91" s="48"/>
    </row>
    <row r="92" spans="2:19">
      <c r="B92" s="179"/>
      <c r="C92" s="180"/>
      <c r="D92" s="181"/>
      <c r="E92" s="147"/>
      <c r="F92" s="175"/>
      <c r="G92" s="7" t="s">
        <v>131</v>
      </c>
      <c r="H92" s="68"/>
      <c r="I92" s="68"/>
      <c r="J92" s="66" t="s">
        <v>823</v>
      </c>
      <c r="K92" s="22"/>
      <c r="M92" s="2" t="b">
        <f t="shared" si="5"/>
        <v>0</v>
      </c>
      <c r="P92" s="48"/>
    </row>
    <row r="93" spans="2:19">
      <c r="B93" s="179"/>
      <c r="C93" s="180"/>
      <c r="D93" s="181"/>
      <c r="E93" s="147"/>
      <c r="F93" s="175"/>
      <c r="G93" s="7" t="s">
        <v>132</v>
      </c>
      <c r="H93" s="68"/>
      <c r="I93" s="68"/>
      <c r="J93" s="66" t="s">
        <v>732</v>
      </c>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（正常）選択済み</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t="s">
        <v>1440</v>
      </c>
      <c r="F103" s="96" t="s">
        <v>101</v>
      </c>
      <c r="G103" s="96"/>
      <c r="H103" s="96"/>
      <c r="I103" s="96"/>
      <c r="J103" s="96"/>
      <c r="K103" s="97"/>
      <c r="M103" s="2" t="b">
        <f t="shared" si="6"/>
        <v>1</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（正常）選択済み</v>
      </c>
    </row>
    <row r="108" spans="2:18" ht="15" customHeight="1">
      <c r="B108" s="159"/>
      <c r="C108" s="159"/>
      <c r="D108" s="159"/>
      <c r="E108" s="81" t="s">
        <v>1440</v>
      </c>
      <c r="F108" s="168" t="s">
        <v>148</v>
      </c>
      <c r="G108" s="168"/>
      <c r="H108" s="168"/>
      <c r="I108" s="168"/>
      <c r="J108" s="168"/>
      <c r="K108" s="169"/>
      <c r="M108" s="2" t="b">
        <f t="shared" si="6"/>
        <v>1</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t="s">
        <v>1439</v>
      </c>
      <c r="F114" s="61" t="s">
        <v>153</v>
      </c>
      <c r="G114" s="160" t="s">
        <v>1446</v>
      </c>
      <c r="H114" s="160"/>
      <c r="I114" s="160"/>
      <c r="J114" s="160"/>
      <c r="K114" s="161"/>
      <c r="P114" s="39" t="s">
        <v>154</v>
      </c>
      <c r="Q114" s="42" t="str">
        <f>IF($E$69="有",
IF(E114="","（エラー）未選択",
IF(E114="有",
IF(G114="","（エラー）記入不足","（正常）選択済み"),"入力不要")),
"入力不要")</f>
        <v>（正常）選択済み</v>
      </c>
      <c r="R114" s="44" t="s">
        <v>155</v>
      </c>
    </row>
    <row r="115" spans="2:18" ht="30" customHeight="1">
      <c r="B115" s="159" t="s">
        <v>156</v>
      </c>
      <c r="C115" s="159"/>
      <c r="D115" s="159"/>
      <c r="E115" s="65" t="s">
        <v>1439</v>
      </c>
      <c r="F115" s="61" t="s">
        <v>153</v>
      </c>
      <c r="G115" s="160" t="s">
        <v>1446</v>
      </c>
      <c r="H115" s="160"/>
      <c r="I115" s="160"/>
      <c r="J115" s="160"/>
      <c r="K115" s="161"/>
      <c r="P115" s="39" t="s">
        <v>154</v>
      </c>
      <c r="Q115" s="42" t="str">
        <f>IF($E$69="有",
IF(E115="","（エラー）未選択",
IF(E115="有",
IF(G115="","（エラー）記入不足","（正常）選択済み"),"入力不要")),
"入力不要")</f>
        <v>（正常）選択済み</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1447</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1447</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1448</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0</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有（条例第117条第3項同時届出）</v>
      </c>
      <c r="B8" s="150" t="str">
        <f>土壌汚染対策計画確認シート!$E7&amp;""</f>
        <v>指示措置による</v>
      </c>
      <c r="C8" s="150" t="str">
        <f>土壌汚染対策計画確認シート!$E8&amp;""</f>
        <v>有</v>
      </c>
      <c r="D8" s="150" t="str">
        <f>土壌汚染対策計画確認シート!$E9&amp;""</f>
        <v>有</v>
      </c>
      <c r="E8" s="150" t="str">
        <f>土壌汚染対策計画確認シート!$E11&amp;""</f>
        <v/>
      </c>
      <c r="F8" s="150" t="str">
        <f>土壌汚染対策計画確認シート!$J11&amp;""</f>
        <v/>
      </c>
      <c r="G8" s="150" t="str">
        <f>土壌汚染対策計画確認シート!$K11&amp;""</f>
        <v/>
      </c>
      <c r="H8" s="150" t="str">
        <f>土壌汚染対策計画確認シート!$E12&amp;""</f>
        <v>●</v>
      </c>
      <c r="I8" s="150" t="str">
        <f>土壌汚染対策計画確認シート!$J12&amp;""</f>
        <v>配管布設、
基礎設置</v>
      </c>
      <c r="J8" s="150" t="str">
        <f>土壌汚染対策計画確認シート!$K12&amp;""</f>
        <v>添付資料〇</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v>
      </c>
      <c r="AE8" s="150" t="str">
        <f>土壌汚染対策計画確認シート!$E21&amp;""</f>
        <v>●</v>
      </c>
      <c r="AF8" s="150" t="str">
        <f>土壌汚染対策計画確認シート!$E22&amp;""</f>
        <v>●</v>
      </c>
      <c r="AG8" s="150" t="str">
        <f>土壌汚染対策計画確認シート!$E23&amp;""</f>
        <v>●</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v>
      </c>
      <c r="AS8" s="150" t="str">
        <f>土壌汚染対策計画確認シート!$E35&amp;""</f>
        <v/>
      </c>
      <c r="AT8" s="150" t="str">
        <f>土壌汚染対策計画確認シート!$F36&amp;""</f>
        <v/>
      </c>
      <c r="AU8" s="150" t="str">
        <f>土壌汚染対策計画確認シート!$E37&amp;""</f>
        <v>無</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有</v>
      </c>
      <c r="BE8" s="150" t="str">
        <f>土壌汚染対策計画確認シート!$E48&amp;""</f>
        <v>●</v>
      </c>
      <c r="BF8" s="150" t="str">
        <f>土壌汚染対策計画確認シート!$H48&amp;""</f>
        <v>東京都新宿区○町○丁目○番○号</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v>
      </c>
      <c r="BX8" s="150" t="str">
        <f>土壌汚染対策計画確認シート!$K60&amp;""</f>
        <v>添付資料〇</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有</v>
      </c>
      <c r="CJ8" s="150" t="str">
        <f>土壌汚染対策計画確認シート!$E72&amp;""</f>
        <v>基準超過</v>
      </c>
      <c r="CK8" s="150" t="str">
        <f>土壌汚染対策計画確認シート!$E74&amp;""</f>
        <v>基準超過</v>
      </c>
      <c r="CL8" s="150" t="str">
        <f>土壌汚染対策計画確認シート!$E76&amp;""</f>
        <v>基準超過</v>
      </c>
      <c r="CM8" s="150" t="str">
        <f>土壌汚染対策計画確認シート!$E78&amp;""</f>
        <v>●</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v>
      </c>
      <c r="CZ8" s="150" t="str">
        <f>土壌汚染対策計画確認シート!$J91&amp;""</f>
        <v>年4回以上</v>
      </c>
      <c r="DA8" s="150" t="str">
        <f>土壌汚染対策計画確認シート!$J92&amp;""</f>
        <v>年2回以上</v>
      </c>
      <c r="DB8" s="150" t="str">
        <f>土壌汚染対策計画確認シート!$J93&amp;""</f>
        <v>年1回以上</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有</v>
      </c>
      <c r="DX8" s="150" t="str">
        <f>土壌汚染対策計画確認シート!$G114&amp;""</f>
        <v>○○</v>
      </c>
      <c r="DY8" s="150" t="str">
        <f>土壌汚染対策計画確認シート!$E115&amp;""</f>
        <v>有</v>
      </c>
      <c r="DZ8" s="150" t="str">
        <f>土壌汚染対策計画確認シート!$G115&amp;""</f>
        <v>○○</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918C2AF0-46F1-48A4-BD9F-8BE9300C307D}"/>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2025-05-09T04:56:44Z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