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842F1966-C417-470F-83EE-7FE6B15C96D7}" xr6:coauthVersionLast="47" xr6:coauthVersionMax="47" xr10:uidLastSave="{00000000-0000-0000-0000-000000000000}"/>
  <bookViews>
    <workbookView xWindow="-110" yWindow="-110" windowWidth="19420" windowHeight="11500" tabRatio="809" xr2:uid="{00000000-000D-0000-FFFF-FFFF00000000}"/>
  </bookViews>
  <sheets>
    <sheet name="第3面_遮断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第3面_遮断工封じ込め!$B$2:$J$49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<sst xmlns="http://schemas.openxmlformats.org/spreadsheetml/2006/main" count="2345" uniqueCount="1333">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</sst>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1035</v>
      </c>
      <c r="G3" s="95"/>
      <c r="H3" s="95"/>
      <c r="I3" s="95"/>
      <c r="J3" s="15"/>
      <c r="L3" s="9" t="str">
        <f>IF(OR(F3="地下水汚染の拡大の防止",F3="不溶化",F3="土壌入換え"),F3&amp;H4,F3)</f>
        <v>遮断工封じ込め</v>
      </c>
      <c r="O3" s="4" t="str">
        <f>F3 &amp; "に関する内容を記入してください。"</f>
        <v>遮断工封じ込めに関する内容を記入してください。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遮断工封じ込め1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遮断工封じ込め2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遮断工封じ込め3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遮断工封じ込め4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遮断工封じ込め5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遮断工封じ込め6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30" customHeight="1">
      <c r="B16" s="76" t="str">
        <f>IFERROR(VLOOKUP(L16,マスタ_第三面の表示内容!$A$2:$E$179,5,FALSE),"")</f>
        <v>　ヘ　掘削した目標土壌溶出量を超える汚染状態にある土壌を埋め戻すための構造物のうち仕切設備の種類及び当該仕切設備を設置する方法</v>
      </c>
      <c r="C16" s="77"/>
      <c r="D16" s="77"/>
      <c r="E16" s="77"/>
      <c r="F16" s="77"/>
      <c r="G16" s="77"/>
      <c r="H16" s="77"/>
      <c r="I16" s="77"/>
      <c r="J16" s="78"/>
      <c r="L16" s="9" t="str">
        <f>$L$3&amp;7</f>
        <v>遮断工封じ込め7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仕切設備が遮断の効力その他の要件を備えたものであることを確認した結果</v>
      </c>
      <c r="C18" s="77"/>
      <c r="D18" s="77"/>
      <c r="E18" s="77"/>
      <c r="F18" s="77"/>
      <c r="G18" s="77"/>
      <c r="H18" s="77"/>
      <c r="I18" s="77"/>
      <c r="J18" s="78"/>
      <c r="L18" s="9" t="str">
        <f>$L$3&amp;8</f>
        <v>遮断工封じ込め8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仕切設備の内部に、掘削した目標土壌溶出量を超える汚染状態にある土壌を埋め戻す方法</v>
      </c>
      <c r="C20" s="77"/>
      <c r="D20" s="77"/>
      <c r="E20" s="77"/>
      <c r="F20" s="77"/>
      <c r="G20" s="77"/>
      <c r="H20" s="77"/>
      <c r="I20" s="77"/>
      <c r="J20" s="78"/>
      <c r="L20" s="9" t="str">
        <f>$L$3&amp;9</f>
        <v>遮断工封じ込め9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埋め戻しを行った後、仕切設備の開口部を覆いにより閉鎖する方法</v>
      </c>
      <c r="C22" s="77"/>
      <c r="D22" s="77"/>
      <c r="E22" s="77"/>
      <c r="F22" s="77"/>
      <c r="G22" s="77"/>
      <c r="H22" s="77"/>
      <c r="I22" s="77"/>
      <c r="J22" s="78"/>
      <c r="L22" s="9" t="str">
        <f>$L$3&amp;10</f>
        <v>遮断工封じ込め10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覆いが遮断の効力その他の要件を備えたものであることを確認した結果</v>
      </c>
      <c r="C24" s="77"/>
      <c r="D24" s="77"/>
      <c r="E24" s="77"/>
      <c r="F24" s="77"/>
      <c r="G24" s="77"/>
      <c r="H24" s="77"/>
      <c r="I24" s="77"/>
      <c r="J24" s="78"/>
      <c r="L24" s="9" t="str">
        <f>$L$3&amp;11</f>
        <v>遮断工封じ込め11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30" customHeight="1">
      <c r="B26" s="76" t="str">
        <f>IFERROR(VLOOKUP(L26,マスタ_第三面の表示内容!$A$2:$E$179,5,FALSE),"")</f>
        <v>　ル　覆いの埋め戻す基準不適合土壌と接する面を覆う材料並びに当該材料が遮水の効力及び腐食防止の効力を有する材料であることを確認した結果</v>
      </c>
      <c r="C26" s="77"/>
      <c r="D26" s="77"/>
      <c r="E26" s="77"/>
      <c r="F26" s="77"/>
      <c r="G26" s="77"/>
      <c r="H26" s="77"/>
      <c r="I26" s="77"/>
      <c r="J26" s="78"/>
      <c r="L26" s="9" t="str">
        <f>$L$3&amp;12</f>
        <v>遮断工封じ込め12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18.75" customHeight="1">
      <c r="B28" s="76" t="str">
        <f>IFERROR(VLOOKUP(L28,マスタ_第三面の表示内容!$A$2:$E$179,5,FALSE),"")</f>
        <v>　ヲ　覆いの構造</v>
      </c>
      <c r="C28" s="77"/>
      <c r="D28" s="77"/>
      <c r="E28" s="77"/>
      <c r="F28" s="77"/>
      <c r="G28" s="77"/>
      <c r="H28" s="77"/>
      <c r="I28" s="77"/>
      <c r="J28" s="78"/>
      <c r="L28" s="9" t="str">
        <f>$L$3&amp;13</f>
        <v>遮断工封じ込め13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18.75" customHeight="1">
      <c r="B30" s="76" t="str">
        <f>IFERROR(VLOOKUP(L30,マスタ_第三面の表示内容!$A$2:$E$179,5,FALSE),"")</f>
        <v>　ワ　覆いの損壊を防止するための措置</v>
      </c>
      <c r="C30" s="77"/>
      <c r="D30" s="77"/>
      <c r="E30" s="77"/>
      <c r="F30" s="77"/>
      <c r="G30" s="77"/>
      <c r="H30" s="77"/>
      <c r="I30" s="77"/>
      <c r="J30" s="78"/>
      <c r="L30" s="9" t="str">
        <f>$L$3&amp;14</f>
        <v>遮断工封じ込め14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30" customHeight="1">
      <c r="B32" s="76" t="str">
        <f>IFERROR(VLOOKUP(L32,マスタ_第三面の表示内容!$A$2:$E$179,5,FALSE),"")</f>
        <v>　カ　表面をコンクリート又はアスファルトとすることが適当でないと認められる用途に用いられている土地にあっては、必要に応じ覆いの表面を覆う覆いの種類、範囲及び厚さ</v>
      </c>
      <c r="C32" s="77"/>
      <c r="D32" s="77"/>
      <c r="E32" s="77"/>
      <c r="F32" s="77"/>
      <c r="G32" s="77"/>
      <c r="H32" s="77"/>
      <c r="I32" s="77"/>
      <c r="J32" s="78"/>
      <c r="L32" s="9" t="str">
        <f>$L$3&amp;15</f>
        <v>遮断工封じ込め15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18.75" customHeight="1">
      <c r="B34" s="76" t="str">
        <f>IFERROR(VLOOKUP(L34,マスタ_第三面の表示内容!$A$2:$E$179,5,FALSE),"")</f>
        <v>　ヨ　実施措置を行う前の地下水の特定有害物質による汚染状態</v>
      </c>
      <c r="C34" s="77"/>
      <c r="D34" s="77"/>
      <c r="E34" s="77"/>
      <c r="F34" s="77"/>
      <c r="G34" s="77"/>
      <c r="H34" s="77"/>
      <c r="I34" s="77"/>
      <c r="J34" s="78"/>
      <c r="L34" s="9" t="str">
        <f>$L$3&amp;16</f>
        <v>遮断工封じ込め16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30" customHeight="1">
      <c r="B36" s="76" t="str">
        <f>IFERROR(VLOOKUP(L36,マスタ_第三面の表示内容!$A$2:$E$179,5,FALSE),"")</f>
        <v>　タ　地下水が目標地下水濃度を超えない汚染状態にあることを確認するための地下水の水質の測定を行うための観測井を設置する地点及び当該地点に当該観測井を設置する理由</v>
      </c>
      <c r="C36" s="77"/>
      <c r="D36" s="77"/>
      <c r="E36" s="77"/>
      <c r="F36" s="77"/>
      <c r="G36" s="77"/>
      <c r="H36" s="77"/>
      <c r="I36" s="77"/>
      <c r="J36" s="78"/>
      <c r="L36" s="9" t="str">
        <f>$L$3&amp;17</f>
        <v>遮断工封じ込め17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タの観測井を設置する方法</v>
      </c>
      <c r="C38" s="77"/>
      <c r="D38" s="77"/>
      <c r="E38" s="77"/>
      <c r="F38" s="77"/>
      <c r="G38" s="77"/>
      <c r="H38" s="77"/>
      <c r="I38" s="77"/>
      <c r="J38" s="78"/>
      <c r="L38" s="9" t="str">
        <f>$L$3&amp;18</f>
        <v>遮断工封じ込め18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ソ　タの地下水の水質の測定の対象となる特定有害物質の種類並びに当該測定の期間及び頻度</v>
      </c>
      <c r="C40" s="77"/>
      <c r="D40" s="77"/>
      <c r="E40" s="77"/>
      <c r="F40" s="77"/>
      <c r="G40" s="77"/>
      <c r="H40" s="77"/>
      <c r="I40" s="77"/>
      <c r="J40" s="78"/>
      <c r="L40" s="9" t="str">
        <f>$L$3&amp;19</f>
        <v>遮断工封じ込め19</v>
      </c>
      <c r="N40" s="13"/>
    </row>
    <row r="41" spans="2:15" ht="18.75" customHeight="1">
      <c r="B41" s="83"/>
      <c r="C41" s="84"/>
      <c r="D41" s="85"/>
      <c r="E41" s="85"/>
      <c r="F41" s="85"/>
      <c r="G41" s="85"/>
      <c r="H41" s="85"/>
      <c r="I41" s="85"/>
      <c r="J41" s="86"/>
      <c r="M41" s="12" t="s">
        <v>1</v>
      </c>
      <c r="N41" s="13" t="str">
        <f>IF(B40&lt;&gt;"",IF(D41="","（エラー）未入力","（正常）入力済み"),"")</f>
        <v>（エラー）未入力</v>
      </c>
      <c r="O41" s="4" t="s">
        <v>8</v>
      </c>
    </row>
    <row r="42" spans="2:15" ht="18.75" customHeight="1">
      <c r="B42" s="76" t="str">
        <f>IFERROR(VLOOKUP(L42,マスタ_第三面の表示内容!$A$2:$E$179,5,FALSE),"")</f>
        <v>　ツ　構造物の内部に雨水、地下水その他の水の浸入がないことを確認するための観測井を設置する地点</v>
      </c>
      <c r="C42" s="77"/>
      <c r="D42" s="77"/>
      <c r="E42" s="77"/>
      <c r="F42" s="77"/>
      <c r="G42" s="77"/>
      <c r="H42" s="77"/>
      <c r="I42" s="77"/>
      <c r="J42" s="78"/>
      <c r="L42" s="9" t="str">
        <f>$L$3&amp;20</f>
        <v>遮断工封じ込め20</v>
      </c>
      <c r="N42" s="13"/>
    </row>
    <row r="43" spans="2:15" ht="18.75" customHeight="1">
      <c r="B43" s="83"/>
      <c r="C43" s="84"/>
      <c r="D43" s="85"/>
      <c r="E43" s="85"/>
      <c r="F43" s="85"/>
      <c r="G43" s="85"/>
      <c r="H43" s="85"/>
      <c r="I43" s="85"/>
      <c r="J43" s="86"/>
      <c r="M43" s="12" t="s">
        <v>1</v>
      </c>
      <c r="N43" s="13" t="str">
        <f>IF(B42&lt;&gt;"",IF(D43="","（エラー）未入力","（正常）入力済み"),"")</f>
        <v>（エラー）未入力</v>
      </c>
      <c r="O43" s="4" t="s">
        <v>8</v>
      </c>
    </row>
    <row r="44" spans="2:15" ht="18.75" customHeight="1">
      <c r="B44" s="76" t="str">
        <f>IFERROR(VLOOKUP(L44,マスタ_第三面の表示内容!$A$2:$E$179,5,FALSE),"")</f>
        <v>　ネ　ツの観測井を設置する方法</v>
      </c>
      <c r="C44" s="77"/>
      <c r="D44" s="77"/>
      <c r="E44" s="77"/>
      <c r="F44" s="77"/>
      <c r="G44" s="77"/>
      <c r="H44" s="77"/>
      <c r="I44" s="77"/>
      <c r="J44" s="78"/>
      <c r="L44" s="9" t="str">
        <f>$L$3&amp;21</f>
        <v>遮断工封じ込め21</v>
      </c>
      <c r="N44" s="13"/>
    </row>
    <row r="45" spans="2:15" ht="18.75" customHeight="1">
      <c r="B45" s="83"/>
      <c r="C45" s="84"/>
      <c r="D45" s="85"/>
      <c r="E45" s="85"/>
      <c r="F45" s="85"/>
      <c r="G45" s="85"/>
      <c r="H45" s="85"/>
      <c r="I45" s="85"/>
      <c r="J45" s="86"/>
      <c r="M45" s="12" t="s">
        <v>1</v>
      </c>
      <c r="N45" s="13" t="str">
        <f>IF(B44&lt;&gt;"",IF(D45="","（エラー）未入力","（正常）入力済み"),"")</f>
        <v>（エラー）未入力</v>
      </c>
      <c r="O45" s="4" t="s">
        <v>8</v>
      </c>
    </row>
    <row r="46" spans="2:15" ht="18.75" customHeight="1">
      <c r="B46" s="76" t="str">
        <f>IFERROR(VLOOKUP(L46,マスタ_第三面の表示内容!$A$2:$E$179,5,FALSE),"")</f>
        <v>　ナ　ツの確認を行う期間及び頻度</v>
      </c>
      <c r="C46" s="77"/>
      <c r="D46" s="77"/>
      <c r="E46" s="77"/>
      <c r="F46" s="77"/>
      <c r="G46" s="77"/>
      <c r="H46" s="77"/>
      <c r="I46" s="77"/>
      <c r="J46" s="78"/>
      <c r="L46" s="9" t="str">
        <f>$L$3&amp;22</f>
        <v>遮断工封じ込め22</v>
      </c>
      <c r="N46" s="13"/>
    </row>
    <row r="47" spans="2:15" ht="18.75" customHeight="1">
      <c r="B47" s="79"/>
      <c r="C47" s="80"/>
      <c r="D47" s="81"/>
      <c r="E47" s="81"/>
      <c r="F47" s="81"/>
      <c r="G47" s="81"/>
      <c r="H47" s="81"/>
      <c r="I47" s="81"/>
      <c r="J47" s="82"/>
      <c r="M47" s="12" t="s">
        <v>1</v>
      </c>
      <c r="N47" s="13" t="str">
        <f>IF(B46&lt;&gt;"",IF(D47="","（エラー）未入力","（正常）入力済み"),"")</f>
        <v>（エラー）未入力</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zDONgEdru+m17guQ297ePvy476Y5rZFltfvARTSqRkoI7sTi8w25yJHrWPfK4ATbFx1Pdb7pEu/kMdzgjif76A==" saltValue="rqtjrmyWbCHKfd8folHamw=="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COUNTIF(第3面_遮断工封じ込め!N:N,"*（エラー）*")</f>
        <v>22</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84">
      <c r="A8" s="62" t="str">
        <f>第3面_遮断工封じ込め!$F3&amp;""</f>
        <v>遮断工封じ込め</v>
      </c>
      <c r="B8" s="62" t="str">
        <f>第3面_遮断工封じ込め!$H4&amp;""</f>
        <v/>
      </c>
      <c r="C8" s="62" t="str">
        <f>第3面_遮断工封じ込め!B5&amp;""</f>
        <v/>
      </c>
      <c r="D8" s="62" t="str">
        <f>第3面_遮断工封じ込め!B6&amp;""</f>
        <v>　イ　基準不適合土壌のある範囲及び深さその他の土壌汚染の状況並びにその他の汚染除去等計画の作成のために必要な情報</v>
      </c>
      <c r="E8" s="62" t="str">
        <f>第3面_遮断工封じ込め!$D7&amp;""</f>
        <v/>
      </c>
      <c r="F8" s="62" t="str">
        <f>第3面_遮断工封じ込め!B8&amp;""</f>
        <v>　ロ　評価地点及び当該評価地点に設定した理由</v>
      </c>
      <c r="G8" s="62" t="str">
        <f>第3面_遮断工封じ込め!$D9&amp;""</f>
        <v/>
      </c>
      <c r="H8" s="62" t="str">
        <f>第3面_遮断工封じ込め!B10&amp;""</f>
        <v>　ハ　目標土壌溶出量及び目標地下水濃度並びに当該目標土壌溶出量及び当該目標地下水濃度に設定した理由</v>
      </c>
      <c r="I8" s="62" t="str">
        <f>第3面_遮断工封じ込め!$D11&amp;""</f>
        <v/>
      </c>
      <c r="J8" s="62" t="str">
        <f>第3面_遮断工封じ込め!B12&amp;""</f>
        <v>　ニ　目標土壌溶出量を超える汚染状態にある土壌を掘削する範囲及び深さ</v>
      </c>
      <c r="K8" s="62" t="str">
        <f>第3面_遮断工封じ込め!$D13&amp;""</f>
        <v/>
      </c>
      <c r="L8" s="62" t="str">
        <f>第3面_遮断工封じ込め!B14&amp;""</f>
        <v>　ホ　掘削を行う方法</v>
      </c>
      <c r="M8" s="62" t="str">
        <f>第3面_遮断工封じ込め!$D15&amp;""</f>
        <v/>
      </c>
      <c r="N8" s="62" t="str">
        <f>第3面_遮断工封じ込め!B16&amp;""</f>
        <v>　ヘ　掘削した目標土壌溶出量を超える汚染状態にある土壌を埋め戻すための構造物のうち仕切設備の種類及び当該仕切設備を設置する方法</v>
      </c>
      <c r="O8" s="62" t="str">
        <f>第3面_遮断工封じ込め!$D17&amp;""</f>
        <v/>
      </c>
      <c r="P8" s="62" t="str">
        <f>第3面_遮断工封じ込め!B18&amp;""</f>
        <v>　ト　仕切設備が遮断の効力その他の要件を備えたものであることを確認した結果</v>
      </c>
      <c r="Q8" s="62" t="str">
        <f>第3面_遮断工封じ込め!$D19&amp;""</f>
        <v/>
      </c>
      <c r="R8" s="62" t="str">
        <f>第3面_遮断工封じ込め!B20&amp;""</f>
        <v>　チ　仕切設備の内部に、掘削した目標土壌溶出量を超える汚染状態にある土壌を埋め戻す方法</v>
      </c>
      <c r="S8" s="62" t="str">
        <f>第3面_遮断工封じ込め!$D21&amp;""</f>
        <v/>
      </c>
      <c r="T8" s="62" t="str">
        <f>第3面_遮断工封じ込め!B22&amp;""</f>
        <v>　リ　埋め戻しを行った後、仕切設備の開口部を覆いにより閉鎖する方法</v>
      </c>
      <c r="U8" s="62" t="str">
        <f>第3面_遮断工封じ込め!$D23&amp;""</f>
        <v/>
      </c>
      <c r="V8" s="62" t="str">
        <f>第3面_遮断工封じ込め!B24&amp;""</f>
        <v>　ヌ　覆いが遮断の効力その他の要件を備えたものであることを確認した結果</v>
      </c>
      <c r="W8" s="62" t="str">
        <f>第3面_遮断工封じ込め!$D25&amp;""</f>
        <v/>
      </c>
      <c r="X8" s="62" t="str">
        <f>第3面_遮断工封じ込め!B26&amp;""</f>
        <v>　ル　覆いの埋め戻す基準不適合土壌と接する面を覆う材料並びに当該材料が遮水の効力及び腐食防止の効力を有する材料であることを確認した結果</v>
      </c>
      <c r="Y8" s="62" t="str">
        <f>第3面_遮断工封じ込め!$D27&amp;""</f>
        <v/>
      </c>
      <c r="Z8" s="62" t="str">
        <f>第3面_遮断工封じ込め!B28&amp;""</f>
        <v>　ヲ　覆いの構造</v>
      </c>
      <c r="AA8" s="62" t="str">
        <f>第3面_遮断工封じ込め!$D29&amp;""</f>
        <v/>
      </c>
      <c r="AB8" s="62" t="str">
        <f>第3面_遮断工封じ込め!B30&amp;""</f>
        <v>　ワ　覆いの損壊を防止するための措置</v>
      </c>
      <c r="AC8" s="62" t="str">
        <f>第3面_遮断工封じ込め!$D31&amp;""</f>
        <v/>
      </c>
      <c r="AD8" s="62" t="str">
        <f>第3面_遮断工封じ込め!B32&amp;""</f>
        <v>　カ　表面をコンクリート又はアスファルトとすることが適当でないと認められる用途に用いられている土地にあっては、必要に応じ覆いの表面を覆う覆いの種類、範囲及び厚さ</v>
      </c>
      <c r="AE8" s="62" t="str">
        <f>第3面_遮断工封じ込め!$D33&amp;""</f>
        <v/>
      </c>
      <c r="AF8" s="62" t="str">
        <f>第3面_遮断工封じ込め!B34&amp;""</f>
        <v>　ヨ　実施措置を行う前の地下水の特定有害物質による汚染状態</v>
      </c>
      <c r="AG8" s="62" t="str">
        <f>第3面_遮断工封じ込め!$D35&amp;""</f>
        <v/>
      </c>
      <c r="AH8" s="62" t="str">
        <f>第3面_遮断工封じ込め!B36&amp;""</f>
        <v>　タ　地下水が目標地下水濃度を超えない汚染状態にあることを確認するための地下水の水質の測定を行うための観測井を設置する地点及び当該地点に当該観測井を設置する理由</v>
      </c>
      <c r="AI8" s="62" t="str">
        <f>第3面_遮断工封じ込め!$D37&amp;""</f>
        <v/>
      </c>
      <c r="AJ8" s="62" t="str">
        <f>第3面_遮断工封じ込め!B38&amp;""</f>
        <v>　レ　タの観測井を設置する方法</v>
      </c>
      <c r="AK8" s="62" t="str">
        <f>第3面_遮断工封じ込め!$D39&amp;""</f>
        <v/>
      </c>
      <c r="AL8" s="62" t="str">
        <f>第3面_遮断工封じ込め!B40&amp;""</f>
        <v>　ソ　タの地下水の水質の測定の対象となる特定有害物質の種類並びに当該測定の期間及び頻度</v>
      </c>
      <c r="AM8" s="62" t="str">
        <f>第3面_遮断工封じ込め!$D41&amp;""</f>
        <v/>
      </c>
      <c r="AN8" s="62" t="str">
        <f>第3面_遮断工封じ込め!B42&amp;""</f>
        <v>　ツ　構造物の内部に雨水、地下水その他の水の浸入がないことを確認するための観測井を設置する地点</v>
      </c>
      <c r="AO8" s="62" t="str">
        <f>第3面_遮断工封じ込め!$D43&amp;""</f>
        <v/>
      </c>
      <c r="AP8" s="62" t="str">
        <f>第3面_遮断工封じ込め!B44&amp;""</f>
        <v>　ネ　ツの観測井を設置する方法</v>
      </c>
      <c r="AQ8" s="62" t="str">
        <f>第3面_遮断工封じ込め!$D45&amp;""</f>
        <v/>
      </c>
      <c r="AR8" s="62" t="str">
        <f>第3面_遮断工封じ込め!B46&amp;""</f>
        <v>　ナ　ツの確認を行う期間及び頻度</v>
      </c>
      <c r="AS8" s="62" t="str">
        <f>第3面_遮断工封じ込め!$D47&amp;""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1B4F00-D8EC-4D78-8E39-A73F9698C4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第3面_遮断工封じ込め</vt:lpstr>
      <vt:lpstr>マスタ_第三面の表示内容</vt:lpstr>
      <vt:lpstr>マスタ</vt:lpstr>
      <vt:lpstr>選択肢</vt:lpstr>
      <vt:lpstr>プロパティ</vt:lpstr>
      <vt:lpstr>u_t_yoshiki_09_3</vt:lpstr>
      <vt:lpstr>第3面_遮断工封じ込め!Print_Area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